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5-Products &amp; Services\8-Customer Renewable Energy\Net Metering\Reporting\UTC Reporting\Aug 1 2022\"/>
    </mc:Choice>
  </mc:AlternateContent>
  <bookViews>
    <workbookView xWindow="0" yWindow="60" windowWidth="20520" windowHeight="9810"/>
  </bookViews>
  <sheets>
    <sheet name="DG Annual Report" sheetId="2" r:id="rId1"/>
    <sheet name="calcs for Annl Enrgy Prod table" sheetId="3" r:id="rId2"/>
  </sheets>
  <definedNames>
    <definedName name="Fuel_Type" localSheetId="0">#REF!</definedName>
    <definedName name="Fuel_Type">#REF!</definedName>
    <definedName name="_xlnm.Print_Area" localSheetId="0">'DG Annual Report'!$A$1:$H$61</definedName>
    <definedName name="Technology" localSheetId="0">#REF!</definedName>
    <definedName name="Technology">#REF!</definedName>
  </definedNames>
  <calcPr calcId="162913"/>
</workbook>
</file>

<file path=xl/calcChain.xml><?xml version="1.0" encoding="utf-8"?>
<calcChain xmlns="http://schemas.openxmlformats.org/spreadsheetml/2006/main">
  <c r="G38" i="2" l="1"/>
  <c r="G37" i="2"/>
  <c r="G39" i="2"/>
  <c r="F7" i="3"/>
  <c r="F6" i="3"/>
  <c r="G27" i="2" l="1"/>
  <c r="G26" i="2"/>
  <c r="G24" i="2"/>
  <c r="G23" i="2"/>
  <c r="D23" i="2"/>
  <c r="A12" i="2"/>
  <c r="F59" i="2" l="1"/>
  <c r="E59" i="2"/>
  <c r="C59" i="2"/>
  <c r="B59" i="2"/>
  <c r="F48" i="2"/>
  <c r="A34" i="2" l="1"/>
  <c r="F21" i="2"/>
  <c r="B14" i="2"/>
  <c r="B13" i="2"/>
  <c r="D45" i="2" l="1"/>
  <c r="D44" i="2"/>
  <c r="D18" i="2"/>
  <c r="A39" i="2" l="1"/>
  <c r="F30" i="2" l="1"/>
  <c r="E30" i="2"/>
  <c r="C30" i="2"/>
  <c r="B30" i="2"/>
</calcChain>
</file>

<file path=xl/sharedStrings.xml><?xml version="1.0" encoding="utf-8"?>
<sst xmlns="http://schemas.openxmlformats.org/spreadsheetml/2006/main" count="92" uniqueCount="69">
  <si>
    <t>Utility's current net metering requirement under RCW 80.60.020</t>
  </si>
  <si>
    <t>Percentage of current requirement installed</t>
  </si>
  <si>
    <t>System Information</t>
  </si>
  <si>
    <t>Net Metering Credits</t>
  </si>
  <si>
    <t>Technology</t>
  </si>
  <si>
    <t>Tariff</t>
  </si>
  <si>
    <t>Totals</t>
  </si>
  <si>
    <t>Number of systems</t>
  </si>
  <si>
    <t>Utility Name:</t>
  </si>
  <si>
    <t>Solar PV</t>
  </si>
  <si>
    <t>Wind</t>
  </si>
  <si>
    <t>Micro Hydro</t>
  </si>
  <si>
    <t>Anaerobic Digester</t>
  </si>
  <si>
    <r>
      <t>Other</t>
    </r>
    <r>
      <rPr>
        <vertAlign val="superscript"/>
        <sz val="12"/>
        <color theme="1"/>
        <rFont val="Times New Roman"/>
        <family val="1"/>
      </rPr>
      <t xml:space="preserve"> †</t>
    </r>
  </si>
  <si>
    <t>Total nameplate capacity of systems (kW) *</t>
  </si>
  <si>
    <t>Average system size (kW) *</t>
  </si>
  <si>
    <t>Annual Energy Production</t>
  </si>
  <si>
    <t xml:space="preserve">DELIVERED: </t>
  </si>
  <si>
    <t>Gross kWh produced by customer-generators with a production meter.</t>
  </si>
  <si>
    <t>Behind the meter consumption (kWh) for customer-generators with a production meter.</t>
  </si>
  <si>
    <t>Please file this report in docket UE-131883.</t>
  </si>
  <si>
    <t>Net Metering Distributed Generation</t>
  </si>
  <si>
    <t>Non-Net Metered Distributed Generation</t>
  </si>
  <si>
    <t>Distributed Generation Annual Report</t>
  </si>
  <si>
    <t>Bio-Methane from Waste Water Treatment</t>
  </si>
  <si>
    <t>Landfill Methane</t>
  </si>
  <si>
    <t>PV</t>
  </si>
  <si>
    <r>
      <t>Truck test facility</t>
    </r>
    <r>
      <rPr>
        <vertAlign val="superscript"/>
        <sz val="12"/>
        <color theme="1"/>
        <rFont val="Times New Roman"/>
        <family val="1"/>
      </rPr>
      <t>2</t>
    </r>
  </si>
  <si>
    <t>Battery Storage</t>
  </si>
  <si>
    <t>Puget Sound Energy</t>
  </si>
  <si>
    <t>Details</t>
  </si>
  <si>
    <t>Delivered</t>
  </si>
  <si>
    <t>kWhs from Grid to Customer, measured by Register 1 of Net Meter</t>
  </si>
  <si>
    <t>N/A</t>
  </si>
  <si>
    <t xml:space="preserve">Returned </t>
  </si>
  <si>
    <t>kWhs from Customer to Grid, measured by Register 2 of Net Meter</t>
  </si>
  <si>
    <t>UTC Term on Report</t>
  </si>
  <si>
    <t>Internal PSE Term</t>
  </si>
  <si>
    <t>Production</t>
  </si>
  <si>
    <t>Sum Production Meters behind net meters (includes Production and Production Subtracted registers)</t>
  </si>
  <si>
    <t>Produced</t>
  </si>
  <si>
    <t>Consumed</t>
  </si>
  <si>
    <t>A</t>
  </si>
  <si>
    <t>B</t>
  </si>
  <si>
    <t>C</t>
  </si>
  <si>
    <t>Production (C ) - Returned (B) for all with Production &gt; 0</t>
  </si>
  <si>
    <t>179.2 MW</t>
  </si>
  <si>
    <t>Report due by August 1 for the previous reporting year ending MARCH 31.</t>
  </si>
  <si>
    <t xml:space="preserve">* Nameplate capacity reported in kW AC </t>
  </si>
  <si>
    <t>New Systems Installed during Report Year</t>
  </si>
  <si>
    <t>Natural Gas Co-gen</t>
  </si>
  <si>
    <t>Number of systems in this data set</t>
  </si>
  <si>
    <t>All Net Metered systems with billed data in valid period</t>
  </si>
  <si>
    <t>Systems where Metered Production &gt; 0</t>
  </si>
  <si>
    <t>Total Energy Use</t>
  </si>
  <si>
    <t xml:space="preserve">A customer's total energy use is Production (C ) + Delivered from grid (A) - Returned to grid (B)  </t>
  </si>
  <si>
    <t>See PSE data definitions and calculations on next tab</t>
  </si>
  <si>
    <t xml:space="preserve">PRODUCED***: </t>
  </si>
  <si>
    <t xml:space="preserve">CONSUMED***: </t>
  </si>
  <si>
    <t>Hydro</t>
  </si>
  <si>
    <t>Bio-Methane from Dairy Digester ††</t>
  </si>
  <si>
    <r>
      <rPr>
        <vertAlign val="superscript"/>
        <sz val="12"/>
        <color theme="1"/>
        <rFont val="Times New Roman"/>
        <family val="1"/>
      </rPr>
      <t>2</t>
    </r>
    <r>
      <rPr>
        <sz val="12"/>
        <color theme="1"/>
        <rFont val="Times New Roman"/>
        <family val="1"/>
      </rPr>
      <t xml:space="preserve"> Truck test facility utilizes AC dynamometers for generative braking in multiple stationary test cells</t>
    </r>
  </si>
  <si>
    <t xml:space="preserve">Self-consumed </t>
  </si>
  <si>
    <r>
      <t>PSE report pulls from energy BILLED during periods April 2021 - March 2022.  "Valid From” field is interpreted as the Net Meter Installation Date. Further, it’s assumed that depending on the date, it takes a month or two for produced/delivered/returned energy to be reflected on a bill.  Therefore, If the Net Meter installation is on or after the 7</t>
    </r>
    <r>
      <rPr>
        <vertAlign val="superscript"/>
        <sz val="11"/>
        <color theme="1"/>
        <rFont val="Calibri"/>
        <family val="2"/>
        <scheme val="minor"/>
      </rPr>
      <t>th</t>
    </r>
    <r>
      <rPr>
        <sz val="11"/>
        <color theme="1"/>
        <rFont val="Calibri"/>
        <family val="2"/>
        <scheme val="minor"/>
      </rPr>
      <t xml:space="preserve"> of a month, then the billed data for the current month is excluded from the analysis.</t>
    </r>
  </si>
  <si>
    <t>† Other includes hybrid solar/wind behind single net meter</t>
  </si>
  <si>
    <t>Schedule 91</t>
  </si>
  <si>
    <r>
      <t xml:space="preserve">As of March 31, 2022, </t>
    </r>
    <r>
      <rPr>
        <b/>
        <sz val="11"/>
        <color theme="1"/>
        <rFont val="Calibri"/>
        <family val="2"/>
        <scheme val="minor"/>
      </rPr>
      <t>33%</t>
    </r>
    <r>
      <rPr>
        <sz val="11"/>
        <color theme="1"/>
        <rFont val="Calibri"/>
        <family val="2"/>
        <scheme val="minor"/>
      </rPr>
      <t xml:space="preserve"> of net metered systems in our data set do not include optional production metering.  This number is growing rapidly since the WA State Renewable Energy Production Incentive Program is no longer available.  While "Delivered" energy will continue to be known for all net metered systems, "self-consumed" energy can only be derived from systems with behind the load production metering. Thus a comparison of what is reported as PRODUCED energy to DELIVERED or CONSUMED is no longer valid. </t>
    </r>
  </si>
  <si>
    <t>***67% of systems in the dataset include production metering. Comparison of what is measured/reported as PRODUCED from 67% of systems to what is measured/reported as DELIVERED from 100% of systems is not valid.</t>
  </si>
  <si>
    <t>Report Year APRIL 1, 2021- MARCH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</si>
</sst>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8"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4"/>
      <color theme="1"/>
      <name val="Times New Roman"/>
      <family val="1"/>
    </font>
    <font>
      <sz val="8"/>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vertAlign val="superscript"/>
      <sz val="12"/>
      <color theme="1"/>
      <name val="Times New Roman"/>
      <family val="1"/>
    </font>
    <font>
      <sz val="10"/>
      <color rgb="FF000000"/>
      <name val="Arial"/>
      <family val="2"/>
    </font>
    <font>
      <b/>
      <sz val="11"/>
      <color theme="1"/>
      <name val="Calibri"/>
      <family val="2"/>
      <scheme val="minor"/>
    </font>
    <font>
      <b/>
      <sz val="10"/>
      <color theme="1"/>
      <name val="Arial"/>
      <family val="2"/>
    </font>
    <font>
      <sz val="11"/>
      <color theme="1"/>
      <name val="Calibri"/>
      <family val="2"/>
      <scheme val="minor"/>
    </font>
    <font>
      <vertAlign val="superscript"/>
      <sz val="11"/>
      <color theme="1"/>
      <name val="Calibri"/>
      <family val="2"/>
      <scheme val="minor"/>
    </font>
    <font>
      <i/>
      <sz val="10"/>
      <color theme="1"/>
      <name val="Times New Roman"/>
      <family val="1"/>
    </font>
    <font>
      <b/>
      <sz val="11"/>
      <name val="Calibri"/>
      <family val="2"/>
      <scheme val="minor"/>
    </font>
    <font>
      <sz val="11"/>
      <name val="Calibri"/>
      <family val="2"/>
      <scheme val="minor"/>
    </font>
  </fonts>
  <fills count="6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7" tint="0.79998168889431442"/>
        <bgColor theme="4" tint="0.79998168889431442"/>
      </patternFill>
    </fill>
    <fill>
      <patternFill patternType="solid">
        <fgColor rgb="FFFFC000"/>
        <bgColor indexed="64"/>
      </patternFill>
    </fill>
  </fills>
  <borders count="3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top style="thin">
        <color auto="1"/>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style="medium">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top style="thin">
        <color theme="4" tint="0.39997558519241921"/>
      </top>
      <bottom/>
      <diagonal/>
    </border>
    <border>
      <left/>
      <right/>
      <top style="thin">
        <color auto="1"/>
      </top>
      <bottom style="thin">
        <color indexed="64"/>
      </bottom>
      <diagonal/>
    </border>
    <border>
      <left/>
      <right style="medium">
        <color indexed="64"/>
      </right>
      <top style="thin">
        <color auto="1"/>
      </top>
      <bottom style="thin">
        <color auto="1"/>
      </bottom>
      <diagonal/>
    </border>
  </borders>
  <cellStyleXfs count="136">
    <xf numFmtId="0" fontId="0" fillId="0" borderId="0"/>
    <xf numFmtId="0" fontId="7" fillId="8" borderId="0"/>
    <xf numFmtId="0" fontId="14"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14" borderId="0" applyNumberFormat="0" applyBorder="0" applyAlignment="0" applyProtection="0"/>
    <xf numFmtId="0" fontId="15" fillId="22"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6" fillId="26" borderId="0" applyNumberFormat="0" applyBorder="0" applyAlignment="0" applyProtection="0"/>
    <xf numFmtId="0" fontId="17" fillId="29" borderId="9" applyNumberFormat="0" applyAlignment="0" applyProtection="0"/>
    <xf numFmtId="0" fontId="18" fillId="21" borderId="10" applyNumberFormat="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5" fillId="19" borderId="0" applyNumberFormat="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27" borderId="9" applyNumberFormat="0" applyAlignment="0" applyProtection="0"/>
    <xf numFmtId="0" fontId="24" fillId="0" borderId="14" applyNumberFormat="0" applyFill="0" applyAlignment="0" applyProtection="0"/>
    <xf numFmtId="0" fontId="24" fillId="27" borderId="0" applyNumberFormat="0" applyBorder="0" applyAlignment="0" applyProtection="0"/>
    <xf numFmtId="0" fontId="7" fillId="26" borderId="9" applyNumberFormat="0" applyFont="0" applyAlignment="0" applyProtection="0"/>
    <xf numFmtId="0" fontId="25" fillId="29" borderId="15" applyNumberFormat="0" applyAlignment="0" applyProtection="0"/>
    <xf numFmtId="4" fontId="7" fillId="33" borderId="9" applyNumberFormat="0" applyProtection="0">
      <alignment vertical="center"/>
    </xf>
    <xf numFmtId="4" fontId="28" fillId="34" borderId="9" applyNumberFormat="0" applyProtection="0">
      <alignment vertical="center"/>
    </xf>
    <xf numFmtId="4" fontId="7" fillId="34" borderId="9" applyNumberFormat="0" applyProtection="0">
      <alignment horizontal="left" vertical="center" indent="1"/>
    </xf>
    <xf numFmtId="0" fontId="11" fillId="33" borderId="16" applyNumberFormat="0" applyProtection="0">
      <alignment horizontal="left" vertical="top"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10" fillId="46" borderId="17" applyNumberFormat="0" applyProtection="0">
      <alignment horizontal="left" vertical="center" indent="1"/>
    </xf>
    <xf numFmtId="4" fontId="10" fillId="46"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0" fontId="8" fillId="46" borderId="19" applyBorder="0"/>
    <xf numFmtId="4" fontId="9" fillId="53" borderId="16" applyNumberFormat="0" applyProtection="0">
      <alignment vertical="center"/>
    </xf>
    <xf numFmtId="4" fontId="28" fillId="54" borderId="20" applyNumberFormat="0" applyProtection="0">
      <alignment vertical="center"/>
    </xf>
    <xf numFmtId="4" fontId="9" fillId="49" borderId="16" applyNumberFormat="0" applyProtection="0">
      <alignment horizontal="left" vertical="center" indent="1"/>
    </xf>
    <xf numFmtId="0" fontId="9" fillId="53" borderId="16" applyNumberFormat="0" applyProtection="0">
      <alignment horizontal="left" vertical="top" indent="1"/>
    </xf>
    <xf numFmtId="4" fontId="7" fillId="0" borderId="9" applyNumberFormat="0" applyProtection="0">
      <alignment horizontal="right" vertical="center"/>
    </xf>
    <xf numFmtId="4" fontId="28" fillId="55" borderId="9" applyNumberFormat="0" applyProtection="0">
      <alignment horizontal="right" vertical="center"/>
    </xf>
    <xf numFmtId="4" fontId="7" fillId="35" borderId="9" applyNumberFormat="0" applyProtection="0">
      <alignment horizontal="left" vertical="center" indent="1"/>
    </xf>
    <xf numFmtId="0" fontId="9" fillId="47" borderId="16" applyNumberFormat="0" applyProtection="0">
      <alignment horizontal="left" vertical="top" indent="1"/>
    </xf>
    <xf numFmtId="4" fontId="12" fillId="56" borderId="17" applyNumberFormat="0" applyProtection="0">
      <alignment horizontal="left" vertical="center" indent="1"/>
    </xf>
    <xf numFmtId="0" fontId="7" fillId="57" borderId="20"/>
    <xf numFmtId="4" fontId="13" fillId="52" borderId="9" applyNumberFormat="0" applyProtection="0">
      <alignment horizontal="right" vertical="center"/>
    </xf>
    <xf numFmtId="0" fontId="26" fillId="0" borderId="0" applyNumberFormat="0" applyFill="0" applyBorder="0" applyAlignment="0" applyProtection="0"/>
    <xf numFmtId="0" fontId="19" fillId="0" borderId="21" applyNumberFormat="0" applyFill="0" applyAlignment="0" applyProtection="0"/>
    <xf numFmtId="0" fontId="27" fillId="0" borderId="0" applyNumberFormat="0" applyFill="0" applyBorder="0" applyAlignment="0" applyProtection="0"/>
    <xf numFmtId="0" fontId="7" fillId="8" borderId="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7" fillId="26" borderId="9" applyNumberFormat="0" applyFont="0" applyAlignment="0" applyProtection="0"/>
    <xf numFmtId="4" fontId="7" fillId="33" borderId="9" applyNumberFormat="0" applyProtection="0">
      <alignment vertical="center"/>
    </xf>
    <xf numFmtId="4" fontId="7" fillId="34" borderId="9" applyNumberFormat="0" applyProtection="0">
      <alignment horizontal="left" vertical="center"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4" fontId="7" fillId="0" borderId="9" applyNumberFormat="0" applyProtection="0">
      <alignment horizontal="right" vertical="center"/>
    </xf>
    <xf numFmtId="4" fontId="7" fillId="35" borderId="9" applyNumberFormat="0" applyProtection="0">
      <alignment horizontal="left" vertical="center" indent="1"/>
    </xf>
    <xf numFmtId="0" fontId="7" fillId="57" borderId="2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30" fillId="0" borderId="0"/>
    <xf numFmtId="43" fontId="33" fillId="0" borderId="0" applyFont="0" applyFill="0" applyBorder="0" applyAlignment="0" applyProtection="0"/>
  </cellStyleXfs>
  <cellXfs count="143">
    <xf numFmtId="0" fontId="0" fillId="0" borderId="0" xfId="0"/>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vertical="center" wrapText="1"/>
    </xf>
    <xf numFmtId="0" fontId="1" fillId="0" borderId="0" xfId="0" applyFont="1" applyBorder="1" applyAlignment="1">
      <alignment horizontal="center"/>
    </xf>
    <xf numFmtId="0" fontId="6" fillId="2" borderId="3" xfId="0" applyFont="1" applyFill="1" applyBorder="1" applyAlignment="1">
      <alignment horizontal="left"/>
    </xf>
    <xf numFmtId="0" fontId="6" fillId="0" borderId="0" xfId="0" applyFont="1" applyBorder="1"/>
    <xf numFmtId="0" fontId="5" fillId="0" borderId="0" xfId="0" applyFont="1" applyFill="1" applyBorder="1" applyAlignment="1">
      <alignment horizontal="right"/>
    </xf>
    <xf numFmtId="0" fontId="3" fillId="0" borderId="0" xfId="0" applyFont="1" applyAlignment="1">
      <alignment vertical="center"/>
    </xf>
    <xf numFmtId="0" fontId="3" fillId="2" borderId="20" xfId="0" applyFont="1" applyFill="1" applyBorder="1" applyAlignment="1">
      <alignment horizontal="left"/>
    </xf>
    <xf numFmtId="9" fontId="3" fillId="2" borderId="20" xfId="0" applyNumberFormat="1" applyFont="1" applyFill="1" applyBorder="1" applyAlignment="1">
      <alignment horizontal="left"/>
    </xf>
    <xf numFmtId="0" fontId="3" fillId="0" borderId="0" xfId="0" applyFont="1" applyBorder="1"/>
    <xf numFmtId="0" fontId="1" fillId="0" borderId="0" xfId="0" applyFont="1" applyBorder="1" applyAlignment="1"/>
    <xf numFmtId="0" fontId="1"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1" fillId="0" borderId="0" xfId="0" applyFont="1" applyBorder="1"/>
    <xf numFmtId="0" fontId="1" fillId="0" borderId="0" xfId="0" applyFont="1" applyBorder="1" applyAlignment="1">
      <alignment horizontal="right"/>
    </xf>
    <xf numFmtId="0" fontId="2" fillId="3" borderId="0" xfId="0" applyFont="1" applyFill="1" applyBorder="1" applyAlignment="1"/>
    <xf numFmtId="0" fontId="2" fillId="3" borderId="0" xfId="0" applyFont="1" applyFill="1" applyBorder="1" applyAlignment="1">
      <alignment horizontal="center" vertical="center"/>
    </xf>
    <xf numFmtId="0" fontId="3" fillId="2" borderId="20" xfId="0" applyFont="1" applyFill="1" applyBorder="1" applyAlignment="1"/>
    <xf numFmtId="3" fontId="3" fillId="2" borderId="20" xfId="0" applyNumberFormat="1" applyFont="1" applyFill="1" applyBorder="1" applyAlignment="1"/>
    <xf numFmtId="1" fontId="3" fillId="2" borderId="20" xfId="0" applyNumberFormat="1" applyFont="1" applyFill="1" applyBorder="1" applyAlignment="1"/>
    <xf numFmtId="0" fontId="5" fillId="5" borderId="20" xfId="0" applyFont="1" applyFill="1" applyBorder="1" applyAlignment="1">
      <alignment horizontal="right"/>
    </xf>
    <xf numFmtId="0" fontId="5" fillId="7" borderId="20" xfId="0" applyFont="1" applyFill="1" applyBorder="1" applyAlignment="1"/>
    <xf numFmtId="0" fontId="3" fillId="4" borderId="22" xfId="0" applyFont="1" applyFill="1" applyBorder="1" applyAlignment="1">
      <alignment horizontal="center" vertical="center"/>
    </xf>
    <xf numFmtId="0" fontId="2" fillId="4" borderId="1" xfId="0" applyFont="1" applyFill="1" applyBorder="1" applyAlignment="1"/>
    <xf numFmtId="0" fontId="2" fillId="4" borderId="8" xfId="0" applyFont="1" applyFill="1" applyBorder="1" applyAlignment="1"/>
    <xf numFmtId="0" fontId="2" fillId="4" borderId="8" xfId="0" applyFont="1" applyFill="1" applyBorder="1" applyAlignment="1">
      <alignment horizontal="center" vertical="center"/>
    </xf>
    <xf numFmtId="0" fontId="1" fillId="4" borderId="1" xfId="0" applyFont="1" applyFill="1" applyBorder="1" applyAlignment="1"/>
    <xf numFmtId="0" fontId="1" fillId="4" borderId="8" xfId="0" applyFont="1" applyFill="1" applyBorder="1" applyAlignment="1"/>
    <xf numFmtId="0" fontId="1" fillId="4" borderId="8" xfId="0" applyFont="1" applyFill="1" applyBorder="1" applyAlignment="1">
      <alignment horizontal="center" vertical="center"/>
    </xf>
    <xf numFmtId="0" fontId="1" fillId="4" borderId="2" xfId="0" applyFont="1" applyFill="1" applyBorder="1" applyAlignment="1"/>
    <xf numFmtId="0" fontId="4" fillId="3" borderId="3" xfId="0" applyFont="1" applyFill="1" applyBorder="1" applyAlignment="1"/>
    <xf numFmtId="0" fontId="4" fillId="3" borderId="3" xfId="0" applyFont="1" applyFill="1" applyBorder="1" applyAlignment="1">
      <alignment horizontal="center"/>
    </xf>
    <xf numFmtId="0" fontId="3" fillId="4" borderId="1" xfId="0" applyFont="1" applyFill="1" applyBorder="1" applyAlignment="1"/>
    <xf numFmtId="0" fontId="3" fillId="4" borderId="8" xfId="0" applyFont="1" applyFill="1" applyBorder="1" applyAlignment="1">
      <alignment horizontal="right"/>
    </xf>
    <xf numFmtId="0" fontId="3" fillId="4" borderId="2" xfId="0" applyFont="1" applyFill="1" applyBorder="1" applyAlignment="1">
      <alignment horizontal="right"/>
    </xf>
    <xf numFmtId="3" fontId="3" fillId="2" borderId="4" xfId="0" applyNumberFormat="1" applyFont="1" applyFill="1" applyBorder="1" applyAlignment="1"/>
    <xf numFmtId="0" fontId="3" fillId="4" borderId="1" xfId="0" applyFont="1" applyFill="1" applyBorder="1" applyAlignment="1">
      <alignment horizontal="left" vertical="center"/>
    </xf>
    <xf numFmtId="0" fontId="3" fillId="4" borderId="8" xfId="0" applyFont="1" applyFill="1" applyBorder="1" applyAlignment="1">
      <alignment horizontal="right" vertical="center"/>
    </xf>
    <xf numFmtId="0" fontId="3" fillId="4" borderId="2" xfId="0" applyFont="1" applyFill="1" applyBorder="1" applyAlignment="1">
      <alignment horizontal="right" vertical="center"/>
    </xf>
    <xf numFmtId="0" fontId="2" fillId="3" borderId="24" xfId="0" applyFont="1" applyFill="1" applyBorder="1" applyAlignment="1"/>
    <xf numFmtId="0" fontId="4" fillId="3" borderId="22" xfId="0" applyFont="1" applyFill="1" applyBorder="1" applyAlignment="1"/>
    <xf numFmtId="0" fontId="6" fillId="0" borderId="25" xfId="0" applyFont="1" applyBorder="1"/>
    <xf numFmtId="1" fontId="3" fillId="2" borderId="26" xfId="0" applyNumberFormat="1" applyFont="1" applyFill="1" applyBorder="1" applyAlignment="1"/>
    <xf numFmtId="0" fontId="3" fillId="2" borderId="26" xfId="0" applyFont="1" applyFill="1" applyBorder="1" applyAlignment="1"/>
    <xf numFmtId="0" fontId="5" fillId="7" borderId="26" xfId="0" applyFont="1" applyFill="1" applyBorder="1" applyAlignment="1"/>
    <xf numFmtId="0" fontId="3" fillId="0" borderId="0" xfId="0" applyFont="1" applyFill="1" applyBorder="1" applyAlignment="1">
      <alignment horizontal="left"/>
    </xf>
    <xf numFmtId="0" fontId="3" fillId="4" borderId="20"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2" fillId="6" borderId="0" xfId="0" applyFont="1" applyFill="1" applyBorder="1" applyAlignment="1"/>
    <xf numFmtId="0" fontId="4" fillId="6" borderId="0" xfId="0" applyFont="1" applyFill="1" applyBorder="1" applyAlignment="1">
      <alignment horizontal="center"/>
    </xf>
    <xf numFmtId="0" fontId="3" fillId="4" borderId="7" xfId="0" applyFont="1" applyFill="1" applyBorder="1" applyAlignment="1">
      <alignment horizontal="center" vertical="center" wrapText="1"/>
    </xf>
    <xf numFmtId="0" fontId="2" fillId="6" borderId="28" xfId="0" applyFont="1" applyFill="1" applyBorder="1" applyAlignment="1"/>
    <xf numFmtId="0" fontId="2" fillId="6" borderId="25" xfId="0" applyFont="1" applyFill="1" applyBorder="1" applyAlignment="1"/>
    <xf numFmtId="0" fontId="2" fillId="6" borderId="25" xfId="0" applyFont="1" applyFill="1" applyBorder="1" applyAlignment="1">
      <alignment horizontal="center"/>
    </xf>
    <xf numFmtId="0" fontId="2" fillId="6" borderId="24" xfId="0" applyFont="1" applyFill="1" applyBorder="1" applyAlignment="1"/>
    <xf numFmtId="0" fontId="2" fillId="6" borderId="29" xfId="0" applyFont="1" applyFill="1" applyBorder="1" applyAlignment="1"/>
    <xf numFmtId="0" fontId="2" fillId="6" borderId="23" xfId="0" applyFont="1" applyFill="1" applyBorder="1" applyAlignment="1"/>
    <xf numFmtId="0" fontId="4" fillId="6" borderId="27" xfId="0" applyFont="1" applyFill="1" applyBorder="1" applyAlignment="1">
      <alignment wrapText="1"/>
    </xf>
    <xf numFmtId="0" fontId="4" fillId="6" borderId="3" xfId="0" applyFont="1" applyFill="1" applyBorder="1" applyAlignment="1">
      <alignment wrapText="1"/>
    </xf>
    <xf numFmtId="0" fontId="4" fillId="6" borderId="3" xfId="0" applyFont="1" applyFill="1" applyBorder="1" applyAlignment="1">
      <alignment horizontal="center"/>
    </xf>
    <xf numFmtId="0" fontId="4" fillId="6" borderId="22" xfId="0" applyFont="1" applyFill="1" applyBorder="1" applyAlignment="1">
      <alignment wrapText="1"/>
    </xf>
    <xf numFmtId="0" fontId="1" fillId="4" borderId="20" xfId="0" applyFont="1" applyFill="1" applyBorder="1" applyAlignment="1"/>
    <xf numFmtId="0" fontId="3" fillId="4" borderId="30" xfId="0" applyFont="1" applyFill="1" applyBorder="1"/>
    <xf numFmtId="0" fontId="1" fillId="4" borderId="23" xfId="0" applyFont="1" applyFill="1" applyBorder="1" applyAlignment="1">
      <alignment horizontal="center"/>
    </xf>
    <xf numFmtId="0" fontId="3" fillId="4" borderId="4" xfId="0" applyFont="1" applyFill="1" applyBorder="1" applyAlignment="1">
      <alignment horizontal="center" vertical="center"/>
    </xf>
    <xf numFmtId="0" fontId="5" fillId="5" borderId="4" xfId="0" applyFont="1" applyFill="1" applyBorder="1" applyAlignment="1">
      <alignment horizontal="right"/>
    </xf>
    <xf numFmtId="0" fontId="5" fillId="5" borderId="4" xfId="0" applyFont="1" applyFill="1" applyBorder="1" applyAlignment="1"/>
    <xf numFmtId="0" fontId="5" fillId="7" borderId="6" xfId="0" applyFont="1" applyFill="1" applyBorder="1" applyAlignment="1"/>
    <xf numFmtId="0" fontId="5" fillId="5" borderId="22" xfId="0" applyFont="1" applyFill="1" applyBorder="1" applyAlignment="1"/>
    <xf numFmtId="0" fontId="5" fillId="7" borderId="22" xfId="0" applyFont="1" applyFill="1" applyBorder="1" applyAlignment="1"/>
    <xf numFmtId="0" fontId="4" fillId="0" borderId="0" xfId="0" applyFont="1" applyBorder="1" applyAlignment="1">
      <alignment horizontal="center" vertical="center"/>
    </xf>
    <xf numFmtId="0" fontId="2" fillId="3" borderId="28" xfId="0" applyFont="1" applyFill="1" applyBorder="1" applyAlignment="1"/>
    <xf numFmtId="0" fontId="4" fillId="3" borderId="27" xfId="0" applyFont="1" applyFill="1" applyBorder="1" applyAlignment="1"/>
    <xf numFmtId="0" fontId="3" fillId="0" borderId="27" xfId="0" applyFont="1" applyBorder="1"/>
    <xf numFmtId="0" fontId="1" fillId="4" borderId="31" xfId="0" applyFont="1" applyFill="1" applyBorder="1" applyAlignment="1"/>
    <xf numFmtId="0" fontId="3" fillId="2" borderId="32" xfId="0" applyFont="1" applyFill="1" applyBorder="1" applyAlignment="1">
      <alignment horizontal="left"/>
    </xf>
    <xf numFmtId="0" fontId="3" fillId="2" borderId="33" xfId="0" applyFont="1" applyFill="1" applyBorder="1" applyAlignment="1">
      <alignment horizontal="center"/>
    </xf>
    <xf numFmtId="0" fontId="0" fillId="0" borderId="0" xfId="0" applyAlignment="1">
      <alignment wrapText="1"/>
    </xf>
    <xf numFmtId="3" fontId="0" fillId="0" borderId="0" xfId="0" applyNumberFormat="1"/>
    <xf numFmtId="0" fontId="3" fillId="2" borderId="31" xfId="0" applyFont="1" applyFill="1" applyBorder="1" applyAlignment="1">
      <alignment horizontal="left"/>
    </xf>
    <xf numFmtId="1" fontId="6" fillId="2" borderId="3" xfId="0" applyNumberFormat="1" applyFont="1" applyFill="1" applyBorder="1" applyAlignment="1">
      <alignment horizontal="left"/>
    </xf>
    <xf numFmtId="3" fontId="32" fillId="59" borderId="34" xfId="0" applyNumberFormat="1" applyFont="1" applyFill="1" applyBorder="1"/>
    <xf numFmtId="0" fontId="4"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right"/>
    </xf>
    <xf numFmtId="0" fontId="3" fillId="0" borderId="0" xfId="0" applyFont="1" applyFill="1" applyBorder="1"/>
    <xf numFmtId="0" fontId="2" fillId="4" borderId="5" xfId="0" applyFont="1" applyFill="1" applyBorder="1" applyAlignment="1"/>
    <xf numFmtId="0" fontId="2" fillId="4" borderId="8" xfId="0" applyFont="1" applyFill="1" applyBorder="1" applyAlignment="1">
      <alignment horizontal="center"/>
    </xf>
    <xf numFmtId="0" fontId="2" fillId="4" borderId="2" xfId="0" applyFont="1" applyFill="1" applyBorder="1" applyAlignment="1"/>
    <xf numFmtId="0" fontId="1" fillId="4" borderId="35" xfId="0" applyFont="1" applyFill="1" applyBorder="1" applyAlignment="1"/>
    <xf numFmtId="0" fontId="1" fillId="4" borderId="35" xfId="0" applyFont="1" applyFill="1" applyBorder="1" applyAlignment="1">
      <alignment horizontal="center" vertical="center"/>
    </xf>
    <xf numFmtId="0" fontId="1" fillId="4" borderId="33" xfId="0" applyFont="1" applyFill="1" applyBorder="1" applyAlignment="1"/>
    <xf numFmtId="0" fontId="2" fillId="4" borderId="31" xfId="0" applyFont="1" applyFill="1" applyBorder="1" applyAlignment="1"/>
    <xf numFmtId="0" fontId="2" fillId="4" borderId="35" xfId="0" applyFont="1" applyFill="1" applyBorder="1" applyAlignment="1">
      <alignment horizontal="center" vertical="center"/>
    </xf>
    <xf numFmtId="0" fontId="2" fillId="4" borderId="36" xfId="0" applyFont="1" applyFill="1" applyBorder="1" applyAlignment="1"/>
    <xf numFmtId="0" fontId="2" fillId="4" borderId="35" xfId="0" applyFont="1" applyFill="1" applyBorder="1" applyAlignment="1"/>
    <xf numFmtId="0" fontId="2" fillId="4" borderId="35" xfId="0" applyFont="1" applyFill="1" applyBorder="1" applyAlignment="1">
      <alignment horizontal="center"/>
    </xf>
    <xf numFmtId="0" fontId="3" fillId="4" borderId="33" xfId="0" applyFont="1" applyFill="1" applyBorder="1" applyAlignment="1">
      <alignment horizontal="center" vertical="center" wrapText="1"/>
    </xf>
    <xf numFmtId="0" fontId="3" fillId="2" borderId="20" xfId="0" applyFont="1" applyFill="1" applyBorder="1" applyAlignment="1">
      <alignment horizontal="right"/>
    </xf>
    <xf numFmtId="0" fontId="3" fillId="2" borderId="20" xfId="135" applyNumberFormat="1" applyFont="1" applyFill="1" applyBorder="1" applyAlignment="1"/>
    <xf numFmtId="0" fontId="3" fillId="2" borderId="26" xfId="135" applyNumberFormat="1" applyFont="1" applyFill="1" applyBorder="1" applyAlignment="1"/>
    <xf numFmtId="0" fontId="3" fillId="2" borderId="33" xfId="0" applyFont="1" applyFill="1" applyBorder="1" applyAlignment="1"/>
    <xf numFmtId="0" fontId="31" fillId="0" borderId="20" xfId="0" applyFont="1" applyBorder="1" applyAlignment="1">
      <alignment wrapText="1"/>
    </xf>
    <xf numFmtId="0" fontId="31" fillId="0" borderId="20" xfId="0" applyFont="1" applyBorder="1"/>
    <xf numFmtId="3" fontId="31" fillId="0" borderId="20" xfId="0" applyNumberFormat="1" applyFont="1" applyBorder="1"/>
    <xf numFmtId="3" fontId="31" fillId="0" borderId="20" xfId="0" applyNumberFormat="1" applyFont="1" applyBorder="1" applyAlignment="1">
      <alignment wrapText="1"/>
    </xf>
    <xf numFmtId="0" fontId="0" fillId="60" borderId="20" xfId="0" applyFill="1" applyBorder="1"/>
    <xf numFmtId="0" fontId="0" fillId="0" borderId="20" xfId="0" applyBorder="1" applyAlignment="1">
      <alignment wrapText="1"/>
    </xf>
    <xf numFmtId="0" fontId="0" fillId="0" borderId="20" xfId="0" applyBorder="1"/>
    <xf numFmtId="3" fontId="0" fillId="0" borderId="20" xfId="0" applyNumberFormat="1" applyBorder="1"/>
    <xf numFmtId="0" fontId="0" fillId="58" borderId="20" xfId="0" applyFill="1" applyBorder="1"/>
    <xf numFmtId="3" fontId="0" fillId="0" borderId="20" xfId="0" applyNumberFormat="1" applyFont="1" applyBorder="1"/>
    <xf numFmtId="3" fontId="3" fillId="0" borderId="0" xfId="0" applyNumberFormat="1" applyFont="1"/>
    <xf numFmtId="0" fontId="0" fillId="0" borderId="20" xfId="0" applyFont="1" applyBorder="1" applyAlignment="1">
      <alignment wrapText="1"/>
    </xf>
    <xf numFmtId="0" fontId="31" fillId="0" borderId="20" xfId="0" applyFont="1" applyFill="1" applyBorder="1"/>
    <xf numFmtId="0" fontId="0" fillId="0" borderId="0" xfId="0" applyAlignment="1">
      <alignment horizontal="left" vertical="top" wrapText="1"/>
    </xf>
    <xf numFmtId="0" fontId="0" fillId="0" borderId="0" xfId="0" applyAlignment="1"/>
    <xf numFmtId="3" fontId="3" fillId="2" borderId="2" xfId="0" applyNumberFormat="1" applyFont="1" applyFill="1" applyBorder="1" applyAlignment="1"/>
    <xf numFmtId="3" fontId="5" fillId="5" borderId="2" xfId="0" applyNumberFormat="1" applyFont="1" applyFill="1" applyBorder="1" applyAlignment="1"/>
    <xf numFmtId="3" fontId="5" fillId="5" borderId="20" xfId="0" applyNumberFormat="1" applyFont="1" applyFill="1" applyBorder="1" applyAlignment="1"/>
    <xf numFmtId="3" fontId="3" fillId="2" borderId="20" xfId="0" applyNumberFormat="1" applyFont="1" applyFill="1" applyBorder="1" applyAlignment="1">
      <alignment horizontal="left"/>
    </xf>
    <xf numFmtId="10" fontId="0" fillId="0" borderId="0" xfId="0" applyNumberFormat="1"/>
    <xf numFmtId="9" fontId="0" fillId="0" borderId="0" xfId="0" applyNumberFormat="1"/>
    <xf numFmtId="9" fontId="0" fillId="0" borderId="0" xfId="0" applyNumberFormat="1" applyAlignment="1"/>
    <xf numFmtId="9" fontId="0" fillId="0" borderId="0" xfId="0" applyNumberFormat="1" applyFill="1"/>
    <xf numFmtId="9" fontId="31" fillId="0" borderId="0" xfId="0" applyNumberFormat="1" applyFont="1" applyFill="1"/>
    <xf numFmtId="0" fontId="35" fillId="0" borderId="0" xfId="0" applyFont="1" applyFill="1" applyBorder="1" applyAlignment="1">
      <alignment horizontal="left"/>
    </xf>
    <xf numFmtId="3" fontId="36" fillId="0" borderId="20" xfId="0" applyNumberFormat="1" applyFont="1" applyBorder="1"/>
    <xf numFmtId="3" fontId="36" fillId="0" borderId="20" xfId="0" applyNumberFormat="1" applyFont="1" applyBorder="1" applyAlignment="1">
      <alignment wrapText="1"/>
    </xf>
    <xf numFmtId="3" fontId="37" fillId="0" borderId="20" xfId="0" applyNumberFormat="1" applyFont="1" applyBorder="1"/>
    <xf numFmtId="3" fontId="37" fillId="58" borderId="20" xfId="0" applyNumberFormat="1" applyFont="1" applyFill="1" applyBorder="1"/>
    <xf numFmtId="3" fontId="37" fillId="0" borderId="20" xfId="0" applyNumberFormat="1" applyFont="1" applyFill="1" applyBorder="1"/>
    <xf numFmtId="3" fontId="36" fillId="58" borderId="20" xfId="0" applyNumberFormat="1" applyFont="1" applyFill="1" applyBorder="1"/>
    <xf numFmtId="0" fontId="2" fillId="0" borderId="25" xfId="0" applyFont="1" applyBorder="1" applyAlignment="1">
      <alignment wrapText="1"/>
    </xf>
    <xf numFmtId="0" fontId="0" fillId="0" borderId="25" xfId="0" applyBorder="1" applyAlignment="1">
      <alignment wrapText="1"/>
    </xf>
    <xf numFmtId="0" fontId="0" fillId="58" borderId="0" xfId="0" applyFont="1" applyFill="1" applyAlignment="1">
      <alignment horizontal="left" vertical="top" wrapText="1"/>
    </xf>
    <xf numFmtId="0" fontId="0" fillId="58" borderId="0" xfId="0" applyFont="1" applyFill="1" applyAlignment="1">
      <alignment wrapText="1"/>
    </xf>
    <xf numFmtId="0" fontId="0" fillId="0" borderId="0" xfId="0" applyFont="1" applyAlignment="1">
      <alignment horizontal="left" vertical="top" wrapText="1"/>
    </xf>
  </cellXfs>
  <cellStyles count="136">
    <cellStyle name="Accent1 - 20%" xfId="3"/>
    <cellStyle name="Accent1 - 40%" xfId="4"/>
    <cellStyle name="Accent1 - 60%" xfId="5"/>
    <cellStyle name="Accent1 2" xfId="2"/>
    <cellStyle name="Accent1 3" xfId="87"/>
    <cellStyle name="Accent1 4" xfId="93"/>
    <cellStyle name="Accent1 5" xfId="128"/>
    <cellStyle name="Accent2 - 20%" xfId="7"/>
    <cellStyle name="Accent2 - 40%" xfId="8"/>
    <cellStyle name="Accent2 - 60%" xfId="9"/>
    <cellStyle name="Accent2 2" xfId="6"/>
    <cellStyle name="Accent2 3" xfId="88"/>
    <cellStyle name="Accent2 4" xfId="94"/>
    <cellStyle name="Accent2 5" xfId="129"/>
    <cellStyle name="Accent3 - 20%" xfId="11"/>
    <cellStyle name="Accent3 - 40%" xfId="12"/>
    <cellStyle name="Accent3 - 60%" xfId="13"/>
    <cellStyle name="Accent3 2" xfId="10"/>
    <cellStyle name="Accent3 3" xfId="89"/>
    <cellStyle name="Accent3 4" xfId="95"/>
    <cellStyle name="Accent3 5" xfId="130"/>
    <cellStyle name="Accent4 - 20%" xfId="15"/>
    <cellStyle name="Accent4 - 40%" xfId="16"/>
    <cellStyle name="Accent4 - 60%" xfId="17"/>
    <cellStyle name="Accent4 2" xfId="14"/>
    <cellStyle name="Accent4 3" xfId="90"/>
    <cellStyle name="Accent4 4" xfId="96"/>
    <cellStyle name="Accent4 5" xfId="131"/>
    <cellStyle name="Accent5 - 20%" xfId="19"/>
    <cellStyle name="Accent5 - 40%" xfId="20"/>
    <cellStyle name="Accent5 - 60%" xfId="21"/>
    <cellStyle name="Accent5 2" xfId="18"/>
    <cellStyle name="Accent5 3" xfId="91"/>
    <cellStyle name="Accent5 4" xfId="97"/>
    <cellStyle name="Accent5 5" xfId="132"/>
    <cellStyle name="Accent6 - 20%" xfId="23"/>
    <cellStyle name="Accent6 - 40%" xfId="24"/>
    <cellStyle name="Accent6 - 60%" xfId="25"/>
    <cellStyle name="Accent6 2" xfId="22"/>
    <cellStyle name="Accent6 3" xfId="92"/>
    <cellStyle name="Accent6 4" xfId="98"/>
    <cellStyle name="Accent6 5" xfId="133"/>
    <cellStyle name="Bad 2" xfId="26"/>
    <cellStyle name="Calculation 2" xfId="27"/>
    <cellStyle name="Check Cell 2" xfId="28"/>
    <cellStyle name="Comma" xfId="135" builtinId="3"/>
    <cellStyle name="Emphasis 1" xfId="29"/>
    <cellStyle name="Emphasis 2" xfId="30"/>
    <cellStyle name="Emphasis 3"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3" xfId="86"/>
    <cellStyle name="Normal 4" xfId="134"/>
    <cellStyle name="Note 2" xfId="40"/>
    <cellStyle name="Note 3" xfId="99"/>
    <cellStyle name="Output 2" xfId="41"/>
    <cellStyle name="SAPBEXaggData" xfId="42"/>
    <cellStyle name="SAPBEXaggData 2" xfId="100"/>
    <cellStyle name="SAPBEXaggDataEmph" xfId="43"/>
    <cellStyle name="SAPBEXaggItem" xfId="44"/>
    <cellStyle name="SAPBEXaggItem 2" xfId="101"/>
    <cellStyle name="SAPBEXaggItemX" xfId="45"/>
    <cellStyle name="SAPBEXchaText" xfId="46"/>
    <cellStyle name="SAPBEXchaText 2" xfId="102"/>
    <cellStyle name="SAPBEXexcBad7" xfId="47"/>
    <cellStyle name="SAPBEXexcBad7 2" xfId="103"/>
    <cellStyle name="SAPBEXexcBad8" xfId="48"/>
    <cellStyle name="SAPBEXexcBad8 2" xfId="104"/>
    <cellStyle name="SAPBEXexcBad9" xfId="49"/>
    <cellStyle name="SAPBEXexcBad9 2" xfId="105"/>
    <cellStyle name="SAPBEXexcCritical4" xfId="50"/>
    <cellStyle name="SAPBEXexcCritical4 2" xfId="106"/>
    <cellStyle name="SAPBEXexcCritical5" xfId="51"/>
    <cellStyle name="SAPBEXexcCritical5 2" xfId="107"/>
    <cellStyle name="SAPBEXexcCritical6" xfId="52"/>
    <cellStyle name="SAPBEXexcCritical6 2" xfId="108"/>
    <cellStyle name="SAPBEXexcGood1" xfId="53"/>
    <cellStyle name="SAPBEXexcGood1 2" xfId="109"/>
    <cellStyle name="SAPBEXexcGood2" xfId="54"/>
    <cellStyle name="SAPBEXexcGood2 2" xfId="110"/>
    <cellStyle name="SAPBEXexcGood3" xfId="55"/>
    <cellStyle name="SAPBEXexcGood3 2" xfId="111"/>
    <cellStyle name="SAPBEXfilterDrill" xfId="56"/>
    <cellStyle name="SAPBEXfilterDrill 2" xfId="112"/>
    <cellStyle name="SAPBEXfilterItem" xfId="57"/>
    <cellStyle name="SAPBEXfilterText" xfId="58"/>
    <cellStyle name="SAPBEXformats" xfId="59"/>
    <cellStyle name="SAPBEXformats 2" xfId="113"/>
    <cellStyle name="SAPBEXheaderItem" xfId="60"/>
    <cellStyle name="SAPBEXheaderItem 2" xfId="114"/>
    <cellStyle name="SAPBEXheaderText" xfId="61"/>
    <cellStyle name="SAPBEXheaderText 2" xfId="115"/>
    <cellStyle name="SAPBEXHLevel0" xfId="62"/>
    <cellStyle name="SAPBEXHLevel0 2" xfId="116"/>
    <cellStyle name="SAPBEXHLevel0X" xfId="63"/>
    <cellStyle name="SAPBEXHLevel0X 2" xfId="117"/>
    <cellStyle name="SAPBEXHLevel1" xfId="64"/>
    <cellStyle name="SAPBEXHLevel1 2" xfId="118"/>
    <cellStyle name="SAPBEXHLevel1X" xfId="65"/>
    <cellStyle name="SAPBEXHLevel1X 2" xfId="119"/>
    <cellStyle name="SAPBEXHLevel2" xfId="66"/>
    <cellStyle name="SAPBEXHLevel2 2" xfId="120"/>
    <cellStyle name="SAPBEXHLevel2X" xfId="67"/>
    <cellStyle name="SAPBEXHLevel2X 2" xfId="121"/>
    <cellStyle name="SAPBEXHLevel3" xfId="68"/>
    <cellStyle name="SAPBEXHLevel3 2" xfId="122"/>
    <cellStyle name="SAPBEXHLevel3X" xfId="69"/>
    <cellStyle name="SAPBEXHLevel3X 2" xfId="123"/>
    <cellStyle name="SAPBEXinputData" xfId="70"/>
    <cellStyle name="SAPBEXinputData 2" xfId="124"/>
    <cellStyle name="SAPBEXItemHeader" xfId="71"/>
    <cellStyle name="SAPBEXresData" xfId="72"/>
    <cellStyle name="SAPBEXresDataEmph" xfId="73"/>
    <cellStyle name="SAPBEXresItem" xfId="74"/>
    <cellStyle name="SAPBEXresItemX" xfId="75"/>
    <cellStyle name="SAPBEXstdData" xfId="76"/>
    <cellStyle name="SAPBEXstdData 2" xfId="125"/>
    <cellStyle name="SAPBEXstdDataEmph" xfId="77"/>
    <cellStyle name="SAPBEXstdItem" xfId="78"/>
    <cellStyle name="SAPBEXstdItem 2" xfId="126"/>
    <cellStyle name="SAPBEXstdItemX" xfId="79"/>
    <cellStyle name="SAPBEXtitle" xfId="80"/>
    <cellStyle name="SAPBEXunassignedItem" xfId="81"/>
    <cellStyle name="SAPBEXunassignedItem 2" xfId="127"/>
    <cellStyle name="SAPBEXundefined" xfId="82"/>
    <cellStyle name="Sheet Title" xfId="83"/>
    <cellStyle name="Total 2" xfId="84"/>
    <cellStyle name="Warning Text 2"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44823</xdr:colOff>
      <xdr:row>0</xdr:row>
      <xdr:rowOff>0</xdr:rowOff>
    </xdr:from>
    <xdr:to>
      <xdr:col>7</xdr:col>
      <xdr:colOff>504266</xdr:colOff>
      <xdr:row>9</xdr:row>
      <xdr:rowOff>1034</xdr:rowOff>
    </xdr:to>
    <xdr:pic>
      <xdr:nvPicPr>
        <xdr:cNvPr id="3" name="Picture 2" descr="https://home.utc.wa.gov/sites/communications/Communications%20Resources/UTC%20Primary%20Logo.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33" t="13680" r="13680" b="13133"/>
        <a:stretch/>
      </xdr:blipFill>
      <xdr:spPr bwMode="auto">
        <a:xfrm>
          <a:off x="6533029" y="134470"/>
          <a:ext cx="3014384" cy="2018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tabSelected="1" zoomScaleNormal="100" workbookViewId="0">
      <selection activeCell="H34" sqref="H34"/>
    </sheetView>
  </sheetViews>
  <sheetFormatPr defaultColWidth="9.28515625" defaultRowHeight="15.75" x14ac:dyDescent="0.25"/>
  <cols>
    <col min="1" max="1" width="36.5703125" style="1" customWidth="1"/>
    <col min="2" max="2" width="27.28515625" style="1" customWidth="1"/>
    <col min="3" max="3" width="30" style="1" customWidth="1"/>
    <col min="4" max="4" width="29.140625" style="1" customWidth="1"/>
    <col min="5" max="7" width="19.140625" style="1" customWidth="1"/>
    <col min="8" max="8" width="17.28515625" style="1" customWidth="1"/>
    <col min="9" max="16384" width="9.28515625" style="1"/>
  </cols>
  <sheetData>
    <row r="1" spans="1:7" ht="18.75" x14ac:dyDescent="0.3">
      <c r="A1" s="12"/>
      <c r="B1" s="12"/>
      <c r="C1" s="12"/>
      <c r="D1" s="4"/>
      <c r="E1" s="12"/>
      <c r="F1" s="12"/>
      <c r="G1" s="12"/>
    </row>
    <row r="2" spans="1:7" ht="18.75" x14ac:dyDescent="0.3">
      <c r="A2" s="12"/>
      <c r="C2" s="13" t="s">
        <v>23</v>
      </c>
      <c r="E2" s="12"/>
      <c r="F2" s="12"/>
      <c r="G2" s="12"/>
    </row>
    <row r="3" spans="1:7" ht="18.75" x14ac:dyDescent="0.3">
      <c r="A3" s="4"/>
      <c r="B3" s="4"/>
      <c r="C3" s="4"/>
      <c r="D3" s="4"/>
      <c r="E3" s="4"/>
      <c r="F3" s="4"/>
      <c r="G3" s="4"/>
    </row>
    <row r="4" spans="1:7" s="8" customFormat="1" x14ac:dyDescent="0.25">
      <c r="B4" s="14"/>
      <c r="C4" s="75" t="s">
        <v>47</v>
      </c>
      <c r="D4" s="87"/>
      <c r="E4" s="14"/>
      <c r="F4" s="14"/>
      <c r="G4" s="14"/>
    </row>
    <row r="5" spans="1:7" s="8" customFormat="1" x14ac:dyDescent="0.25">
      <c r="B5" s="15"/>
      <c r="C5" s="75" t="s">
        <v>20</v>
      </c>
      <c r="D5" s="15"/>
      <c r="E5" s="15"/>
      <c r="F5" s="15"/>
      <c r="G5" s="15"/>
    </row>
    <row r="6" spans="1:7" s="8" customFormat="1" x14ac:dyDescent="0.25">
      <c r="A6"/>
      <c r="B6" s="3"/>
      <c r="C6" s="3"/>
      <c r="D6" s="3"/>
      <c r="E6" s="3"/>
      <c r="F6" s="3"/>
      <c r="G6" s="3"/>
    </row>
    <row r="7" spans="1:7" ht="18.75" x14ac:dyDescent="0.3">
      <c r="A7" s="16"/>
      <c r="B7" s="17" t="s">
        <v>8</v>
      </c>
      <c r="C7" s="5" t="s">
        <v>29</v>
      </c>
      <c r="D7" s="5"/>
      <c r="E7" s="5"/>
    </row>
    <row r="8" spans="1:7" ht="18.75" x14ac:dyDescent="0.3">
      <c r="A8" s="6"/>
      <c r="B8" s="6"/>
      <c r="C8" s="44"/>
      <c r="D8" s="6"/>
      <c r="E8" s="6"/>
      <c r="F8" s="6"/>
      <c r="G8" s="6"/>
    </row>
    <row r="9" spans="1:7" ht="18.75" x14ac:dyDescent="0.3">
      <c r="A9" s="88"/>
      <c r="B9" s="89" t="s">
        <v>68</v>
      </c>
      <c r="C9" s="85">
        <v>2022</v>
      </c>
      <c r="D9" s="11"/>
      <c r="E9" s="6"/>
      <c r="F9" s="6"/>
      <c r="G9" s="6"/>
    </row>
    <row r="10" spans="1:7" x14ac:dyDescent="0.25">
      <c r="A10" s="11"/>
      <c r="B10" s="11"/>
      <c r="C10" s="2"/>
      <c r="D10" s="2"/>
      <c r="E10" s="11"/>
      <c r="F10" s="11"/>
      <c r="G10" s="11"/>
    </row>
    <row r="11" spans="1:7" x14ac:dyDescent="0.25">
      <c r="A11" s="9" t="s">
        <v>46</v>
      </c>
      <c r="B11" s="11" t="s">
        <v>0</v>
      </c>
      <c r="C11" s="11"/>
      <c r="D11" s="11"/>
      <c r="E11" s="11"/>
      <c r="F11" s="11"/>
      <c r="G11" s="11"/>
    </row>
    <row r="12" spans="1:7" x14ac:dyDescent="0.25">
      <c r="A12" s="10">
        <f>111.7/179.2</f>
        <v>0.6233258928571429</v>
      </c>
      <c r="B12" s="11" t="s">
        <v>1</v>
      </c>
      <c r="C12" s="11"/>
      <c r="D12" s="11"/>
      <c r="E12" s="11"/>
      <c r="F12" s="11"/>
      <c r="G12" s="11"/>
    </row>
    <row r="13" spans="1:7" x14ac:dyDescent="0.25">
      <c r="A13" s="125">
        <v>13379</v>
      </c>
      <c r="B13" s="90" t="str">
        <f>CONCATENATE("Total number of customers with net metering systems as of March 31, ",C9)</f>
        <v>Total number of customers with net metering systems as of March 31, 2022</v>
      </c>
      <c r="C13" s="90"/>
      <c r="D13" s="90"/>
      <c r="E13" s="11"/>
      <c r="F13" s="11"/>
      <c r="G13" s="11"/>
    </row>
    <row r="14" spans="1:7" x14ac:dyDescent="0.25">
      <c r="A14" s="9">
        <v>506</v>
      </c>
      <c r="B14" s="90" t="str">
        <f>CONCATENATE("Total number of customers with meter aggregation as of March 31, ",C9)</f>
        <v>Total number of customers with meter aggregation as of March 31, 2022</v>
      </c>
      <c r="C14" s="90"/>
      <c r="D14" s="90"/>
      <c r="E14" s="11"/>
      <c r="F14" s="11"/>
      <c r="G14" s="11"/>
    </row>
    <row r="16" spans="1:7" x14ac:dyDescent="0.25">
      <c r="A16" s="11"/>
      <c r="B16" s="11"/>
      <c r="C16" s="11"/>
      <c r="D16" s="11"/>
      <c r="E16" s="11"/>
      <c r="F16" s="11"/>
      <c r="G16" s="11"/>
    </row>
    <row r="17" spans="1:7" x14ac:dyDescent="0.25">
      <c r="A17" s="76"/>
      <c r="B17" s="18"/>
      <c r="C17" s="18"/>
      <c r="D17" s="19" t="s">
        <v>21</v>
      </c>
      <c r="E17" s="18"/>
      <c r="F17" s="18"/>
      <c r="G17" s="42"/>
    </row>
    <row r="18" spans="1:7" x14ac:dyDescent="0.25">
      <c r="A18" s="77"/>
      <c r="B18" s="33"/>
      <c r="C18" s="33"/>
      <c r="D18" s="34" t="str">
        <f>CONCATENATE("Applicable to generation interconnected under ",C7,"'s Washington State net metering tariff.")</f>
        <v>Applicable to generation interconnected under Puget Sound Energy's Washington State net metering tariff.</v>
      </c>
      <c r="E18" s="33"/>
      <c r="F18" s="33"/>
      <c r="G18" s="43"/>
    </row>
    <row r="19" spans="1:7" x14ac:dyDescent="0.25">
      <c r="A19" s="78"/>
      <c r="B19" s="11"/>
      <c r="C19" s="11"/>
      <c r="D19" s="11"/>
      <c r="E19" s="11"/>
      <c r="F19" s="11"/>
      <c r="G19" s="11"/>
    </row>
    <row r="20" spans="1:7" ht="18.75" x14ac:dyDescent="0.3">
      <c r="A20" s="79"/>
      <c r="B20" s="30"/>
      <c r="C20" s="30"/>
      <c r="D20" s="31" t="s">
        <v>2</v>
      </c>
      <c r="E20" s="30"/>
      <c r="F20" s="30"/>
      <c r="G20" s="32"/>
    </row>
    <row r="21" spans="1:7" ht="18.75" x14ac:dyDescent="0.25">
      <c r="A21" s="67"/>
      <c r="B21" s="26"/>
      <c r="C21" s="28" t="s">
        <v>49</v>
      </c>
      <c r="D21" s="91"/>
      <c r="E21" s="27"/>
      <c r="F21" s="92" t="str">
        <f>CONCATENATE("Total Installed Systems as of March 31, ",C9)</f>
        <v>Total Installed Systems as of March 31, 2022</v>
      </c>
      <c r="G21" s="93"/>
    </row>
    <row r="22" spans="1:7" ht="47.25" x14ac:dyDescent="0.25">
      <c r="A22" s="69" t="s">
        <v>4</v>
      </c>
      <c r="B22" s="49" t="s">
        <v>7</v>
      </c>
      <c r="C22" s="49" t="s">
        <v>14</v>
      </c>
      <c r="D22" s="50" t="s">
        <v>15</v>
      </c>
      <c r="E22" s="51" t="s">
        <v>7</v>
      </c>
      <c r="F22" s="49" t="s">
        <v>14</v>
      </c>
      <c r="G22" s="52" t="s">
        <v>15</v>
      </c>
    </row>
    <row r="23" spans="1:7" x14ac:dyDescent="0.25">
      <c r="A23" s="9" t="s">
        <v>9</v>
      </c>
      <c r="B23" s="21">
        <v>2270</v>
      </c>
      <c r="C23" s="21">
        <v>21497</v>
      </c>
      <c r="D23" s="45">
        <f>C23/B23</f>
        <v>9.470044052863436</v>
      </c>
      <c r="E23" s="122">
        <v>13328</v>
      </c>
      <c r="F23" s="21">
        <v>111316</v>
      </c>
      <c r="G23" s="22">
        <f>F23/E23</f>
        <v>8.3520408163265305</v>
      </c>
    </row>
    <row r="24" spans="1:7" x14ac:dyDescent="0.25">
      <c r="A24" s="9" t="s">
        <v>10</v>
      </c>
      <c r="B24" s="21"/>
      <c r="C24" s="21"/>
      <c r="D24" s="45"/>
      <c r="E24" s="122">
        <v>28</v>
      </c>
      <c r="F24" s="21">
        <v>78.5</v>
      </c>
      <c r="G24" s="22">
        <f>F24/E24</f>
        <v>2.8035714285714284</v>
      </c>
    </row>
    <row r="25" spans="1:7" x14ac:dyDescent="0.25">
      <c r="A25" s="9" t="s">
        <v>12</v>
      </c>
      <c r="B25" s="21"/>
      <c r="C25" s="21"/>
      <c r="D25" s="45"/>
      <c r="E25" s="122"/>
      <c r="F25" s="21"/>
      <c r="G25" s="20"/>
    </row>
    <row r="26" spans="1:7" x14ac:dyDescent="0.25">
      <c r="A26" s="9" t="s">
        <v>11</v>
      </c>
      <c r="B26" s="21">
        <v>1</v>
      </c>
      <c r="C26" s="21">
        <v>30</v>
      </c>
      <c r="D26" s="45">
        <v>30</v>
      </c>
      <c r="E26" s="122">
        <v>7</v>
      </c>
      <c r="F26" s="21">
        <v>131.11000000000001</v>
      </c>
      <c r="G26" s="22">
        <f>F26/E26</f>
        <v>18.73</v>
      </c>
    </row>
    <row r="27" spans="1:7" ht="18.75" x14ac:dyDescent="0.25">
      <c r="A27" s="9" t="s">
        <v>13</v>
      </c>
      <c r="B27" s="21"/>
      <c r="C27" s="21"/>
      <c r="D27" s="46"/>
      <c r="E27" s="122">
        <v>16</v>
      </c>
      <c r="F27" s="21">
        <v>194.4</v>
      </c>
      <c r="G27" s="22">
        <f>F27/E27</f>
        <v>12.15</v>
      </c>
    </row>
    <row r="28" spans="1:7" x14ac:dyDescent="0.25">
      <c r="A28" s="9"/>
      <c r="B28" s="21"/>
      <c r="C28" s="21"/>
      <c r="D28" s="46"/>
      <c r="E28" s="122"/>
      <c r="F28" s="21"/>
      <c r="G28" s="20"/>
    </row>
    <row r="29" spans="1:7" x14ac:dyDescent="0.25">
      <c r="A29" s="9"/>
      <c r="B29" s="21"/>
      <c r="C29" s="21"/>
      <c r="D29" s="46"/>
      <c r="E29" s="122"/>
      <c r="F29" s="21"/>
      <c r="G29" s="20"/>
    </row>
    <row r="30" spans="1:7" x14ac:dyDescent="0.25">
      <c r="A30" s="23" t="s">
        <v>6</v>
      </c>
      <c r="B30" s="124">
        <f>SUM(B23:B29)</f>
        <v>2271</v>
      </c>
      <c r="C30" s="124">
        <f>SUM(C23:C29)</f>
        <v>21527</v>
      </c>
      <c r="D30" s="47"/>
      <c r="E30" s="123">
        <f>SUM(E23:E29)</f>
        <v>13379</v>
      </c>
      <c r="F30" s="124">
        <f>SUM(F23:F29)</f>
        <v>111720.01</v>
      </c>
      <c r="G30" s="24"/>
    </row>
    <row r="31" spans="1:7" x14ac:dyDescent="0.25">
      <c r="A31" s="131" t="s">
        <v>64</v>
      </c>
      <c r="B31" s="7"/>
      <c r="C31" s="7"/>
      <c r="D31" s="7"/>
      <c r="E31" s="7"/>
      <c r="F31" s="7"/>
      <c r="G31" s="7"/>
    </row>
    <row r="32" spans="1:7" x14ac:dyDescent="0.25">
      <c r="A32" s="131"/>
      <c r="B32" s="7"/>
      <c r="C32" s="7"/>
      <c r="D32" s="7"/>
      <c r="E32" s="7"/>
      <c r="F32" s="7"/>
      <c r="G32" s="7"/>
    </row>
    <row r="33" spans="1:8" ht="18.75" x14ac:dyDescent="0.3">
      <c r="A33" s="29" t="s">
        <v>3</v>
      </c>
      <c r="B33" s="30"/>
      <c r="C33" s="30"/>
      <c r="D33" s="30"/>
      <c r="E33" s="30"/>
      <c r="F33" s="30"/>
      <c r="G33" s="32"/>
    </row>
    <row r="34" spans="1:8" x14ac:dyDescent="0.25">
      <c r="A34" s="35" t="str">
        <f>CONCATENATE("Total number of net metering credits expired on March 31, ",C9,".")</f>
        <v>Total number of net metering credits expired on March 31, 2022.</v>
      </c>
      <c r="B34" s="36"/>
      <c r="C34" s="36"/>
      <c r="D34" s="36"/>
      <c r="E34" s="36"/>
      <c r="F34" s="37"/>
      <c r="G34" s="86">
        <v>2918459</v>
      </c>
    </row>
    <row r="35" spans="1:8" x14ac:dyDescent="0.25">
      <c r="A35" s="11"/>
      <c r="B35" s="11"/>
      <c r="C35" s="11"/>
      <c r="D35" s="11"/>
      <c r="E35" s="11"/>
      <c r="F35" s="11"/>
      <c r="G35" s="11"/>
    </row>
    <row r="36" spans="1:8" ht="18.75" x14ac:dyDescent="0.3">
      <c r="A36" s="29" t="s">
        <v>16</v>
      </c>
      <c r="B36" s="30"/>
      <c r="C36" s="30"/>
      <c r="D36" s="30"/>
      <c r="E36" s="30"/>
      <c r="F36" s="30"/>
      <c r="G36" s="32"/>
    </row>
    <row r="37" spans="1:8" x14ac:dyDescent="0.25">
      <c r="A37" s="39" t="s">
        <v>18</v>
      </c>
      <c r="B37" s="40"/>
      <c r="C37" s="40"/>
      <c r="D37" s="40"/>
      <c r="E37" s="40"/>
      <c r="F37" s="41" t="s">
        <v>57</v>
      </c>
      <c r="G37" s="38">
        <f>'calcs for Annl Enrgy Prod table'!F5</f>
        <v>67902115</v>
      </c>
    </row>
    <row r="38" spans="1:8" x14ac:dyDescent="0.25">
      <c r="A38" s="39" t="s">
        <v>19</v>
      </c>
      <c r="B38" s="40"/>
      <c r="C38" s="40"/>
      <c r="D38" s="40"/>
      <c r="E38" s="40"/>
      <c r="F38" s="41" t="s">
        <v>58</v>
      </c>
      <c r="G38" s="21">
        <f>'calcs for Annl Enrgy Prod table'!F6</f>
        <v>27874606</v>
      </c>
    </row>
    <row r="39" spans="1:8" x14ac:dyDescent="0.25">
      <c r="A39" s="39" t="str">
        <f>CONCATENATE("kWh exported to ",C7,"'s system from all installed net metering systems.")</f>
        <v>kWh exported to Puget Sound Energy's system from all installed net metering systems.</v>
      </c>
      <c r="B39" s="40"/>
      <c r="C39" s="40"/>
      <c r="D39" s="40"/>
      <c r="E39" s="40"/>
      <c r="F39" s="41" t="s">
        <v>17</v>
      </c>
      <c r="G39" s="21">
        <f>'calcs for Annl Enrgy Prod table'!E4</f>
        <v>58388555</v>
      </c>
      <c r="H39" s="117"/>
    </row>
    <row r="40" spans="1:8" ht="36" customHeight="1" x14ac:dyDescent="0.25">
      <c r="A40" s="138" t="s">
        <v>67</v>
      </c>
      <c r="B40" s="139"/>
      <c r="C40" s="139"/>
      <c r="D40" s="139"/>
      <c r="E40" s="139"/>
      <c r="F40" s="139"/>
      <c r="G40" s="139"/>
    </row>
    <row r="41" spans="1:8" x14ac:dyDescent="0.25">
      <c r="A41" s="1" t="s">
        <v>56</v>
      </c>
    </row>
    <row r="43" spans="1:8" x14ac:dyDescent="0.25">
      <c r="A43" s="56"/>
      <c r="B43" s="57"/>
      <c r="C43" s="57"/>
      <c r="D43" s="58" t="s">
        <v>22</v>
      </c>
      <c r="E43" s="57"/>
      <c r="F43" s="57"/>
      <c r="G43" s="57"/>
      <c r="H43" s="59"/>
    </row>
    <row r="44" spans="1:8" x14ac:dyDescent="0.25">
      <c r="A44" s="60"/>
      <c r="B44" s="53"/>
      <c r="C44" s="53"/>
      <c r="D44" s="54" t="str">
        <f>CONCATENATE("Applies only to generation facilities not utilizing ",C7,"'s net metering tariff")</f>
        <v>Applies only to generation facilities not utilizing Puget Sound Energy's net metering tariff</v>
      </c>
      <c r="E44" s="53"/>
      <c r="F44" s="53"/>
      <c r="G44" s="53"/>
      <c r="H44" s="61"/>
    </row>
    <row r="45" spans="1:8" x14ac:dyDescent="0.25">
      <c r="A45" s="62"/>
      <c r="B45" s="63"/>
      <c r="C45" s="63"/>
      <c r="D45" s="64" t="str">
        <f>CONCATENATE("that are interconnected to ",C7,"'s Washington state electric distribution system.")</f>
        <v>that are interconnected to Puget Sound Energy's Washington state electric distribution system.</v>
      </c>
      <c r="E45" s="63"/>
      <c r="F45" s="63"/>
      <c r="G45" s="63"/>
      <c r="H45" s="65"/>
    </row>
    <row r="46" spans="1:8" x14ac:dyDescent="0.25">
      <c r="A46" s="11"/>
      <c r="B46" s="11"/>
      <c r="C46" s="11"/>
      <c r="D46" s="11"/>
      <c r="E46" s="11"/>
      <c r="F46" s="11"/>
      <c r="G46" s="11"/>
    </row>
    <row r="47" spans="1:8" ht="21" customHeight="1" x14ac:dyDescent="0.3">
      <c r="A47" s="79"/>
      <c r="B47" s="94"/>
      <c r="C47" s="94"/>
      <c r="D47" s="95" t="s">
        <v>2</v>
      </c>
      <c r="E47" s="94"/>
      <c r="F47" s="94"/>
      <c r="G47" s="96"/>
      <c r="H47" s="66"/>
    </row>
    <row r="48" spans="1:8" ht="18" customHeight="1" x14ac:dyDescent="0.3">
      <c r="A48" s="67"/>
      <c r="B48" s="97"/>
      <c r="C48" s="98" t="s">
        <v>49</v>
      </c>
      <c r="D48" s="99"/>
      <c r="E48" s="100"/>
      <c r="F48" s="101" t="str">
        <f>CONCATENATE("Total Installed Systems as of MARCH 31, ",C9)</f>
        <v>Total Installed Systems as of MARCH 31, 2022</v>
      </c>
      <c r="G48" s="99"/>
      <c r="H48" s="68"/>
    </row>
    <row r="49" spans="1:8" ht="85.5" customHeight="1" x14ac:dyDescent="0.25">
      <c r="A49" s="69" t="s">
        <v>4</v>
      </c>
      <c r="B49" s="49" t="s">
        <v>7</v>
      </c>
      <c r="C49" s="49" t="s">
        <v>14</v>
      </c>
      <c r="D49" s="50" t="s">
        <v>15</v>
      </c>
      <c r="E49" s="102" t="s">
        <v>7</v>
      </c>
      <c r="F49" s="49" t="s">
        <v>14</v>
      </c>
      <c r="G49" s="55" t="s">
        <v>15</v>
      </c>
      <c r="H49" s="25" t="s">
        <v>5</v>
      </c>
    </row>
    <row r="50" spans="1:8" ht="18" customHeight="1" x14ac:dyDescent="0.25">
      <c r="A50" s="80" t="s">
        <v>60</v>
      </c>
      <c r="B50" s="20"/>
      <c r="C50" s="20"/>
      <c r="D50" s="45"/>
      <c r="E50" s="103">
        <v>5</v>
      </c>
      <c r="F50" s="104">
        <v>3290</v>
      </c>
      <c r="G50" s="105">
        <v>658</v>
      </c>
      <c r="H50" s="81" t="s">
        <v>65</v>
      </c>
    </row>
    <row r="51" spans="1:8" ht="18" customHeight="1" x14ac:dyDescent="0.25">
      <c r="A51" s="80" t="s">
        <v>24</v>
      </c>
      <c r="B51" s="20"/>
      <c r="C51" s="20"/>
      <c r="D51" s="45"/>
      <c r="E51" s="20">
        <v>2</v>
      </c>
      <c r="F51" s="104">
        <v>585</v>
      </c>
      <c r="G51" s="105">
        <v>293</v>
      </c>
      <c r="H51" s="81"/>
    </row>
    <row r="52" spans="1:8" ht="18" customHeight="1" x14ac:dyDescent="0.25">
      <c r="A52" s="80" t="s">
        <v>25</v>
      </c>
      <c r="B52" s="20"/>
      <c r="C52" s="20"/>
      <c r="D52" s="45"/>
      <c r="E52" s="20">
        <v>2</v>
      </c>
      <c r="F52" s="104">
        <v>5700</v>
      </c>
      <c r="G52" s="105">
        <v>2850</v>
      </c>
      <c r="H52" s="81" t="s">
        <v>65</v>
      </c>
    </row>
    <row r="53" spans="1:8" ht="18" customHeight="1" x14ac:dyDescent="0.25">
      <c r="A53" s="80" t="s">
        <v>59</v>
      </c>
      <c r="B53" s="20"/>
      <c r="C53" s="20"/>
      <c r="D53" s="46"/>
      <c r="E53" s="103">
        <v>7</v>
      </c>
      <c r="F53" s="104">
        <v>11892</v>
      </c>
      <c r="G53" s="105">
        <v>1699</v>
      </c>
      <c r="H53" s="81" t="s">
        <v>65</v>
      </c>
    </row>
    <row r="54" spans="1:8" ht="18" customHeight="1" x14ac:dyDescent="0.25">
      <c r="A54" s="80" t="s">
        <v>26</v>
      </c>
      <c r="B54" s="20">
        <v>3</v>
      </c>
      <c r="C54" s="20">
        <v>5374</v>
      </c>
      <c r="D54" s="45">
        <v>1791</v>
      </c>
      <c r="E54" s="20">
        <v>13</v>
      </c>
      <c r="F54" s="104">
        <v>7338</v>
      </c>
      <c r="G54" s="105">
        <v>564</v>
      </c>
      <c r="H54" s="81" t="s">
        <v>65</v>
      </c>
    </row>
    <row r="55" spans="1:8" ht="18" customHeight="1" x14ac:dyDescent="0.25">
      <c r="A55" s="80" t="s">
        <v>10</v>
      </c>
      <c r="B55" s="20"/>
      <c r="C55" s="20"/>
      <c r="D55" s="46"/>
      <c r="E55" s="20">
        <v>3</v>
      </c>
      <c r="F55" s="104">
        <v>4478</v>
      </c>
      <c r="G55" s="105">
        <v>1493</v>
      </c>
      <c r="H55" s="81" t="s">
        <v>65</v>
      </c>
    </row>
    <row r="56" spans="1:8" ht="18" customHeight="1" x14ac:dyDescent="0.25">
      <c r="A56" s="80" t="s">
        <v>27</v>
      </c>
      <c r="B56" s="20"/>
      <c r="C56" s="20"/>
      <c r="D56" s="46"/>
      <c r="E56" s="20">
        <v>2</v>
      </c>
      <c r="F56" s="104">
        <v>6500</v>
      </c>
      <c r="G56" s="105">
        <v>3250</v>
      </c>
      <c r="H56" s="81"/>
    </row>
    <row r="57" spans="1:8" ht="18" customHeight="1" x14ac:dyDescent="0.25">
      <c r="A57" s="80" t="s">
        <v>28</v>
      </c>
      <c r="B57" s="20"/>
      <c r="C57" s="20"/>
      <c r="D57" s="46"/>
      <c r="E57" s="20">
        <v>1</v>
      </c>
      <c r="F57" s="104">
        <v>2000</v>
      </c>
      <c r="G57" s="105">
        <v>2000</v>
      </c>
      <c r="H57" s="81"/>
    </row>
    <row r="58" spans="1:8" ht="18" customHeight="1" x14ac:dyDescent="0.25">
      <c r="A58" s="84" t="s">
        <v>50</v>
      </c>
      <c r="B58" s="20"/>
      <c r="C58" s="20"/>
      <c r="D58" s="46"/>
      <c r="E58" s="106">
        <v>1</v>
      </c>
      <c r="F58" s="104">
        <v>2500</v>
      </c>
      <c r="G58" s="105">
        <v>2500</v>
      </c>
      <c r="H58" s="81"/>
    </row>
    <row r="59" spans="1:8" ht="18" customHeight="1" x14ac:dyDescent="0.25">
      <c r="A59" s="70" t="s">
        <v>6</v>
      </c>
      <c r="B59" s="71">
        <f>SUM(B50:B58)</f>
        <v>3</v>
      </c>
      <c r="C59" s="71">
        <f>SUM(C50:C58)</f>
        <v>5374</v>
      </c>
      <c r="D59" s="72"/>
      <c r="E59" s="73">
        <f>SUM(E50:E58)</f>
        <v>36</v>
      </c>
      <c r="F59" s="71">
        <f>SUM(F50:F58)</f>
        <v>44283</v>
      </c>
      <c r="G59" s="72"/>
      <c r="H59" s="74"/>
    </row>
    <row r="60" spans="1:8" x14ac:dyDescent="0.25">
      <c r="A60" s="48" t="s">
        <v>48</v>
      </c>
      <c r="B60" s="7"/>
      <c r="C60" s="7"/>
      <c r="D60" s="7"/>
      <c r="E60" s="7"/>
      <c r="F60" s="7"/>
      <c r="G60" s="7"/>
    </row>
    <row r="61" spans="1:8" ht="18.75" x14ac:dyDescent="0.25">
      <c r="A61" s="1" t="s">
        <v>61</v>
      </c>
      <c r="B61" s="7"/>
      <c r="C61" s="7"/>
      <c r="D61" s="7"/>
      <c r="E61" s="7"/>
      <c r="F61" s="7"/>
      <c r="G61" s="7"/>
    </row>
  </sheetData>
  <mergeCells count="1">
    <mergeCell ref="A40:G40"/>
  </mergeCells>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3" sqref="A13:F15"/>
    </sheetView>
  </sheetViews>
  <sheetFormatPr defaultRowHeight="15" x14ac:dyDescent="0.25"/>
  <cols>
    <col min="2" max="2" width="18.7109375" customWidth="1"/>
    <col min="3" max="3" width="60" style="82" customWidth="1"/>
    <col min="4" max="4" width="19.85546875" customWidth="1"/>
    <col min="5" max="5" width="28.140625" style="83" customWidth="1"/>
    <col min="6" max="6" width="25.42578125" style="83" customWidth="1"/>
    <col min="7" max="7" width="10.140625" style="127" bestFit="1" customWidth="1"/>
  </cols>
  <sheetData>
    <row r="1" spans="1:7" ht="40.5" customHeight="1" x14ac:dyDescent="0.25">
      <c r="B1" s="119" t="s">
        <v>37</v>
      </c>
      <c r="C1" s="107" t="s">
        <v>30</v>
      </c>
      <c r="D1" s="108" t="s">
        <v>36</v>
      </c>
      <c r="E1" s="110" t="s">
        <v>52</v>
      </c>
      <c r="F1" s="110" t="s">
        <v>53</v>
      </c>
    </row>
    <row r="2" spans="1:7" x14ac:dyDescent="0.25">
      <c r="B2" s="119"/>
      <c r="C2" s="118" t="s">
        <v>51</v>
      </c>
      <c r="D2" s="109"/>
      <c r="E2" s="132">
        <v>12908</v>
      </c>
      <c r="F2" s="133">
        <v>8611</v>
      </c>
    </row>
    <row r="3" spans="1:7" ht="30" x14ac:dyDescent="0.25">
      <c r="A3" t="s">
        <v>42</v>
      </c>
      <c r="B3" s="111" t="s">
        <v>31</v>
      </c>
      <c r="C3" s="112" t="s">
        <v>32</v>
      </c>
      <c r="D3" s="113" t="s">
        <v>33</v>
      </c>
      <c r="E3" s="134">
        <v>160519350</v>
      </c>
      <c r="F3" s="134">
        <v>115312084</v>
      </c>
      <c r="G3" s="129"/>
    </row>
    <row r="4" spans="1:7" ht="30" x14ac:dyDescent="0.25">
      <c r="A4" t="s">
        <v>43</v>
      </c>
      <c r="B4" s="111" t="s">
        <v>34</v>
      </c>
      <c r="C4" s="112" t="s">
        <v>35</v>
      </c>
      <c r="D4" s="115" t="s">
        <v>31</v>
      </c>
      <c r="E4" s="135">
        <v>58388555</v>
      </c>
      <c r="F4" s="136">
        <v>40027509</v>
      </c>
      <c r="G4" s="130"/>
    </row>
    <row r="5" spans="1:7" ht="30" x14ac:dyDescent="0.25">
      <c r="A5" t="s">
        <v>44</v>
      </c>
      <c r="B5" s="111" t="s">
        <v>38</v>
      </c>
      <c r="C5" s="112" t="s">
        <v>39</v>
      </c>
      <c r="D5" s="115" t="s">
        <v>40</v>
      </c>
      <c r="E5" s="134" t="s">
        <v>33</v>
      </c>
      <c r="F5" s="135">
        <v>67902115</v>
      </c>
      <c r="G5" s="130"/>
    </row>
    <row r="6" spans="1:7" x14ac:dyDescent="0.25">
      <c r="B6" s="113" t="s">
        <v>62</v>
      </c>
      <c r="C6" s="112" t="s">
        <v>45</v>
      </c>
      <c r="D6" s="115" t="s">
        <v>41</v>
      </c>
      <c r="E6" s="134" t="s">
        <v>33</v>
      </c>
      <c r="F6" s="137">
        <f>F5-F4</f>
        <v>27874606</v>
      </c>
      <c r="G6" s="130"/>
    </row>
    <row r="7" spans="1:7" ht="30" x14ac:dyDescent="0.25">
      <c r="B7" s="113" t="s">
        <v>54</v>
      </c>
      <c r="C7" s="112" t="s">
        <v>55</v>
      </c>
      <c r="D7" s="113" t="s">
        <v>33</v>
      </c>
      <c r="E7" s="114" t="s">
        <v>33</v>
      </c>
      <c r="F7" s="116">
        <f>F5+F3-F4</f>
        <v>143186690</v>
      </c>
      <c r="G7" s="129"/>
    </row>
    <row r="9" spans="1:7" s="121" customFormat="1" ht="14.25" customHeight="1" x14ac:dyDescent="0.25">
      <c r="A9" s="142" t="s">
        <v>63</v>
      </c>
      <c r="B9" s="142"/>
      <c r="C9" s="142"/>
      <c r="D9" s="142"/>
      <c r="E9" s="142"/>
      <c r="F9" s="142"/>
      <c r="G9" s="128"/>
    </row>
    <row r="10" spans="1:7" s="121" customFormat="1" ht="15" customHeight="1" x14ac:dyDescent="0.25">
      <c r="A10" s="142"/>
      <c r="B10" s="142"/>
      <c r="C10" s="142"/>
      <c r="D10" s="142"/>
      <c r="E10" s="142"/>
      <c r="F10" s="142"/>
      <c r="G10" s="128"/>
    </row>
    <row r="11" spans="1:7" s="121" customFormat="1" ht="21.75" customHeight="1" x14ac:dyDescent="0.25">
      <c r="A11" s="142"/>
      <c r="B11" s="142"/>
      <c r="C11" s="142"/>
      <c r="D11" s="142"/>
      <c r="E11" s="142"/>
      <c r="F11" s="142"/>
      <c r="G11" s="128"/>
    </row>
    <row r="12" spans="1:7" ht="18.75" customHeight="1" x14ac:dyDescent="0.25"/>
    <row r="13" spans="1:7" s="121" customFormat="1" ht="19.5" customHeight="1" x14ac:dyDescent="0.25">
      <c r="A13" s="140" t="s">
        <v>66</v>
      </c>
      <c r="B13" s="141"/>
      <c r="C13" s="141"/>
      <c r="D13" s="141"/>
      <c r="E13" s="141"/>
      <c r="F13" s="141"/>
      <c r="G13" s="128"/>
    </row>
    <row r="14" spans="1:7" s="121" customFormat="1" ht="19.5" customHeight="1" x14ac:dyDescent="0.25">
      <c r="A14" s="141"/>
      <c r="B14" s="141"/>
      <c r="C14" s="141"/>
      <c r="D14" s="141"/>
      <c r="E14" s="141"/>
      <c r="F14" s="141"/>
      <c r="G14" s="128"/>
    </row>
    <row r="15" spans="1:7" s="121" customFormat="1" ht="23.25" customHeight="1" x14ac:dyDescent="0.25">
      <c r="A15" s="141"/>
      <c r="B15" s="141"/>
      <c r="C15" s="141"/>
      <c r="D15" s="141"/>
      <c r="E15" s="141"/>
      <c r="F15" s="141"/>
      <c r="G15" s="128"/>
    </row>
    <row r="16" spans="1:7" ht="18" customHeight="1" x14ac:dyDescent="0.25">
      <c r="A16" s="120"/>
      <c r="B16" s="120"/>
      <c r="C16" s="120"/>
      <c r="D16" s="120"/>
      <c r="E16" s="120"/>
      <c r="F16" s="120"/>
    </row>
    <row r="18" spans="5:6" x14ac:dyDescent="0.25">
      <c r="E18" s="126"/>
      <c r="F18" s="126"/>
    </row>
  </sheetData>
  <mergeCells count="2">
    <mergeCell ref="A13:F15"/>
    <mergeCell ref="A9: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Compliance</DocumentSetType>
    <IsConfidential xmlns="dc463f71-b30c-4ab2-9473-d307f9d35888">false</IsConfidential>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2022-07-27T07:00:00+00:00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131883</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874A502-87C0-444A-B1FC-9CF7FFFE8BDB}"/>
</file>

<file path=customXml/itemProps2.xml><?xml version="1.0" encoding="utf-8"?>
<ds:datastoreItem xmlns:ds="http://schemas.openxmlformats.org/officeDocument/2006/customXml" ds:itemID="{3498C5D6-B32C-4F19-9BAF-82890396B502}">
  <ds:schemaRefs>
    <ds:schemaRef ds:uri="http://schemas.microsoft.com/sharepoint/v3/contenttype/forms"/>
  </ds:schemaRefs>
</ds:datastoreItem>
</file>

<file path=customXml/itemProps3.xml><?xml version="1.0" encoding="utf-8"?>
<ds:datastoreItem xmlns:ds="http://schemas.openxmlformats.org/officeDocument/2006/customXml" ds:itemID="{D8D7B03B-BA1C-4AEB-99A3-0A41296EF647}">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www.w3.org/XML/1998/namespace"/>
    <ds:schemaRef ds:uri="http://purl.org/dc/dcmitype/"/>
  </ds:schemaRefs>
</ds:datastoreItem>
</file>

<file path=customXml/itemProps4.xml><?xml version="1.0" encoding="utf-8"?>
<ds:datastoreItem xmlns:ds="http://schemas.openxmlformats.org/officeDocument/2006/customXml" ds:itemID="{B5B44E4F-7E8F-4CD9-A148-12764E7CED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DG Annual Report</vt:lpstr>
      <vt:lpstr>calcs for Annl Enrgy Prod table</vt:lpstr>
      <vt:lpstr>'DG Annual Report'!Print_Area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Distributed Generation Annual Report template</dc:title>
  <dc:creator>Andrews, Amy (UTC)</dc:creator>
  <cp:lastModifiedBy>Moynihan, Leslie</cp:lastModifiedBy>
  <cp:lastPrinted>2019-01-03T19:36:55Z</cp:lastPrinted>
  <dcterms:created xsi:type="dcterms:W3CDTF">2016-04-22T16:51:58Z</dcterms:created>
  <dcterms:modified xsi:type="dcterms:W3CDTF">2022-07-21T17:52:49Z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AD Review Date">
    <vt:lpwstr>1/3/2019</vt:lpwstr>
  </property>
  <property fmtid="{D5CDD505-2E9C-101B-9397-08002B2CF9AE}" pid="4" name="ADR">
    <vt:bool>true</vt:bool>
  </property>
  <property fmtid="{D5CDD505-2E9C-101B-9397-08002B2CF9AE}" pid="5" name="ItemID">
    <vt:lpwstr>C01</vt:lpwstr>
  </property>
  <property fmtid="{D5CDD505-2E9C-101B-9397-08002B2CF9AE}" pid="6" name="EfsecDocumentType">
    <vt:lpwstr>Documents</vt:lpwstr>
  </property>
  <property fmtid="{D5CDD505-2E9C-101B-9397-08002B2CF9AE}" pid="7" name="IsOfficialRecord">
    <vt:bool>false</vt:bool>
  </property>
  <property fmtid="{D5CDD505-2E9C-101B-9397-08002B2CF9AE}" pid="8" name="IsVisibleToEfsecCouncil">
    <vt:bool>false</vt:bool>
  </property>
  <property fmtid="{D5CDD505-2E9C-101B-9397-08002B2CF9AE}" pid="9" name="_docset_NoMedatataSyncRequired">
    <vt:lpwstr>False</vt:lpwstr>
  </property>
  <property fmtid="{D5CDD505-2E9C-101B-9397-08002B2CF9AE}" pid="10" name="IsEFSEC">
    <vt:bool>false</vt:bool>
  </property>
</Properties>
</file>