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370" windowHeight="8985" tabRatio="773" activeTab="2"/>
  </bookViews>
  <sheets>
    <sheet name="Rev Req" sheetId="6" r:id="rId1"/>
    <sheet name="Rate Base related=&gt;" sheetId="10" r:id="rId2"/>
    <sheet name="Trans Ratebase" sheetId="1" r:id="rId3"/>
    <sheet name="DFITAMA" sheetId="2" r:id="rId4"/>
    <sheet name="Colstrip" sheetId="3" r:id="rId5"/>
    <sheet name="Acq Adj" sheetId="4" r:id="rId6"/>
    <sheet name="Expense related=&gt;" sheetId="11" r:id="rId7"/>
    <sheet name="500KV 12ME 9-2016" sheetId="8" r:id="rId8"/>
    <sheet name="Conversion Factor" sheetId="9" r:id="rId9"/>
    <sheet name="KJB-3 Def" sheetId="13" r:id="rId10"/>
    <sheet name="Power Cost Bridge to A-1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localSheetId="9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localSheetId="9" hidden="1">#REF!</definedName>
    <definedName name="_Fill" localSheetId="10" hidden="1">#REF!</definedName>
    <definedName name="_Fill" hidden="1">#REF!</definedName>
    <definedName name="_Key1" localSheetId="9" hidden="1">#REF!</definedName>
    <definedName name="_Key1" localSheetId="10" hidden="1">#REF!</definedName>
    <definedName name="_Key1" hidden="1">#REF!</definedName>
    <definedName name="_Key2" localSheetId="9" hidden="1">#REF!</definedName>
    <definedName name="_Key2" localSheetId="10" hidden="1">#REF!</definedName>
    <definedName name="_Key2" hidden="1">#REF!</definedName>
    <definedName name="_Order1" hidden="1">255</definedName>
    <definedName name="_Order2" hidden="1">255</definedName>
    <definedName name="_Parse_In" localSheetId="9" hidden="1">#REF!</definedName>
    <definedName name="_Parse_In" localSheetId="10" hidden="1">#REF!</definedName>
    <definedName name="_Parse_In" hidden="1">#REF!</definedName>
    <definedName name="AccessDatabase" hidden="1">"I:\COMTREL\FINICLE\TradeSummary.mdb"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k_FITrate">'KJB-3 Def'!$L$20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" localSheetId="9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hidden="1">{#N/A,#N/A,FALSE,"CESTSUM";#N/A,#N/A,FALSE,"est sum A";#N/A,#N/A,FALSE,"est detail A"}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M20" i="13" l="1"/>
  <c r="D18" i="6"/>
  <c r="D9" i="6"/>
  <c r="D8" i="6"/>
  <c r="B9" i="6"/>
  <c r="B8" i="6"/>
  <c r="C58" i="1"/>
  <c r="D16" i="6" l="1"/>
  <c r="D12" i="6"/>
  <c r="C13" i="6"/>
  <c r="B13" i="6"/>
  <c r="D13" i="6"/>
  <c r="D14" i="6"/>
  <c r="J21" i="13"/>
  <c r="J20" i="13"/>
  <c r="J19" i="13"/>
  <c r="F18" i="13"/>
  <c r="F17" i="13"/>
  <c r="F19" i="13"/>
  <c r="J15" i="13"/>
  <c r="F15" i="13"/>
  <c r="G18" i="13"/>
  <c r="H18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G17" i="13"/>
  <c r="H13" i="13"/>
  <c r="M4" i="13"/>
  <c r="H4" i="13"/>
  <c r="M2" i="13"/>
  <c r="H2" i="13"/>
  <c r="M28" i="12"/>
  <c r="I28" i="12"/>
  <c r="M27" i="12"/>
  <c r="I27" i="12"/>
  <c r="I26" i="12"/>
  <c r="K26" i="12"/>
  <c r="M26" i="12"/>
  <c r="I25" i="12"/>
  <c r="L25" i="12"/>
  <c r="M25" i="12"/>
  <c r="H23" i="12"/>
  <c r="H29" i="12"/>
  <c r="M22" i="12"/>
  <c r="I22" i="12"/>
  <c r="M21" i="12"/>
  <c r="I21" i="12"/>
  <c r="M20" i="12"/>
  <c r="I20" i="12"/>
  <c r="I18" i="12"/>
  <c r="G23" i="12"/>
  <c r="G29" i="12"/>
  <c r="M17" i="12"/>
  <c r="F23" i="12"/>
  <c r="F29" i="12"/>
  <c r="I17" i="12"/>
  <c r="M16" i="12"/>
  <c r="I16" i="12"/>
  <c r="I15" i="12"/>
  <c r="N11" i="12"/>
  <c r="N9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H17" i="13"/>
  <c r="H19" i="13"/>
  <c r="H15" i="13"/>
  <c r="C14" i="13"/>
  <c r="C16" i="13"/>
  <c r="C19" i="13"/>
  <c r="H14" i="13"/>
  <c r="M15" i="13"/>
  <c r="M17" i="13"/>
  <c r="M19" i="13"/>
  <c r="N21" i="12"/>
  <c r="N20" i="12"/>
  <c r="N28" i="12"/>
  <c r="N16" i="12"/>
  <c r="N17" i="12"/>
  <c r="N22" i="12"/>
  <c r="N25" i="12"/>
  <c r="N26" i="12"/>
  <c r="N27" i="12"/>
  <c r="L18" i="12"/>
  <c r="L23" i="12"/>
  <c r="L29" i="12"/>
  <c r="E23" i="12"/>
  <c r="M15" i="12"/>
  <c r="I19" i="12"/>
  <c r="K19" i="12"/>
  <c r="M21" i="13"/>
  <c r="N15" i="12"/>
  <c r="I23" i="12"/>
  <c r="I29" i="12"/>
  <c r="M19" i="12"/>
  <c r="N19" i="12"/>
  <c r="E29" i="12"/>
  <c r="M18" i="12"/>
  <c r="K23" i="12"/>
  <c r="K29" i="12"/>
  <c r="N18" i="12"/>
  <c r="N23" i="12"/>
  <c r="N29" i="12"/>
  <c r="M23" i="12"/>
  <c r="N31" i="12"/>
  <c r="M29" i="12"/>
  <c r="B46" i="8"/>
  <c r="F61" i="1"/>
  <c r="F60" i="1"/>
  <c r="C61" i="1"/>
  <c r="D60" i="4"/>
  <c r="D61" i="4"/>
  <c r="D59" i="4"/>
  <c r="D56" i="4"/>
  <c r="D54" i="4"/>
  <c r="F42" i="4"/>
  <c r="F43" i="4"/>
  <c r="F44" i="4"/>
  <c r="F45" i="4"/>
  <c r="F46" i="4"/>
  <c r="F47" i="4"/>
  <c r="F48" i="4"/>
  <c r="F49" i="4"/>
  <c r="F50" i="4"/>
  <c r="F51" i="4"/>
  <c r="F52" i="4"/>
  <c r="F53" i="4"/>
  <c r="E35" i="4"/>
  <c r="D35" i="4"/>
  <c r="C35" i="4"/>
  <c r="B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35" i="4"/>
  <c r="E18" i="4"/>
  <c r="D18" i="4"/>
  <c r="C18" i="4"/>
  <c r="B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8" i="4"/>
  <c r="C60" i="1"/>
  <c r="D2" i="3"/>
  <c r="E8" i="3"/>
  <c r="E10" i="3"/>
  <c r="E9" i="3"/>
  <c r="B2" i="3"/>
  <c r="B10" i="3"/>
  <c r="C10" i="3"/>
  <c r="C12" i="3"/>
  <c r="D10" i="3"/>
  <c r="B12" i="3"/>
  <c r="D12" i="3"/>
  <c r="D13" i="3"/>
  <c r="H53" i="4"/>
  <c r="F57" i="4"/>
  <c r="F54" i="4"/>
  <c r="E12" i="3"/>
  <c r="E13" i="3"/>
  <c r="C13" i="3"/>
  <c r="H54" i="4"/>
  <c r="F56" i="4"/>
  <c r="E250" i="2"/>
  <c r="B250" i="2"/>
  <c r="B247" i="2"/>
  <c r="E247" i="2"/>
  <c r="E246" i="2"/>
  <c r="B246" i="2"/>
  <c r="B245" i="2"/>
  <c r="E245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O237" i="2"/>
  <c r="N237" i="2"/>
  <c r="M237" i="2"/>
  <c r="L237" i="2"/>
  <c r="Q238" i="2"/>
  <c r="K237" i="2"/>
  <c r="J237" i="2"/>
  <c r="I237" i="2"/>
  <c r="H237" i="2"/>
  <c r="G237" i="2"/>
  <c r="F237" i="2"/>
  <c r="E237" i="2"/>
  <c r="D237" i="2"/>
  <c r="C237" i="2"/>
  <c r="P238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P237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P235" i="2"/>
  <c r="O233" i="2"/>
  <c r="I233" i="2"/>
  <c r="D233" i="2"/>
  <c r="C233" i="2"/>
  <c r="C232" i="2"/>
  <c r="B232" i="2"/>
  <c r="L233" i="2"/>
  <c r="B231" i="2"/>
  <c r="C230" i="2"/>
  <c r="B230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O226" i="2"/>
  <c r="N226" i="2"/>
  <c r="M226" i="2"/>
  <c r="L226" i="2"/>
  <c r="Q227" i="2"/>
  <c r="K226" i="2"/>
  <c r="J226" i="2"/>
  <c r="I226" i="2"/>
  <c r="H226" i="2"/>
  <c r="G226" i="2"/>
  <c r="F226" i="2"/>
  <c r="E226" i="2"/>
  <c r="D226" i="2"/>
  <c r="C226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P225" i="2"/>
  <c r="C225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P224" i="2"/>
  <c r="C224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P223" i="2"/>
  <c r="C223" i="2"/>
  <c r="O222" i="2"/>
  <c r="N222" i="2"/>
  <c r="L222" i="2"/>
  <c r="J222" i="2"/>
  <c r="I222" i="2"/>
  <c r="F222" i="2"/>
  <c r="E222" i="2"/>
  <c r="D222" i="2"/>
  <c r="C222" i="2"/>
  <c r="O221" i="2"/>
  <c r="K221" i="2"/>
  <c r="J221" i="2"/>
  <c r="F221" i="2"/>
  <c r="D221" i="2"/>
  <c r="C221" i="2"/>
  <c r="B221" i="2"/>
  <c r="O220" i="2"/>
  <c r="N220" i="2"/>
  <c r="J220" i="2"/>
  <c r="I220" i="2"/>
  <c r="E220" i="2"/>
  <c r="C220" i="2"/>
  <c r="B220" i="2"/>
  <c r="K220" i="2"/>
  <c r="C219" i="2"/>
  <c r="B219" i="2"/>
  <c r="O216" i="2"/>
  <c r="N216" i="2"/>
  <c r="M216" i="2"/>
  <c r="L216" i="2"/>
  <c r="K216" i="2"/>
  <c r="J216" i="2"/>
  <c r="I216" i="2"/>
  <c r="H216" i="2"/>
  <c r="G216" i="2"/>
  <c r="F216" i="2"/>
  <c r="E216" i="2"/>
  <c r="Q216" i="2"/>
  <c r="D216" i="2"/>
  <c r="C216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P214" i="2"/>
  <c r="C214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O211" i="2"/>
  <c r="N211" i="2"/>
  <c r="M211" i="2"/>
  <c r="K211" i="2"/>
  <c r="J211" i="2"/>
  <c r="I211" i="2"/>
  <c r="G211" i="2"/>
  <c r="F211" i="2"/>
  <c r="E211" i="2"/>
  <c r="C211" i="2"/>
  <c r="O210" i="2"/>
  <c r="M210" i="2"/>
  <c r="K210" i="2"/>
  <c r="I210" i="2"/>
  <c r="H210" i="2"/>
  <c r="E210" i="2"/>
  <c r="D210" i="2"/>
  <c r="C210" i="2"/>
  <c r="B210" i="2"/>
  <c r="L211" i="2"/>
  <c r="O209" i="2"/>
  <c r="C209" i="2"/>
  <c r="B209" i="2"/>
  <c r="B208" i="2"/>
  <c r="F209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O204" i="2"/>
  <c r="P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P205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O200" i="2"/>
  <c r="K200" i="2"/>
  <c r="J200" i="2"/>
  <c r="C200" i="2"/>
  <c r="P201" i="2"/>
  <c r="N199" i="2"/>
  <c r="H199" i="2"/>
  <c r="D199" i="2"/>
  <c r="B199" i="2"/>
  <c r="D200" i="2"/>
  <c r="O198" i="2"/>
  <c r="M198" i="2"/>
  <c r="L198" i="2"/>
  <c r="K198" i="2"/>
  <c r="I198" i="2"/>
  <c r="H198" i="2"/>
  <c r="G198" i="2"/>
  <c r="E198" i="2"/>
  <c r="D198" i="2"/>
  <c r="C198" i="2"/>
  <c r="B198" i="2"/>
  <c r="N198" i="2"/>
  <c r="C197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P194" i="2"/>
  <c r="C194" i="2"/>
  <c r="O193" i="2"/>
  <c r="N193" i="2"/>
  <c r="M193" i="2"/>
  <c r="L193" i="2"/>
  <c r="Q194" i="2"/>
  <c r="K193" i="2"/>
  <c r="J193" i="2"/>
  <c r="I193" i="2"/>
  <c r="H193" i="2"/>
  <c r="G193" i="2"/>
  <c r="F193" i="2"/>
  <c r="E193" i="2"/>
  <c r="D193" i="2"/>
  <c r="P193" i="2"/>
  <c r="C193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P192" i="2"/>
  <c r="C192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P190" i="2"/>
  <c r="C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P188" i="2"/>
  <c r="C188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C186" i="2"/>
  <c r="P187" i="2"/>
  <c r="O183" i="2"/>
  <c r="L183" i="2"/>
  <c r="K183" i="2"/>
  <c r="G183" i="2"/>
  <c r="F183" i="2"/>
  <c r="C183" i="2"/>
  <c r="N182" i="2"/>
  <c r="J182" i="2"/>
  <c r="I182" i="2"/>
  <c r="E182" i="2"/>
  <c r="D182" i="2"/>
  <c r="B182" i="2"/>
  <c r="N183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O178" i="2"/>
  <c r="N178" i="2"/>
  <c r="M178" i="2"/>
  <c r="K178" i="2"/>
  <c r="J178" i="2"/>
  <c r="I178" i="2"/>
  <c r="G178" i="2"/>
  <c r="F178" i="2"/>
  <c r="E178" i="2"/>
  <c r="C178" i="2"/>
  <c r="P179" i="2"/>
  <c r="O177" i="2"/>
  <c r="M177" i="2"/>
  <c r="L177" i="2"/>
  <c r="H177" i="2"/>
  <c r="C177" i="2"/>
  <c r="B177" i="2"/>
  <c r="L178" i="2"/>
  <c r="N176" i="2"/>
  <c r="H176" i="2"/>
  <c r="G176" i="2"/>
  <c r="C176" i="2"/>
  <c r="B176" i="2"/>
  <c r="B175" i="2"/>
  <c r="C175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P172" i="2"/>
  <c r="C172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P170" i="2"/>
  <c r="C170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P169" i="2"/>
  <c r="C169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O167" i="2"/>
  <c r="N167" i="2"/>
  <c r="L167" i="2"/>
  <c r="K167" i="2"/>
  <c r="H167" i="2"/>
  <c r="G167" i="2"/>
  <c r="F167" i="2"/>
  <c r="C167" i="2"/>
  <c r="P168" i="2"/>
  <c r="N166" i="2"/>
  <c r="L166" i="2"/>
  <c r="J166" i="2"/>
  <c r="I166" i="2"/>
  <c r="F166" i="2"/>
  <c r="E166" i="2"/>
  <c r="D166" i="2"/>
  <c r="B166" i="2"/>
  <c r="O165" i="2"/>
  <c r="M165" i="2"/>
  <c r="L165" i="2"/>
  <c r="K165" i="2"/>
  <c r="I165" i="2"/>
  <c r="H165" i="2"/>
  <c r="G165" i="2"/>
  <c r="E165" i="2"/>
  <c r="D165" i="2"/>
  <c r="C165" i="2"/>
  <c r="B165" i="2"/>
  <c r="N165" i="2"/>
  <c r="C164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O160" i="2"/>
  <c r="N160" i="2"/>
  <c r="M160" i="2"/>
  <c r="L160" i="2"/>
  <c r="Q161" i="2"/>
  <c r="K160" i="2"/>
  <c r="J160" i="2"/>
  <c r="I160" i="2"/>
  <c r="H160" i="2"/>
  <c r="G160" i="2"/>
  <c r="F160" i="2"/>
  <c r="E160" i="2"/>
  <c r="D160" i="2"/>
  <c r="P160" i="2"/>
  <c r="C160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P158" i="2"/>
  <c r="C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P157" i="2"/>
  <c r="C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O150" i="2"/>
  <c r="C150" i="2"/>
  <c r="O149" i="2"/>
  <c r="B149" i="2"/>
  <c r="N148" i="2"/>
  <c r="M148" i="2"/>
  <c r="I148" i="2"/>
  <c r="F148" i="2"/>
  <c r="E148" i="2"/>
  <c r="B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P147" i="2"/>
  <c r="C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O145" i="2"/>
  <c r="M145" i="2"/>
  <c r="L145" i="2"/>
  <c r="H145" i="2"/>
  <c r="E145" i="2"/>
  <c r="D145" i="2"/>
  <c r="C145" i="2"/>
  <c r="O144" i="2"/>
  <c r="N144" i="2"/>
  <c r="G144" i="2"/>
  <c r="F144" i="2"/>
  <c r="C144" i="2"/>
  <c r="B144" i="2"/>
  <c r="N143" i="2"/>
  <c r="M143" i="2"/>
  <c r="F143" i="2"/>
  <c r="E143" i="2"/>
  <c r="B143" i="2"/>
  <c r="I143" i="2"/>
  <c r="C142" i="2"/>
  <c r="B142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P139" i="2"/>
  <c r="C139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P137" i="2"/>
  <c r="C137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O134" i="2"/>
  <c r="N134" i="2"/>
  <c r="M134" i="2"/>
  <c r="J134" i="2"/>
  <c r="I134" i="2"/>
  <c r="F134" i="2"/>
  <c r="E134" i="2"/>
  <c r="C134" i="2"/>
  <c r="O133" i="2"/>
  <c r="H133" i="2"/>
  <c r="C133" i="2"/>
  <c r="B133" i="2"/>
  <c r="L134" i="2"/>
  <c r="J132" i="2"/>
  <c r="C132" i="2"/>
  <c r="B132" i="2"/>
  <c r="K133" i="2"/>
  <c r="C131" i="2"/>
  <c r="B131" i="2"/>
  <c r="O128" i="2"/>
  <c r="N128" i="2"/>
  <c r="M128" i="2"/>
  <c r="L128" i="2"/>
  <c r="K128" i="2"/>
  <c r="J128" i="2"/>
  <c r="I128" i="2"/>
  <c r="H128" i="2"/>
  <c r="G128" i="2"/>
  <c r="F128" i="2"/>
  <c r="E128" i="2"/>
  <c r="Q128" i="2"/>
  <c r="D128" i="2"/>
  <c r="P128" i="2"/>
  <c r="C128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P126" i="2"/>
  <c r="C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P125" i="2"/>
  <c r="O123" i="2"/>
  <c r="N123" i="2"/>
  <c r="M123" i="2"/>
  <c r="K123" i="2"/>
  <c r="J123" i="2"/>
  <c r="I123" i="2"/>
  <c r="G123" i="2"/>
  <c r="F123" i="2"/>
  <c r="E123" i="2"/>
  <c r="C123" i="2"/>
  <c r="P124" i="2"/>
  <c r="O122" i="2"/>
  <c r="M122" i="2"/>
  <c r="L122" i="2"/>
  <c r="I122" i="2"/>
  <c r="H122" i="2"/>
  <c r="E122" i="2"/>
  <c r="D122" i="2"/>
  <c r="C122" i="2"/>
  <c r="B122" i="2"/>
  <c r="L123" i="2"/>
  <c r="O121" i="2"/>
  <c r="L121" i="2"/>
  <c r="K121" i="2"/>
  <c r="H121" i="2"/>
  <c r="G121" i="2"/>
  <c r="D121" i="2"/>
  <c r="C121" i="2"/>
  <c r="B121" i="2"/>
  <c r="K122" i="2"/>
  <c r="C120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P117" i="2"/>
  <c r="C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P116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P115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O112" i="2"/>
  <c r="N112" i="2"/>
  <c r="M112" i="2"/>
  <c r="K112" i="2"/>
  <c r="J112" i="2"/>
  <c r="I112" i="2"/>
  <c r="G112" i="2"/>
  <c r="F112" i="2"/>
  <c r="E112" i="2"/>
  <c r="C112" i="2"/>
  <c r="P113" i="2"/>
  <c r="O111" i="2"/>
  <c r="L111" i="2"/>
  <c r="G111" i="2"/>
  <c r="C111" i="2"/>
  <c r="B111" i="2"/>
  <c r="L112" i="2"/>
  <c r="G110" i="2"/>
  <c r="F110" i="2"/>
  <c r="B110" i="2"/>
  <c r="M111" i="2"/>
  <c r="B109" i="2"/>
  <c r="C109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O105" i="2"/>
  <c r="N105" i="2"/>
  <c r="M105" i="2"/>
  <c r="L105" i="2"/>
  <c r="Q106" i="2"/>
  <c r="K105" i="2"/>
  <c r="J105" i="2"/>
  <c r="I105" i="2"/>
  <c r="H105" i="2"/>
  <c r="G105" i="2"/>
  <c r="F105" i="2"/>
  <c r="E105" i="2"/>
  <c r="D105" i="2"/>
  <c r="P105" i="2"/>
  <c r="C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P103" i="2"/>
  <c r="C103" i="2"/>
  <c r="P104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O101" i="2"/>
  <c r="L101" i="2"/>
  <c r="K101" i="2"/>
  <c r="G101" i="2"/>
  <c r="F101" i="2"/>
  <c r="C101" i="2"/>
  <c r="P102" i="2"/>
  <c r="N100" i="2"/>
  <c r="J100" i="2"/>
  <c r="I100" i="2"/>
  <c r="E100" i="2"/>
  <c r="D100" i="2"/>
  <c r="B100" i="2"/>
  <c r="N101" i="2"/>
  <c r="O99" i="2"/>
  <c r="D99" i="2"/>
  <c r="C99" i="2"/>
  <c r="B99" i="2"/>
  <c r="B98" i="2"/>
  <c r="O96" i="2"/>
  <c r="O95" i="2"/>
  <c r="N95" i="2"/>
  <c r="M95" i="2"/>
  <c r="L95" i="2"/>
  <c r="K95" i="2"/>
  <c r="J95" i="2"/>
  <c r="I95" i="2"/>
  <c r="H95" i="2"/>
  <c r="G95" i="2"/>
  <c r="F95" i="2"/>
  <c r="E95" i="2"/>
  <c r="D95" i="2"/>
  <c r="P95" i="2"/>
  <c r="C95" i="2"/>
  <c r="O94" i="2"/>
  <c r="N94" i="2"/>
  <c r="M94" i="2"/>
  <c r="L94" i="2"/>
  <c r="Q95" i="2"/>
  <c r="K94" i="2"/>
  <c r="J94" i="2"/>
  <c r="I94" i="2"/>
  <c r="H94" i="2"/>
  <c r="G94" i="2"/>
  <c r="F94" i="2"/>
  <c r="E94" i="2"/>
  <c r="D94" i="2"/>
  <c r="P94" i="2"/>
  <c r="C94" i="2"/>
  <c r="O93" i="2"/>
  <c r="N93" i="2"/>
  <c r="M93" i="2"/>
  <c r="L93" i="2"/>
  <c r="K93" i="2"/>
  <c r="J93" i="2"/>
  <c r="I93" i="2"/>
  <c r="H93" i="2"/>
  <c r="G93" i="2"/>
  <c r="F93" i="2"/>
  <c r="E93" i="2"/>
  <c r="D93" i="2"/>
  <c r="P93" i="2"/>
  <c r="C93" i="2"/>
  <c r="O92" i="2"/>
  <c r="N92" i="2"/>
  <c r="M92" i="2"/>
  <c r="L92" i="2"/>
  <c r="K92" i="2"/>
  <c r="J92" i="2"/>
  <c r="I92" i="2"/>
  <c r="H92" i="2"/>
  <c r="G92" i="2"/>
  <c r="F92" i="2"/>
  <c r="E92" i="2"/>
  <c r="D92" i="2"/>
  <c r="P92" i="2"/>
  <c r="C92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O90" i="2"/>
  <c r="N90" i="2"/>
  <c r="L90" i="2"/>
  <c r="J90" i="2"/>
  <c r="I90" i="2"/>
  <c r="F90" i="2"/>
  <c r="E90" i="2"/>
  <c r="D90" i="2"/>
  <c r="C90" i="2"/>
  <c r="O89" i="2"/>
  <c r="K89" i="2"/>
  <c r="J89" i="2"/>
  <c r="F89" i="2"/>
  <c r="D89" i="2"/>
  <c r="C89" i="2"/>
  <c r="B89" i="2"/>
  <c r="O88" i="2"/>
  <c r="N88" i="2"/>
  <c r="J88" i="2"/>
  <c r="I88" i="2"/>
  <c r="E88" i="2"/>
  <c r="C88" i="2"/>
  <c r="B88" i="2"/>
  <c r="K88" i="2"/>
  <c r="C87" i="2"/>
  <c r="B87" i="2"/>
  <c r="Q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P84" i="2"/>
  <c r="O82" i="2"/>
  <c r="N82" i="2"/>
  <c r="M82" i="2"/>
  <c r="L82" i="2"/>
  <c r="K82" i="2"/>
  <c r="J82" i="2"/>
  <c r="I82" i="2"/>
  <c r="H82" i="2"/>
  <c r="G82" i="2"/>
  <c r="F82" i="2"/>
  <c r="E82" i="2"/>
  <c r="D82" i="2"/>
  <c r="P82" i="2"/>
  <c r="C82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O80" i="2"/>
  <c r="N80" i="2"/>
  <c r="M80" i="2"/>
  <c r="L80" i="2"/>
  <c r="K80" i="2"/>
  <c r="J80" i="2"/>
  <c r="I80" i="2"/>
  <c r="H80" i="2"/>
  <c r="G80" i="2"/>
  <c r="F80" i="2"/>
  <c r="E80" i="2"/>
  <c r="D80" i="2"/>
  <c r="P80" i="2"/>
  <c r="C80" i="2"/>
  <c r="C79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76" i="2"/>
  <c r="N76" i="2"/>
  <c r="M76" i="2"/>
  <c r="L76" i="2"/>
  <c r="K76" i="2"/>
  <c r="J76" i="2"/>
  <c r="I76" i="2"/>
  <c r="H76" i="2"/>
  <c r="G76" i="2"/>
  <c r="F76" i="2"/>
  <c r="E76" i="2"/>
  <c r="D76" i="2"/>
  <c r="P76" i="2"/>
  <c r="C76" i="2"/>
  <c r="O73" i="2"/>
  <c r="P73" i="2"/>
  <c r="N73" i="2"/>
  <c r="M73" i="2"/>
  <c r="L73" i="2"/>
  <c r="K73" i="2"/>
  <c r="J73" i="2"/>
  <c r="I73" i="2"/>
  <c r="H73" i="2"/>
  <c r="G73" i="2"/>
  <c r="F73" i="2"/>
  <c r="E73" i="2"/>
  <c r="D73" i="2"/>
  <c r="C7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P71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O68" i="2"/>
  <c r="N68" i="2"/>
  <c r="M68" i="2"/>
  <c r="K68" i="2"/>
  <c r="J68" i="2"/>
  <c r="I68" i="2"/>
  <c r="G68" i="2"/>
  <c r="F68" i="2"/>
  <c r="E68" i="2"/>
  <c r="C68" i="2"/>
  <c r="P69" i="2"/>
  <c r="O67" i="2"/>
  <c r="M67" i="2"/>
  <c r="L67" i="2"/>
  <c r="H67" i="2"/>
  <c r="G67" i="2"/>
  <c r="C67" i="2"/>
  <c r="B67" i="2"/>
  <c r="L68" i="2"/>
  <c r="L66" i="2"/>
  <c r="H66" i="2"/>
  <c r="C66" i="2"/>
  <c r="B66" i="2"/>
  <c r="I67" i="2"/>
  <c r="B65" i="2"/>
  <c r="C65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1" i="2"/>
  <c r="N61" i="2"/>
  <c r="M61" i="2"/>
  <c r="L61" i="2"/>
  <c r="Q62" i="2"/>
  <c r="K61" i="2"/>
  <c r="J61" i="2"/>
  <c r="I61" i="2"/>
  <c r="H61" i="2"/>
  <c r="G61" i="2"/>
  <c r="F61" i="2"/>
  <c r="E61" i="2"/>
  <c r="D61" i="2"/>
  <c r="P61" i="2"/>
  <c r="C61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O59" i="2"/>
  <c r="P59" i="2"/>
  <c r="N59" i="2"/>
  <c r="M59" i="2"/>
  <c r="L59" i="2"/>
  <c r="K59" i="2"/>
  <c r="J59" i="2"/>
  <c r="I59" i="2"/>
  <c r="H59" i="2"/>
  <c r="G59" i="2"/>
  <c r="F59" i="2"/>
  <c r="E59" i="2"/>
  <c r="D59" i="2"/>
  <c r="C59" i="2"/>
  <c r="P60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O57" i="2"/>
  <c r="C57" i="2"/>
  <c r="B56" i="2"/>
  <c r="O55" i="2"/>
  <c r="C55" i="2"/>
  <c r="B55" i="2"/>
  <c r="B54" i="2"/>
  <c r="H55" i="2"/>
  <c r="O52" i="2"/>
  <c r="O51" i="2"/>
  <c r="P51" i="2"/>
  <c r="N51" i="2"/>
  <c r="M51" i="2"/>
  <c r="L51" i="2"/>
  <c r="K51" i="2"/>
  <c r="J51" i="2"/>
  <c r="I51" i="2"/>
  <c r="H51" i="2"/>
  <c r="G51" i="2"/>
  <c r="F51" i="2"/>
  <c r="E51" i="2"/>
  <c r="D51" i="2"/>
  <c r="C51" i="2"/>
  <c r="O50" i="2"/>
  <c r="N50" i="2"/>
  <c r="M50" i="2"/>
  <c r="L50" i="2"/>
  <c r="Q51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P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P47" i="2"/>
  <c r="C47" i="2"/>
  <c r="O46" i="2"/>
  <c r="N46" i="2"/>
  <c r="M46" i="2"/>
  <c r="J46" i="2"/>
  <c r="I46" i="2"/>
  <c r="F46" i="2"/>
  <c r="E46" i="2"/>
  <c r="C46" i="2"/>
  <c r="O45" i="2"/>
  <c r="L45" i="2"/>
  <c r="K45" i="2"/>
  <c r="G45" i="2"/>
  <c r="D45" i="2"/>
  <c r="C45" i="2"/>
  <c r="B45" i="2"/>
  <c r="L46" i="2"/>
  <c r="O44" i="2"/>
  <c r="N44" i="2"/>
  <c r="K44" i="2"/>
  <c r="G44" i="2"/>
  <c r="F44" i="2"/>
  <c r="C44" i="2"/>
  <c r="B44" i="2"/>
  <c r="C43" i="2"/>
  <c r="O41" i="2"/>
  <c r="O40" i="2"/>
  <c r="N40" i="2"/>
  <c r="M40" i="2"/>
  <c r="L40" i="2"/>
  <c r="K40" i="2"/>
  <c r="J40" i="2"/>
  <c r="I40" i="2"/>
  <c r="H40" i="2"/>
  <c r="G40" i="2"/>
  <c r="F40" i="2"/>
  <c r="E40" i="2"/>
  <c r="Q40" i="2"/>
  <c r="Q243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P40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P38" i="2"/>
  <c r="O36" i="2"/>
  <c r="N36" i="2"/>
  <c r="M36" i="2"/>
  <c r="L36" i="2"/>
  <c r="K36" i="2"/>
  <c r="J36" i="2"/>
  <c r="I36" i="2"/>
  <c r="H36" i="2"/>
  <c r="G36" i="2"/>
  <c r="F36" i="2"/>
  <c r="E36" i="2"/>
  <c r="D36" i="2"/>
  <c r="P36" i="2"/>
  <c r="C36" i="2"/>
  <c r="O35" i="2"/>
  <c r="N35" i="2"/>
  <c r="M35" i="2"/>
  <c r="K35" i="2"/>
  <c r="J35" i="2"/>
  <c r="I35" i="2"/>
  <c r="G35" i="2"/>
  <c r="F35" i="2"/>
  <c r="E35" i="2"/>
  <c r="C35" i="2"/>
  <c r="O34" i="2"/>
  <c r="K34" i="2"/>
  <c r="E34" i="2"/>
  <c r="C34" i="2"/>
  <c r="B34" i="2"/>
  <c r="L35" i="2"/>
  <c r="B33" i="2"/>
  <c r="B32" i="2"/>
  <c r="C32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Q29" i="2"/>
  <c r="K28" i="2"/>
  <c r="J28" i="2"/>
  <c r="I28" i="2"/>
  <c r="H28" i="2"/>
  <c r="G28" i="2"/>
  <c r="F28" i="2"/>
  <c r="E28" i="2"/>
  <c r="D28" i="2"/>
  <c r="P28" i="2"/>
  <c r="C28" i="2"/>
  <c r="P29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/>
  <c r="C26" i="2"/>
  <c r="P27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C24" i="2"/>
  <c r="P25" i="2"/>
  <c r="B23" i="2"/>
  <c r="K24" i="2"/>
  <c r="M22" i="2"/>
  <c r="I22" i="2"/>
  <c r="E22" i="2"/>
  <c r="B22" i="2"/>
  <c r="L22" i="2"/>
  <c r="C21" i="2"/>
  <c r="B21" i="2"/>
  <c r="O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Q18" i="2"/>
  <c r="K17" i="2"/>
  <c r="J17" i="2"/>
  <c r="I17" i="2"/>
  <c r="H17" i="2"/>
  <c r="G17" i="2"/>
  <c r="F17" i="2"/>
  <c r="E17" i="2"/>
  <c r="D17" i="2"/>
  <c r="C17" i="2"/>
  <c r="O16" i="2"/>
  <c r="P16" i="2"/>
  <c r="N16" i="2"/>
  <c r="M16" i="2"/>
  <c r="L16" i="2"/>
  <c r="K16" i="2"/>
  <c r="J16" i="2"/>
  <c r="I16" i="2"/>
  <c r="H16" i="2"/>
  <c r="G16" i="2"/>
  <c r="F16" i="2"/>
  <c r="E16" i="2"/>
  <c r="D16" i="2"/>
  <c r="C16" i="2"/>
  <c r="P17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P15" i="2"/>
  <c r="O13" i="2"/>
  <c r="N13" i="2"/>
  <c r="M13" i="2"/>
  <c r="J13" i="2"/>
  <c r="I13" i="2"/>
  <c r="F13" i="2"/>
  <c r="E13" i="2"/>
  <c r="C13" i="2"/>
  <c r="O12" i="2"/>
  <c r="C12" i="2"/>
  <c r="B12" i="2"/>
  <c r="K13" i="2"/>
  <c r="B11" i="2"/>
  <c r="B243" i="2"/>
  <c r="E243" i="2"/>
  <c r="C10" i="2"/>
  <c r="B10" i="2"/>
  <c r="M7" i="2"/>
  <c r="L7" i="2"/>
  <c r="Q7" i="2"/>
  <c r="C7" i="2"/>
  <c r="O7" i="2"/>
  <c r="P7" i="2"/>
  <c r="J11" i="2"/>
  <c r="K12" i="2"/>
  <c r="J23" i="2"/>
  <c r="H24" i="2"/>
  <c r="K33" i="2"/>
  <c r="D55" i="2"/>
  <c r="N57" i="2"/>
  <c r="J57" i="2"/>
  <c r="F57" i="2"/>
  <c r="L56" i="2"/>
  <c r="H56" i="2"/>
  <c r="D56" i="2"/>
  <c r="M57" i="2"/>
  <c r="I57" i="2"/>
  <c r="E57" i="2"/>
  <c r="O56" i="2"/>
  <c r="K56" i="2"/>
  <c r="G56" i="2"/>
  <c r="C56" i="2"/>
  <c r="J56" i="2"/>
  <c r="L57" i="2"/>
  <c r="P156" i="2"/>
  <c r="C11" i="2"/>
  <c r="K11" i="2"/>
  <c r="H12" i="2"/>
  <c r="F22" i="2"/>
  <c r="N22" i="2"/>
  <c r="G23" i="2"/>
  <c r="O23" i="2"/>
  <c r="M24" i="2"/>
  <c r="M33" i="2"/>
  <c r="I33" i="2"/>
  <c r="E33" i="2"/>
  <c r="C54" i="2"/>
  <c r="M55" i="2"/>
  <c r="M56" i="2"/>
  <c r="L99" i="2"/>
  <c r="G99" i="2"/>
  <c r="K99" i="2"/>
  <c r="E99" i="2"/>
  <c r="C98" i="2"/>
  <c r="H99" i="2"/>
  <c r="P136" i="2"/>
  <c r="P135" i="2"/>
  <c r="M150" i="2"/>
  <c r="K150" i="2"/>
  <c r="G150" i="2"/>
  <c r="M149" i="2"/>
  <c r="I149" i="2"/>
  <c r="E149" i="2"/>
  <c r="B249" i="2"/>
  <c r="E249" i="2"/>
  <c r="J150" i="2"/>
  <c r="F150" i="2"/>
  <c r="L149" i="2"/>
  <c r="H149" i="2"/>
  <c r="D149" i="2"/>
  <c r="N150" i="2"/>
  <c r="E150" i="2"/>
  <c r="N149" i="2"/>
  <c r="F149" i="2"/>
  <c r="L150" i="2"/>
  <c r="D150" i="2"/>
  <c r="K149" i="2"/>
  <c r="C149" i="2"/>
  <c r="P154" i="2"/>
  <c r="P153" i="2"/>
  <c r="Q205" i="2"/>
  <c r="P213" i="2"/>
  <c r="P212" i="2"/>
  <c r="L231" i="2"/>
  <c r="H231" i="2"/>
  <c r="D231" i="2"/>
  <c r="O231" i="2"/>
  <c r="K231" i="2"/>
  <c r="G231" i="2"/>
  <c r="C231" i="2"/>
  <c r="N231" i="2"/>
  <c r="F231" i="2"/>
  <c r="P231" i="2"/>
  <c r="M231" i="2"/>
  <c r="E231" i="2"/>
  <c r="J231" i="2"/>
  <c r="J232" i="2"/>
  <c r="N7" i="2"/>
  <c r="B242" i="2"/>
  <c r="E242" i="2"/>
  <c r="D11" i="2"/>
  <c r="P11" i="2"/>
  <c r="H11" i="2"/>
  <c r="L11" i="2"/>
  <c r="E12" i="2"/>
  <c r="I12" i="2"/>
  <c r="M12" i="2"/>
  <c r="G13" i="2"/>
  <c r="C22" i="2"/>
  <c r="G22" i="2"/>
  <c r="K22" i="2"/>
  <c r="O22" i="2"/>
  <c r="P22" i="2"/>
  <c r="D23" i="2"/>
  <c r="H23" i="2"/>
  <c r="L23" i="2"/>
  <c r="F24" i="2"/>
  <c r="J24" i="2"/>
  <c r="N24" i="2"/>
  <c r="C33" i="2"/>
  <c r="H33" i="2"/>
  <c r="N33" i="2"/>
  <c r="H34" i="2"/>
  <c r="M34" i="2"/>
  <c r="P39" i="2"/>
  <c r="M44" i="2"/>
  <c r="I44" i="2"/>
  <c r="E44" i="2"/>
  <c r="L44" i="2"/>
  <c r="H44" i="2"/>
  <c r="D44" i="2"/>
  <c r="P44" i="2"/>
  <c r="J44" i="2"/>
  <c r="H45" i="2"/>
  <c r="P50" i="2"/>
  <c r="N55" i="2"/>
  <c r="F56" i="2"/>
  <c r="N56" i="2"/>
  <c r="H57" i="2"/>
  <c r="D66" i="2"/>
  <c r="N66" i="2"/>
  <c r="P72" i="2"/>
  <c r="P81" i="2"/>
  <c r="P91" i="2"/>
  <c r="I99" i="2"/>
  <c r="K110" i="2"/>
  <c r="K132" i="2"/>
  <c r="G149" i="2"/>
  <c r="H150" i="2"/>
  <c r="P159" i="2"/>
  <c r="P203" i="2"/>
  <c r="P202" i="2"/>
  <c r="P227" i="2"/>
  <c r="I231" i="2"/>
  <c r="F11" i="2"/>
  <c r="N11" i="2"/>
  <c r="G12" i="2"/>
  <c r="F23" i="2"/>
  <c r="N23" i="2"/>
  <c r="D24" i="2"/>
  <c r="L24" i="2"/>
  <c r="F33" i="2"/>
  <c r="P33" i="2"/>
  <c r="K55" i="2"/>
  <c r="G55" i="2"/>
  <c r="L55" i="2"/>
  <c r="D57" i="2"/>
  <c r="P77" i="2"/>
  <c r="P182" i="2"/>
  <c r="G11" i="2"/>
  <c r="O11" i="2"/>
  <c r="D12" i="2"/>
  <c r="L12" i="2"/>
  <c r="J22" i="2"/>
  <c r="C23" i="2"/>
  <c r="K23" i="2"/>
  <c r="E24" i="2"/>
  <c r="I24" i="2"/>
  <c r="G33" i="2"/>
  <c r="L33" i="2"/>
  <c r="G34" i="2"/>
  <c r="L34" i="2"/>
  <c r="E55" i="2"/>
  <c r="E56" i="2"/>
  <c r="P56" i="2"/>
  <c r="G57" i="2"/>
  <c r="Q73" i="2"/>
  <c r="E11" i="2"/>
  <c r="I11" i="2"/>
  <c r="M11" i="2"/>
  <c r="B244" i="2"/>
  <c r="E244" i="2"/>
  <c r="F12" i="2"/>
  <c r="J12" i="2"/>
  <c r="N12" i="2"/>
  <c r="D13" i="2"/>
  <c r="H13" i="2"/>
  <c r="L13" i="2"/>
  <c r="P13" i="2"/>
  <c r="D22" i="2"/>
  <c r="H22" i="2"/>
  <c r="E23" i="2"/>
  <c r="I23" i="2"/>
  <c r="M23" i="2"/>
  <c r="G24" i="2"/>
  <c r="D33" i="2"/>
  <c r="J33" i="2"/>
  <c r="O33" i="2"/>
  <c r="D34" i="2"/>
  <c r="I34" i="2"/>
  <c r="P37" i="2"/>
  <c r="P48" i="2"/>
  <c r="I55" i="2"/>
  <c r="I56" i="2"/>
  <c r="P58" i="2"/>
  <c r="K57" i="2"/>
  <c r="P62" i="2"/>
  <c r="G66" i="2"/>
  <c r="M99" i="2"/>
  <c r="P106" i="2"/>
  <c r="K111" i="2"/>
  <c r="M110" i="2"/>
  <c r="I110" i="2"/>
  <c r="E110" i="2"/>
  <c r="I111" i="2"/>
  <c r="D111" i="2"/>
  <c r="O110" i="2"/>
  <c r="J110" i="2"/>
  <c r="D110" i="2"/>
  <c r="H111" i="2"/>
  <c r="N110" i="2"/>
  <c r="H110" i="2"/>
  <c r="C110" i="2"/>
  <c r="L110" i="2"/>
  <c r="E111" i="2"/>
  <c r="Q117" i="2"/>
  <c r="P127" i="2"/>
  <c r="M132" i="2"/>
  <c r="I132" i="2"/>
  <c r="E132" i="2"/>
  <c r="P132" i="2"/>
  <c r="L132" i="2"/>
  <c r="H132" i="2"/>
  <c r="D132" i="2"/>
  <c r="G133" i="2"/>
  <c r="O132" i="2"/>
  <c r="G132" i="2"/>
  <c r="L133" i="2"/>
  <c r="D133" i="2"/>
  <c r="P133" i="2"/>
  <c r="N132" i="2"/>
  <c r="F132" i="2"/>
  <c r="P138" i="2"/>
  <c r="J149" i="2"/>
  <c r="I150" i="2"/>
  <c r="C208" i="2"/>
  <c r="N209" i="2"/>
  <c r="H209" i="2"/>
  <c r="D209" i="2"/>
  <c r="K209" i="2"/>
  <c r="J209" i="2"/>
  <c r="F34" i="2"/>
  <c r="J34" i="2"/>
  <c r="N34" i="2"/>
  <c r="D35" i="2"/>
  <c r="H35" i="2"/>
  <c r="P35" i="2"/>
  <c r="E45" i="2"/>
  <c r="P45" i="2"/>
  <c r="I45" i="2"/>
  <c r="M45" i="2"/>
  <c r="G46" i="2"/>
  <c r="K46" i="2"/>
  <c r="F55" i="2"/>
  <c r="J55" i="2"/>
  <c r="E66" i="2"/>
  <c r="J66" i="2"/>
  <c r="O66" i="2"/>
  <c r="P66" i="2"/>
  <c r="D67" i="2"/>
  <c r="P67" i="2"/>
  <c r="P70" i="2"/>
  <c r="F88" i="2"/>
  <c r="K90" i="2"/>
  <c r="G90" i="2"/>
  <c r="P90" i="2"/>
  <c r="M89" i="2"/>
  <c r="I89" i="2"/>
  <c r="E89" i="2"/>
  <c r="P89" i="2"/>
  <c r="G89" i="2"/>
  <c r="L89" i="2"/>
  <c r="H90" i="2"/>
  <c r="M90" i="2"/>
  <c r="F100" i="2"/>
  <c r="L100" i="2"/>
  <c r="H101" i="2"/>
  <c r="P114" i="2"/>
  <c r="K145" i="2"/>
  <c r="G145" i="2"/>
  <c r="M144" i="2"/>
  <c r="I144" i="2"/>
  <c r="E144" i="2"/>
  <c r="N145" i="2"/>
  <c r="J145" i="2"/>
  <c r="P145" i="2"/>
  <c r="F145" i="2"/>
  <c r="L144" i="2"/>
  <c r="H144" i="2"/>
  <c r="D144" i="2"/>
  <c r="J144" i="2"/>
  <c r="P146" i="2"/>
  <c r="I145" i="2"/>
  <c r="B248" i="2"/>
  <c r="E248" i="2"/>
  <c r="L148" i="2"/>
  <c r="H148" i="2"/>
  <c r="D148" i="2"/>
  <c r="O148" i="2"/>
  <c r="P148" i="2"/>
  <c r="K148" i="2"/>
  <c r="G148" i="2"/>
  <c r="C148" i="2"/>
  <c r="J148" i="2"/>
  <c r="M176" i="2"/>
  <c r="I176" i="2"/>
  <c r="E176" i="2"/>
  <c r="K177" i="2"/>
  <c r="E177" i="2"/>
  <c r="K176" i="2"/>
  <c r="F176" i="2"/>
  <c r="I177" i="2"/>
  <c r="D177" i="2"/>
  <c r="O176" i="2"/>
  <c r="P176" i="2"/>
  <c r="J176" i="2"/>
  <c r="D176" i="2"/>
  <c r="L176" i="2"/>
  <c r="G177" i="2"/>
  <c r="P181" i="2"/>
  <c r="P191" i="2"/>
  <c r="I199" i="2"/>
  <c r="P216" i="2"/>
  <c r="K232" i="2"/>
  <c r="F45" i="2"/>
  <c r="J45" i="2"/>
  <c r="N45" i="2"/>
  <c r="D46" i="2"/>
  <c r="P46" i="2"/>
  <c r="H46" i="2"/>
  <c r="M66" i="2"/>
  <c r="I66" i="2"/>
  <c r="F66" i="2"/>
  <c r="K66" i="2"/>
  <c r="E67" i="2"/>
  <c r="K67" i="2"/>
  <c r="P83" i="2"/>
  <c r="L88" i="2"/>
  <c r="P88" i="2"/>
  <c r="H88" i="2"/>
  <c r="D88" i="2"/>
  <c r="G88" i="2"/>
  <c r="M88" i="2"/>
  <c r="H89" i="2"/>
  <c r="N89" i="2"/>
  <c r="N99" i="2"/>
  <c r="M101" i="2"/>
  <c r="I101" i="2"/>
  <c r="E101" i="2"/>
  <c r="O100" i="2"/>
  <c r="K100" i="2"/>
  <c r="P100" i="2"/>
  <c r="G100" i="2"/>
  <c r="C100" i="2"/>
  <c r="H100" i="2"/>
  <c r="M100" i="2"/>
  <c r="D101" i="2"/>
  <c r="J101" i="2"/>
  <c r="Q139" i="2"/>
  <c r="L143" i="2"/>
  <c r="H143" i="2"/>
  <c r="D143" i="2"/>
  <c r="O143" i="2"/>
  <c r="P143" i="2"/>
  <c r="K143" i="2"/>
  <c r="G143" i="2"/>
  <c r="C143" i="2"/>
  <c r="J143" i="2"/>
  <c r="K144" i="2"/>
  <c r="P161" i="2"/>
  <c r="P171" i="2"/>
  <c r="Q172" i="2"/>
  <c r="P189" i="2"/>
  <c r="M200" i="2"/>
  <c r="I200" i="2"/>
  <c r="E200" i="2"/>
  <c r="O199" i="2"/>
  <c r="P199" i="2"/>
  <c r="K199" i="2"/>
  <c r="G199" i="2"/>
  <c r="C199" i="2"/>
  <c r="N200" i="2"/>
  <c r="H200" i="2"/>
  <c r="L199" i="2"/>
  <c r="F199" i="2"/>
  <c r="L200" i="2"/>
  <c r="G200" i="2"/>
  <c r="J199" i="2"/>
  <c r="E199" i="2"/>
  <c r="M199" i="2"/>
  <c r="F200" i="2"/>
  <c r="K233" i="2"/>
  <c r="G233" i="2"/>
  <c r="M232" i="2"/>
  <c r="I232" i="2"/>
  <c r="E232" i="2"/>
  <c r="N233" i="2"/>
  <c r="J233" i="2"/>
  <c r="F233" i="2"/>
  <c r="L232" i="2"/>
  <c r="H232" i="2"/>
  <c r="D232" i="2"/>
  <c r="H233" i="2"/>
  <c r="O232" i="2"/>
  <c r="G232" i="2"/>
  <c r="M233" i="2"/>
  <c r="E233" i="2"/>
  <c r="P233" i="2"/>
  <c r="N232" i="2"/>
  <c r="F232" i="2"/>
  <c r="P234" i="2"/>
  <c r="F67" i="2"/>
  <c r="J67" i="2"/>
  <c r="N67" i="2"/>
  <c r="D68" i="2"/>
  <c r="P68" i="2"/>
  <c r="H68" i="2"/>
  <c r="F99" i="2"/>
  <c r="J99" i="2"/>
  <c r="F111" i="2"/>
  <c r="J111" i="2"/>
  <c r="N111" i="2"/>
  <c r="D112" i="2"/>
  <c r="P112" i="2"/>
  <c r="H112" i="2"/>
  <c r="E121" i="2"/>
  <c r="I121" i="2"/>
  <c r="M121" i="2"/>
  <c r="F122" i="2"/>
  <c r="P122" i="2"/>
  <c r="J122" i="2"/>
  <c r="N122" i="2"/>
  <c r="D123" i="2"/>
  <c r="H123" i="2"/>
  <c r="P123" i="2"/>
  <c r="E133" i="2"/>
  <c r="I133" i="2"/>
  <c r="M133" i="2"/>
  <c r="G134" i="2"/>
  <c r="K134" i="2"/>
  <c r="M167" i="2"/>
  <c r="I167" i="2"/>
  <c r="E167" i="2"/>
  <c r="O166" i="2"/>
  <c r="K166" i="2"/>
  <c r="G166" i="2"/>
  <c r="C166" i="2"/>
  <c r="H166" i="2"/>
  <c r="M166" i="2"/>
  <c r="D167" i="2"/>
  <c r="J167" i="2"/>
  <c r="P180" i="2"/>
  <c r="F182" i="2"/>
  <c r="L182" i="2"/>
  <c r="H183" i="2"/>
  <c r="M209" i="2"/>
  <c r="I209" i="2"/>
  <c r="E209" i="2"/>
  <c r="G209" i="2"/>
  <c r="L209" i="2"/>
  <c r="G210" i="2"/>
  <c r="L210" i="2"/>
  <c r="F220" i="2"/>
  <c r="K222" i="2"/>
  <c r="G222" i="2"/>
  <c r="P222" i="2"/>
  <c r="M221" i="2"/>
  <c r="I221" i="2"/>
  <c r="E221" i="2"/>
  <c r="G221" i="2"/>
  <c r="L221" i="2"/>
  <c r="H222" i="2"/>
  <c r="M222" i="2"/>
  <c r="P226" i="2"/>
  <c r="P236" i="2"/>
  <c r="F121" i="2"/>
  <c r="J121" i="2"/>
  <c r="N121" i="2"/>
  <c r="G122" i="2"/>
  <c r="F133" i="2"/>
  <c r="J133" i="2"/>
  <c r="N133" i="2"/>
  <c r="D134" i="2"/>
  <c r="P134" i="2"/>
  <c r="H134" i="2"/>
  <c r="M183" i="2"/>
  <c r="I183" i="2"/>
  <c r="E183" i="2"/>
  <c r="O182" i="2"/>
  <c r="K182" i="2"/>
  <c r="G182" i="2"/>
  <c r="C182" i="2"/>
  <c r="H182" i="2"/>
  <c r="M182" i="2"/>
  <c r="D183" i="2"/>
  <c r="J183" i="2"/>
  <c r="P211" i="2"/>
  <c r="P215" i="2"/>
  <c r="L220" i="2"/>
  <c r="H220" i="2"/>
  <c r="P220" i="2"/>
  <c r="D220" i="2"/>
  <c r="G220" i="2"/>
  <c r="M220" i="2"/>
  <c r="H221" i="2"/>
  <c r="N221" i="2"/>
  <c r="F165" i="2"/>
  <c r="J165" i="2"/>
  <c r="P165" i="2"/>
  <c r="F177" i="2"/>
  <c r="P177" i="2"/>
  <c r="J177" i="2"/>
  <c r="N177" i="2"/>
  <c r="D178" i="2"/>
  <c r="P178" i="2"/>
  <c r="H178" i="2"/>
  <c r="F198" i="2"/>
  <c r="P198" i="2"/>
  <c r="J198" i="2"/>
  <c r="F210" i="2"/>
  <c r="P210" i="2"/>
  <c r="J210" i="2"/>
  <c r="N210" i="2"/>
  <c r="D211" i="2"/>
  <c r="H211" i="2"/>
  <c r="Q241" i="2"/>
  <c r="Q245" i="2"/>
  <c r="P209" i="2"/>
  <c r="P34" i="2"/>
  <c r="P57" i="2"/>
  <c r="P144" i="2"/>
  <c r="P149" i="2"/>
  <c r="P12" i="2"/>
  <c r="Q150" i="2"/>
  <c r="Q183" i="2"/>
  <c r="P110" i="2"/>
  <c r="P221" i="2"/>
  <c r="P200" i="2"/>
  <c r="P101" i="2"/>
  <c r="P24" i="2"/>
  <c r="P23" i="2"/>
  <c r="P232" i="2"/>
  <c r="P150" i="2"/>
  <c r="P99" i="2"/>
  <c r="P55" i="2"/>
  <c r="P183" i="2"/>
  <c r="P167" i="2"/>
  <c r="P166" i="2"/>
  <c r="P121" i="2"/>
  <c r="P111" i="2"/>
  <c r="E51" i="1"/>
  <c r="F51" i="1"/>
  <c r="M43" i="1"/>
  <c r="D51" i="1"/>
  <c r="F40" i="1"/>
  <c r="C40" i="1"/>
  <c r="D40" i="1"/>
  <c r="E29" i="1"/>
  <c r="J27" i="1"/>
  <c r="J25" i="1"/>
  <c r="J23" i="1"/>
  <c r="F29" i="1"/>
  <c r="M21" i="1"/>
  <c r="D29" i="1"/>
  <c r="C18" i="1"/>
  <c r="J17" i="1"/>
  <c r="K17" i="1"/>
  <c r="L17" i="1"/>
  <c r="M17" i="1"/>
  <c r="J16" i="1"/>
  <c r="K16" i="1"/>
  <c r="L16" i="1"/>
  <c r="J14" i="1"/>
  <c r="K14" i="1"/>
  <c r="L14" i="1"/>
  <c r="J12" i="1"/>
  <c r="F18" i="1"/>
  <c r="F53" i="1"/>
  <c r="D18" i="1"/>
  <c r="K34" i="1"/>
  <c r="L34" i="1"/>
  <c r="M34" i="1"/>
  <c r="K46" i="1"/>
  <c r="L46" i="1"/>
  <c r="M46" i="1"/>
  <c r="K48" i="1"/>
  <c r="L48" i="1"/>
  <c r="M48" i="1"/>
  <c r="K50" i="1"/>
  <c r="L50" i="1"/>
  <c r="M50" i="1"/>
  <c r="K28" i="1"/>
  <c r="L28" i="1"/>
  <c r="M28" i="1"/>
  <c r="K12" i="1"/>
  <c r="L12" i="1"/>
  <c r="J22" i="1"/>
  <c r="J28" i="1"/>
  <c r="K38" i="1"/>
  <c r="L38" i="1"/>
  <c r="M38" i="1"/>
  <c r="K44" i="1"/>
  <c r="D53" i="1"/>
  <c r="J11" i="1"/>
  <c r="J13" i="1"/>
  <c r="K13" i="1"/>
  <c r="L13" i="1"/>
  <c r="M13" i="1"/>
  <c r="J15" i="1"/>
  <c r="K15" i="1"/>
  <c r="L15" i="1"/>
  <c r="M15" i="1"/>
  <c r="K22" i="1"/>
  <c r="E40" i="1"/>
  <c r="M32" i="1"/>
  <c r="K11" i="1"/>
  <c r="J24" i="1"/>
  <c r="K24" i="1"/>
  <c r="L24" i="1"/>
  <c r="M24" i="1"/>
  <c r="J26" i="1"/>
  <c r="K26" i="1"/>
  <c r="L26" i="1"/>
  <c r="M26" i="1"/>
  <c r="K36" i="1"/>
  <c r="L36" i="1"/>
  <c r="M36" i="1"/>
  <c r="E18" i="1"/>
  <c r="M10" i="1"/>
  <c r="M12" i="1"/>
  <c r="M14" i="1"/>
  <c r="M16" i="1"/>
  <c r="C29" i="1"/>
  <c r="K23" i="1"/>
  <c r="L23" i="1"/>
  <c r="M23" i="1"/>
  <c r="K25" i="1"/>
  <c r="L25" i="1"/>
  <c r="M25" i="1"/>
  <c r="K27" i="1"/>
  <c r="L27" i="1"/>
  <c r="M27" i="1"/>
  <c r="K33" i="1"/>
  <c r="K35" i="1"/>
  <c r="L35" i="1"/>
  <c r="M35" i="1"/>
  <c r="K37" i="1"/>
  <c r="L37" i="1"/>
  <c r="M37" i="1"/>
  <c r="K39" i="1"/>
  <c r="L39" i="1"/>
  <c r="M39" i="1"/>
  <c r="C51" i="1"/>
  <c r="C53" i="1"/>
  <c r="C55" i="1"/>
  <c r="K45" i="1"/>
  <c r="L45" i="1"/>
  <c r="M45" i="1"/>
  <c r="K47" i="1"/>
  <c r="L47" i="1"/>
  <c r="M47" i="1"/>
  <c r="K49" i="1"/>
  <c r="L49" i="1"/>
  <c r="M49" i="1"/>
  <c r="E53" i="1"/>
  <c r="E55" i="1"/>
  <c r="K51" i="1"/>
  <c r="L44" i="1"/>
  <c r="L11" i="1"/>
  <c r="K18" i="1"/>
  <c r="K29" i="1"/>
  <c r="L22" i="1"/>
  <c r="L33" i="1"/>
  <c r="K40" i="1"/>
  <c r="L40" i="1"/>
  <c r="M33" i="1"/>
  <c r="M40" i="1"/>
  <c r="K53" i="1"/>
  <c r="L18" i="1"/>
  <c r="M11" i="1"/>
  <c r="M18" i="1"/>
  <c r="M22" i="1"/>
  <c r="M29" i="1"/>
  <c r="L29" i="1"/>
  <c r="M44" i="1"/>
  <c r="M51" i="1"/>
  <c r="L51" i="1"/>
  <c r="M53" i="1"/>
  <c r="L53" i="1"/>
  <c r="F54" i="1"/>
  <c r="D54" i="1"/>
  <c r="D55" i="1"/>
  <c r="C57" i="1"/>
  <c r="C62" i="1"/>
  <c r="C7" i="6" s="1"/>
  <c r="F55" i="1"/>
  <c r="F62" i="1"/>
  <c r="D19" i="6" l="1"/>
  <c r="D20" i="6" s="1"/>
  <c r="C21" i="13"/>
  <c r="C22" i="13" s="1"/>
  <c r="C25" i="13" s="1"/>
  <c r="G262" i="3"/>
  <c r="G261" i="3"/>
  <c r="G260" i="3"/>
  <c r="I258" i="3"/>
  <c r="H258" i="3"/>
  <c r="G258" i="3"/>
  <c r="F258" i="3"/>
  <c r="E258" i="3"/>
  <c r="D258" i="3"/>
  <c r="C258" i="3"/>
  <c r="B258" i="3"/>
  <c r="H257" i="3"/>
  <c r="G257" i="3"/>
  <c r="F257" i="3"/>
  <c r="E257" i="3"/>
  <c r="D257" i="3"/>
  <c r="C257" i="3"/>
  <c r="B257" i="3"/>
  <c r="H256" i="3"/>
  <c r="G256" i="3"/>
  <c r="F256" i="3"/>
  <c r="E256" i="3"/>
  <c r="D256" i="3"/>
  <c r="C256" i="3"/>
  <c r="B256" i="3"/>
  <c r="H255" i="3"/>
  <c r="G255" i="3"/>
  <c r="F255" i="3"/>
  <c r="E255" i="3"/>
  <c r="D255" i="3"/>
  <c r="C255" i="3"/>
  <c r="B255" i="3"/>
  <c r="H254" i="3"/>
  <c r="G254" i="3"/>
  <c r="F254" i="3"/>
  <c r="E254" i="3"/>
  <c r="D254" i="3"/>
  <c r="C254" i="3"/>
  <c r="B254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H251" i="3"/>
  <c r="G251" i="3"/>
  <c r="F251" i="3"/>
  <c r="E251" i="3"/>
  <c r="D251" i="3"/>
  <c r="C251" i="3"/>
  <c r="B251" i="3"/>
  <c r="H250" i="3"/>
  <c r="G250" i="3"/>
  <c r="F250" i="3"/>
  <c r="E250" i="3"/>
  <c r="D250" i="3"/>
  <c r="C250" i="3"/>
  <c r="B250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H247" i="3"/>
  <c r="G247" i="3"/>
  <c r="F247" i="3"/>
  <c r="E247" i="3"/>
  <c r="D247" i="3"/>
  <c r="C247" i="3"/>
  <c r="B247" i="3"/>
  <c r="H246" i="3"/>
  <c r="G246" i="3"/>
  <c r="F246" i="3"/>
  <c r="E246" i="3"/>
  <c r="D246" i="3"/>
  <c r="C246" i="3"/>
  <c r="B246" i="3"/>
  <c r="H245" i="3"/>
  <c r="G245" i="3"/>
  <c r="F245" i="3"/>
  <c r="E245" i="3"/>
  <c r="D245" i="3"/>
  <c r="C245" i="3"/>
  <c r="B245" i="3"/>
  <c r="H244" i="3"/>
  <c r="G244" i="3"/>
  <c r="F244" i="3"/>
  <c r="E244" i="3"/>
  <c r="D244" i="3"/>
  <c r="C244" i="3"/>
  <c r="B244" i="3"/>
  <c r="H243" i="3"/>
  <c r="G243" i="3"/>
  <c r="F243" i="3"/>
  <c r="E243" i="3"/>
  <c r="D243" i="3"/>
  <c r="C243" i="3"/>
  <c r="B243" i="3"/>
  <c r="H242" i="3"/>
  <c r="G242" i="3"/>
  <c r="F242" i="3"/>
  <c r="E242" i="3"/>
  <c r="D242" i="3"/>
  <c r="C242" i="3"/>
  <c r="B242" i="3"/>
  <c r="H241" i="3"/>
  <c r="G241" i="3"/>
  <c r="F241" i="3"/>
  <c r="E241" i="3"/>
  <c r="D241" i="3"/>
  <c r="C241" i="3"/>
  <c r="B241" i="3"/>
  <c r="H240" i="3"/>
  <c r="G240" i="3"/>
  <c r="F240" i="3"/>
  <c r="E240" i="3"/>
  <c r="D240" i="3"/>
  <c r="C240" i="3"/>
  <c r="B240" i="3"/>
  <c r="H239" i="3"/>
  <c r="G239" i="3"/>
  <c r="F239" i="3"/>
  <c r="E239" i="3"/>
  <c r="D239" i="3"/>
  <c r="C239" i="3"/>
  <c r="B239" i="3"/>
  <c r="H238" i="3"/>
  <c r="G238" i="3"/>
  <c r="F238" i="3"/>
  <c r="E238" i="3"/>
  <c r="D238" i="3"/>
  <c r="C238" i="3"/>
  <c r="B238" i="3"/>
  <c r="H237" i="3"/>
  <c r="G237" i="3"/>
  <c r="F237" i="3"/>
  <c r="E237" i="3"/>
  <c r="D237" i="3"/>
  <c r="C237" i="3"/>
  <c r="B237" i="3"/>
  <c r="H236" i="3"/>
  <c r="G236" i="3"/>
  <c r="F236" i="3"/>
  <c r="E236" i="3"/>
  <c r="D236" i="3"/>
  <c r="C236" i="3"/>
  <c r="B236" i="3"/>
  <c r="H235" i="3"/>
  <c r="G235" i="3"/>
  <c r="F235" i="3"/>
  <c r="E235" i="3"/>
  <c r="D235" i="3"/>
  <c r="C235" i="3"/>
  <c r="B235" i="3"/>
  <c r="H234" i="3"/>
  <c r="G234" i="3"/>
  <c r="F234" i="3"/>
  <c r="E234" i="3"/>
  <c r="D234" i="3"/>
  <c r="C234" i="3"/>
  <c r="B234" i="3"/>
  <c r="H233" i="3"/>
  <c r="G233" i="3"/>
  <c r="F233" i="3"/>
  <c r="E233" i="3"/>
  <c r="D233" i="3"/>
  <c r="C233" i="3"/>
  <c r="B233" i="3"/>
  <c r="H232" i="3"/>
  <c r="G232" i="3"/>
  <c r="F232" i="3"/>
  <c r="E232" i="3"/>
  <c r="D232" i="3"/>
  <c r="C232" i="3"/>
  <c r="B232" i="3"/>
  <c r="H231" i="3"/>
  <c r="G231" i="3"/>
  <c r="F231" i="3"/>
  <c r="E231" i="3"/>
  <c r="D231" i="3"/>
  <c r="C231" i="3"/>
  <c r="B231" i="3"/>
  <c r="H230" i="3"/>
  <c r="G230" i="3"/>
  <c r="F230" i="3"/>
  <c r="E230" i="3"/>
  <c r="D230" i="3"/>
  <c r="C230" i="3"/>
  <c r="B230" i="3"/>
  <c r="H229" i="3"/>
  <c r="G229" i="3"/>
  <c r="F229" i="3"/>
  <c r="E229" i="3"/>
  <c r="D229" i="3"/>
  <c r="C229" i="3"/>
  <c r="B229" i="3"/>
  <c r="H228" i="3"/>
  <c r="G228" i="3"/>
  <c r="F228" i="3"/>
  <c r="E228" i="3"/>
  <c r="D228" i="3"/>
  <c r="C228" i="3"/>
  <c r="B228" i="3"/>
  <c r="H227" i="3"/>
  <c r="G227" i="3"/>
  <c r="F227" i="3"/>
  <c r="E227" i="3"/>
  <c r="D227" i="3"/>
  <c r="C227" i="3"/>
  <c r="B227" i="3"/>
  <c r="H226" i="3"/>
  <c r="G226" i="3"/>
  <c r="F226" i="3"/>
  <c r="E226" i="3"/>
  <c r="D226" i="3"/>
  <c r="C226" i="3"/>
  <c r="B226" i="3"/>
  <c r="H225" i="3"/>
  <c r="G225" i="3"/>
  <c r="F225" i="3"/>
  <c r="E225" i="3"/>
  <c r="D225" i="3"/>
  <c r="C225" i="3"/>
  <c r="B225" i="3"/>
  <c r="H224" i="3"/>
  <c r="G224" i="3"/>
  <c r="F224" i="3"/>
  <c r="E224" i="3"/>
  <c r="D224" i="3"/>
  <c r="C224" i="3"/>
  <c r="B224" i="3"/>
  <c r="H223" i="3"/>
  <c r="G223" i="3"/>
  <c r="F223" i="3"/>
  <c r="E223" i="3"/>
  <c r="D223" i="3"/>
  <c r="C223" i="3"/>
  <c r="B223" i="3"/>
  <c r="H222" i="3"/>
  <c r="G222" i="3"/>
  <c r="F222" i="3"/>
  <c r="E222" i="3"/>
  <c r="D222" i="3"/>
  <c r="C222" i="3"/>
  <c r="B222" i="3"/>
  <c r="H221" i="3"/>
  <c r="G221" i="3"/>
  <c r="F221" i="3"/>
  <c r="E221" i="3"/>
  <c r="D221" i="3"/>
  <c r="C221" i="3"/>
  <c r="B221" i="3"/>
  <c r="H220" i="3"/>
  <c r="G220" i="3"/>
  <c r="F220" i="3"/>
  <c r="E220" i="3"/>
  <c r="D220" i="3"/>
  <c r="C220" i="3"/>
  <c r="B220" i="3"/>
  <c r="H219" i="3"/>
  <c r="G219" i="3"/>
  <c r="F219" i="3"/>
  <c r="E219" i="3"/>
  <c r="D219" i="3"/>
  <c r="C219" i="3"/>
  <c r="B219" i="3"/>
  <c r="H218" i="3"/>
  <c r="G218" i="3"/>
  <c r="F218" i="3"/>
  <c r="E218" i="3"/>
  <c r="D218" i="3"/>
  <c r="C218" i="3"/>
  <c r="B218" i="3"/>
  <c r="H217" i="3"/>
  <c r="G217" i="3"/>
  <c r="F217" i="3"/>
  <c r="E217" i="3"/>
  <c r="D217" i="3"/>
  <c r="C217" i="3"/>
  <c r="B217" i="3"/>
  <c r="H216" i="3"/>
  <c r="G216" i="3"/>
  <c r="F216" i="3"/>
  <c r="E216" i="3"/>
  <c r="D216" i="3"/>
  <c r="C216" i="3"/>
  <c r="B216" i="3"/>
  <c r="H215" i="3"/>
  <c r="G215" i="3"/>
  <c r="F215" i="3"/>
  <c r="E215" i="3"/>
  <c r="D215" i="3"/>
  <c r="C215" i="3"/>
  <c r="B215" i="3"/>
  <c r="H214" i="3"/>
  <c r="G214" i="3"/>
  <c r="F214" i="3"/>
  <c r="E214" i="3"/>
  <c r="D214" i="3"/>
  <c r="C214" i="3"/>
  <c r="B214" i="3"/>
  <c r="H213" i="3"/>
  <c r="G213" i="3"/>
  <c r="F213" i="3"/>
  <c r="E213" i="3"/>
  <c r="D213" i="3"/>
  <c r="C213" i="3"/>
  <c r="B213" i="3"/>
  <c r="H212" i="3"/>
  <c r="G212" i="3"/>
  <c r="F212" i="3"/>
  <c r="E212" i="3"/>
  <c r="D212" i="3"/>
  <c r="C212" i="3"/>
  <c r="B212" i="3"/>
  <c r="H211" i="3"/>
  <c r="G211" i="3"/>
  <c r="F211" i="3"/>
  <c r="E211" i="3"/>
  <c r="D211" i="3"/>
  <c r="C211" i="3"/>
  <c r="B211" i="3"/>
  <c r="H210" i="3"/>
  <c r="G210" i="3"/>
  <c r="F210" i="3"/>
  <c r="E210" i="3"/>
  <c r="D210" i="3"/>
  <c r="C210" i="3"/>
  <c r="B210" i="3"/>
  <c r="H209" i="3"/>
  <c r="G209" i="3"/>
  <c r="F209" i="3"/>
  <c r="E209" i="3"/>
  <c r="D209" i="3"/>
  <c r="C209" i="3"/>
  <c r="B209" i="3"/>
  <c r="H208" i="3"/>
  <c r="G208" i="3"/>
  <c r="F208" i="3"/>
  <c r="E208" i="3"/>
  <c r="D208" i="3"/>
  <c r="C208" i="3"/>
  <c r="B208" i="3"/>
  <c r="H207" i="3"/>
  <c r="G207" i="3"/>
  <c r="F207" i="3"/>
  <c r="E207" i="3"/>
  <c r="D207" i="3"/>
  <c r="C207" i="3"/>
  <c r="B207" i="3"/>
  <c r="H206" i="3"/>
  <c r="G206" i="3"/>
  <c r="F206" i="3"/>
  <c r="E206" i="3"/>
  <c r="D206" i="3"/>
  <c r="C206" i="3"/>
  <c r="B206" i="3"/>
  <c r="H205" i="3"/>
  <c r="G205" i="3"/>
  <c r="F205" i="3"/>
  <c r="E205" i="3"/>
  <c r="D205" i="3"/>
  <c r="C205" i="3"/>
  <c r="B205" i="3"/>
  <c r="H204" i="3"/>
  <c r="G204" i="3"/>
  <c r="F204" i="3"/>
  <c r="E204" i="3"/>
  <c r="D204" i="3"/>
  <c r="C204" i="3"/>
  <c r="B204" i="3"/>
  <c r="H203" i="3"/>
  <c r="G203" i="3"/>
  <c r="F203" i="3"/>
  <c r="E203" i="3"/>
  <c r="D203" i="3"/>
  <c r="C203" i="3"/>
  <c r="B203" i="3"/>
  <c r="H202" i="3"/>
  <c r="G202" i="3"/>
  <c r="F202" i="3"/>
  <c r="E202" i="3"/>
  <c r="D202" i="3"/>
  <c r="C202" i="3"/>
  <c r="B202" i="3"/>
  <c r="H201" i="3"/>
  <c r="G201" i="3"/>
  <c r="F201" i="3"/>
  <c r="E201" i="3"/>
  <c r="D201" i="3"/>
  <c r="C201" i="3"/>
  <c r="B201" i="3"/>
  <c r="H200" i="3"/>
  <c r="G200" i="3"/>
  <c r="F200" i="3"/>
  <c r="E200" i="3"/>
  <c r="D200" i="3"/>
  <c r="C200" i="3"/>
  <c r="B200" i="3"/>
  <c r="H199" i="3"/>
  <c r="G199" i="3"/>
  <c r="F199" i="3"/>
  <c r="E199" i="3"/>
  <c r="D199" i="3"/>
  <c r="C199" i="3"/>
  <c r="B199" i="3"/>
  <c r="H198" i="3"/>
  <c r="G198" i="3"/>
  <c r="F198" i="3"/>
  <c r="E198" i="3"/>
  <c r="D198" i="3"/>
  <c r="C198" i="3"/>
  <c r="B198" i="3"/>
  <c r="H197" i="3"/>
  <c r="G197" i="3"/>
  <c r="F197" i="3"/>
  <c r="E197" i="3"/>
  <c r="D197" i="3"/>
  <c r="C197" i="3"/>
  <c r="B197" i="3"/>
  <c r="H196" i="3"/>
  <c r="G196" i="3"/>
  <c r="F196" i="3"/>
  <c r="E196" i="3"/>
  <c r="D196" i="3"/>
  <c r="C196" i="3"/>
  <c r="B196" i="3"/>
  <c r="H195" i="3"/>
  <c r="G195" i="3"/>
  <c r="F195" i="3"/>
  <c r="E195" i="3"/>
  <c r="D195" i="3"/>
  <c r="C195" i="3"/>
  <c r="B195" i="3"/>
  <c r="H194" i="3"/>
  <c r="G194" i="3"/>
  <c r="F194" i="3"/>
  <c r="E194" i="3"/>
  <c r="D194" i="3"/>
  <c r="C194" i="3"/>
  <c r="B194" i="3"/>
  <c r="H193" i="3"/>
  <c r="G193" i="3"/>
  <c r="F193" i="3"/>
  <c r="E193" i="3"/>
  <c r="D193" i="3"/>
  <c r="C193" i="3"/>
  <c r="B193" i="3"/>
  <c r="H192" i="3"/>
  <c r="G192" i="3"/>
  <c r="F192" i="3"/>
  <c r="E192" i="3"/>
  <c r="D192" i="3"/>
  <c r="C192" i="3"/>
  <c r="B192" i="3"/>
  <c r="H191" i="3"/>
  <c r="G191" i="3"/>
  <c r="F191" i="3"/>
  <c r="E191" i="3"/>
  <c r="D191" i="3"/>
  <c r="C191" i="3"/>
  <c r="B191" i="3"/>
  <c r="H190" i="3"/>
  <c r="G190" i="3"/>
  <c r="F190" i="3"/>
  <c r="E190" i="3"/>
  <c r="D190" i="3"/>
  <c r="C190" i="3"/>
  <c r="B190" i="3"/>
  <c r="H189" i="3"/>
  <c r="G189" i="3"/>
  <c r="F189" i="3"/>
  <c r="E189" i="3"/>
  <c r="D189" i="3"/>
  <c r="C189" i="3"/>
  <c r="B189" i="3"/>
  <c r="H188" i="3"/>
  <c r="G188" i="3"/>
  <c r="F188" i="3"/>
  <c r="E188" i="3"/>
  <c r="D188" i="3"/>
  <c r="C188" i="3"/>
  <c r="B188" i="3"/>
  <c r="H187" i="3"/>
  <c r="G187" i="3"/>
  <c r="F187" i="3"/>
  <c r="E187" i="3"/>
  <c r="D187" i="3"/>
  <c r="C187" i="3"/>
  <c r="B187" i="3"/>
  <c r="H186" i="3"/>
  <c r="G186" i="3"/>
  <c r="F186" i="3"/>
  <c r="E186" i="3"/>
  <c r="D186" i="3"/>
  <c r="C186" i="3"/>
  <c r="B186" i="3"/>
  <c r="H185" i="3"/>
  <c r="G185" i="3"/>
  <c r="F185" i="3"/>
  <c r="E185" i="3"/>
  <c r="D185" i="3"/>
  <c r="C185" i="3"/>
  <c r="B185" i="3"/>
  <c r="H184" i="3"/>
  <c r="G184" i="3"/>
  <c r="F184" i="3"/>
  <c r="E184" i="3"/>
  <c r="D184" i="3"/>
  <c r="C184" i="3"/>
  <c r="B184" i="3"/>
  <c r="H183" i="3"/>
  <c r="G183" i="3"/>
  <c r="F183" i="3"/>
  <c r="E183" i="3"/>
  <c r="D183" i="3"/>
  <c r="C183" i="3"/>
  <c r="B183" i="3"/>
  <c r="H182" i="3"/>
  <c r="G182" i="3"/>
  <c r="F182" i="3"/>
  <c r="E182" i="3"/>
  <c r="D182" i="3"/>
  <c r="C182" i="3"/>
  <c r="B182" i="3"/>
  <c r="H181" i="3"/>
  <c r="G181" i="3"/>
  <c r="F181" i="3"/>
  <c r="E181" i="3"/>
  <c r="D181" i="3"/>
  <c r="C181" i="3"/>
  <c r="B181" i="3"/>
  <c r="H180" i="3"/>
  <c r="G180" i="3"/>
  <c r="F180" i="3"/>
  <c r="E180" i="3"/>
  <c r="D180" i="3"/>
  <c r="C180" i="3"/>
  <c r="B180" i="3"/>
  <c r="H179" i="3"/>
  <c r="G179" i="3"/>
  <c r="F179" i="3"/>
  <c r="E179" i="3"/>
  <c r="D179" i="3"/>
  <c r="C179" i="3"/>
  <c r="B179" i="3"/>
  <c r="H178" i="3"/>
  <c r="G178" i="3"/>
  <c r="F178" i="3"/>
  <c r="E178" i="3"/>
  <c r="D178" i="3"/>
  <c r="C178" i="3"/>
  <c r="B178" i="3"/>
  <c r="H177" i="3"/>
  <c r="G177" i="3"/>
  <c r="F177" i="3"/>
  <c r="E177" i="3"/>
  <c r="D177" i="3"/>
  <c r="C177" i="3"/>
  <c r="B177" i="3"/>
  <c r="H176" i="3"/>
  <c r="G176" i="3"/>
  <c r="F176" i="3"/>
  <c r="E176" i="3"/>
  <c r="D176" i="3"/>
  <c r="C176" i="3"/>
  <c r="B176" i="3"/>
  <c r="H175" i="3"/>
  <c r="G175" i="3"/>
  <c r="F175" i="3"/>
  <c r="E175" i="3"/>
  <c r="D175" i="3"/>
  <c r="C175" i="3"/>
  <c r="B175" i="3"/>
  <c r="H174" i="3"/>
  <c r="G174" i="3"/>
  <c r="F174" i="3"/>
  <c r="E174" i="3"/>
  <c r="D174" i="3"/>
  <c r="C174" i="3"/>
  <c r="B174" i="3"/>
  <c r="H173" i="3"/>
  <c r="G173" i="3"/>
  <c r="F173" i="3"/>
  <c r="E173" i="3"/>
  <c r="D173" i="3"/>
  <c r="C173" i="3"/>
  <c r="B173" i="3"/>
  <c r="H172" i="3"/>
  <c r="G172" i="3"/>
  <c r="F172" i="3"/>
  <c r="E172" i="3"/>
  <c r="D172" i="3"/>
  <c r="C172" i="3"/>
  <c r="B172" i="3"/>
  <c r="H171" i="3"/>
  <c r="G171" i="3"/>
  <c r="F171" i="3"/>
  <c r="E171" i="3"/>
  <c r="D171" i="3"/>
  <c r="C171" i="3"/>
  <c r="B171" i="3"/>
  <c r="H170" i="3"/>
  <c r="G170" i="3"/>
  <c r="F170" i="3"/>
  <c r="E170" i="3"/>
  <c r="D170" i="3"/>
  <c r="C170" i="3"/>
  <c r="B170" i="3"/>
  <c r="H169" i="3"/>
  <c r="G169" i="3"/>
  <c r="F169" i="3"/>
  <c r="E169" i="3"/>
  <c r="D169" i="3"/>
  <c r="C169" i="3"/>
  <c r="B169" i="3"/>
  <c r="H168" i="3"/>
  <c r="G168" i="3"/>
  <c r="F168" i="3"/>
  <c r="E168" i="3"/>
  <c r="D168" i="3"/>
  <c r="C168" i="3"/>
  <c r="B168" i="3"/>
  <c r="H167" i="3"/>
  <c r="G167" i="3"/>
  <c r="F167" i="3"/>
  <c r="E167" i="3"/>
  <c r="D167" i="3"/>
  <c r="C167" i="3"/>
  <c r="B167" i="3"/>
  <c r="H166" i="3"/>
  <c r="G166" i="3"/>
  <c r="F166" i="3"/>
  <c r="E166" i="3"/>
  <c r="D166" i="3"/>
  <c r="C166" i="3"/>
  <c r="B166" i="3"/>
  <c r="H165" i="3"/>
  <c r="G165" i="3"/>
  <c r="F165" i="3"/>
  <c r="E165" i="3"/>
  <c r="D165" i="3"/>
  <c r="C165" i="3"/>
  <c r="B165" i="3"/>
  <c r="H164" i="3"/>
  <c r="G164" i="3"/>
  <c r="F164" i="3"/>
  <c r="E164" i="3"/>
  <c r="D164" i="3"/>
  <c r="C164" i="3"/>
  <c r="B164" i="3"/>
  <c r="H163" i="3"/>
  <c r="G163" i="3"/>
  <c r="F163" i="3"/>
  <c r="E163" i="3"/>
  <c r="D163" i="3"/>
  <c r="C163" i="3"/>
  <c r="B163" i="3"/>
  <c r="H162" i="3"/>
  <c r="G162" i="3"/>
  <c r="F162" i="3"/>
  <c r="E162" i="3"/>
  <c r="D162" i="3"/>
  <c r="C162" i="3"/>
  <c r="B162" i="3"/>
  <c r="H161" i="3"/>
  <c r="G161" i="3"/>
  <c r="F161" i="3"/>
  <c r="E161" i="3"/>
  <c r="D161" i="3"/>
  <c r="C161" i="3"/>
  <c r="B161" i="3"/>
  <c r="H160" i="3"/>
  <c r="G160" i="3"/>
  <c r="F160" i="3"/>
  <c r="E160" i="3"/>
  <c r="D160" i="3"/>
  <c r="C160" i="3"/>
  <c r="B160" i="3"/>
  <c r="H159" i="3"/>
  <c r="G159" i="3"/>
  <c r="F159" i="3"/>
  <c r="E159" i="3"/>
  <c r="D159" i="3"/>
  <c r="C159" i="3"/>
  <c r="B159" i="3"/>
  <c r="H158" i="3"/>
  <c r="G158" i="3"/>
  <c r="F158" i="3"/>
  <c r="E158" i="3"/>
  <c r="D158" i="3"/>
  <c r="C158" i="3"/>
  <c r="B158" i="3"/>
  <c r="H157" i="3"/>
  <c r="G157" i="3"/>
  <c r="F157" i="3"/>
  <c r="E157" i="3"/>
  <c r="D157" i="3"/>
  <c r="C157" i="3"/>
  <c r="B157" i="3"/>
  <c r="H156" i="3"/>
  <c r="G156" i="3"/>
  <c r="F156" i="3"/>
  <c r="E156" i="3"/>
  <c r="D156" i="3"/>
  <c r="C156" i="3"/>
  <c r="B156" i="3"/>
  <c r="H155" i="3"/>
  <c r="G155" i="3"/>
  <c r="F155" i="3"/>
  <c r="E155" i="3"/>
  <c r="D155" i="3"/>
  <c r="C155" i="3"/>
  <c r="B155" i="3"/>
  <c r="H154" i="3"/>
  <c r="G154" i="3"/>
  <c r="F154" i="3"/>
  <c r="E154" i="3"/>
  <c r="D154" i="3"/>
  <c r="C154" i="3"/>
  <c r="B154" i="3"/>
  <c r="H153" i="3"/>
  <c r="G153" i="3"/>
  <c r="F153" i="3"/>
  <c r="E153" i="3"/>
  <c r="D153" i="3"/>
  <c r="C153" i="3"/>
  <c r="B153" i="3"/>
  <c r="H152" i="3"/>
  <c r="G152" i="3"/>
  <c r="F152" i="3"/>
  <c r="E152" i="3"/>
  <c r="D152" i="3"/>
  <c r="C152" i="3"/>
  <c r="B152" i="3"/>
  <c r="H151" i="3"/>
  <c r="G151" i="3"/>
  <c r="F151" i="3"/>
  <c r="E151" i="3"/>
  <c r="D151" i="3"/>
  <c r="C151" i="3"/>
  <c r="B151" i="3"/>
  <c r="H150" i="3"/>
  <c r="G150" i="3"/>
  <c r="F150" i="3"/>
  <c r="E150" i="3"/>
  <c r="D150" i="3"/>
  <c r="C150" i="3"/>
  <c r="B150" i="3"/>
  <c r="H149" i="3"/>
  <c r="G149" i="3"/>
  <c r="F149" i="3"/>
  <c r="E149" i="3"/>
  <c r="D149" i="3"/>
  <c r="C149" i="3"/>
  <c r="B149" i="3"/>
  <c r="H148" i="3"/>
  <c r="G148" i="3"/>
  <c r="F148" i="3"/>
  <c r="E148" i="3"/>
  <c r="D148" i="3"/>
  <c r="C148" i="3"/>
  <c r="B148" i="3"/>
  <c r="H147" i="3"/>
  <c r="G147" i="3"/>
  <c r="F147" i="3"/>
  <c r="E147" i="3"/>
  <c r="D147" i="3"/>
  <c r="C147" i="3"/>
  <c r="B147" i="3"/>
  <c r="H146" i="3"/>
  <c r="G146" i="3"/>
  <c r="F146" i="3"/>
  <c r="E146" i="3"/>
  <c r="D146" i="3"/>
  <c r="C146" i="3"/>
  <c r="B146" i="3"/>
  <c r="H145" i="3"/>
  <c r="G145" i="3"/>
  <c r="F145" i="3"/>
  <c r="E145" i="3"/>
  <c r="D145" i="3"/>
  <c r="C145" i="3"/>
  <c r="B145" i="3"/>
  <c r="H144" i="3"/>
  <c r="G144" i="3"/>
  <c r="F144" i="3"/>
  <c r="E144" i="3"/>
  <c r="D144" i="3"/>
  <c r="C144" i="3"/>
  <c r="B144" i="3"/>
  <c r="H143" i="3"/>
  <c r="G143" i="3"/>
  <c r="F143" i="3"/>
  <c r="E143" i="3"/>
  <c r="D143" i="3"/>
  <c r="C143" i="3"/>
  <c r="B143" i="3"/>
  <c r="H142" i="3"/>
  <c r="G142" i="3"/>
  <c r="F142" i="3"/>
  <c r="E142" i="3"/>
  <c r="D142" i="3"/>
  <c r="C142" i="3"/>
  <c r="B142" i="3"/>
  <c r="H141" i="3"/>
  <c r="G141" i="3"/>
  <c r="F141" i="3"/>
  <c r="E141" i="3"/>
  <c r="D141" i="3"/>
  <c r="C141" i="3"/>
  <c r="B141" i="3"/>
  <c r="H140" i="3"/>
  <c r="G140" i="3"/>
  <c r="F140" i="3"/>
  <c r="E140" i="3"/>
  <c r="D140" i="3"/>
  <c r="C140" i="3"/>
  <c r="B140" i="3"/>
  <c r="H139" i="3"/>
  <c r="G139" i="3"/>
  <c r="F139" i="3"/>
  <c r="E139" i="3"/>
  <c r="D139" i="3"/>
  <c r="C139" i="3"/>
  <c r="B139" i="3"/>
  <c r="H138" i="3"/>
  <c r="G138" i="3"/>
  <c r="F138" i="3"/>
  <c r="E138" i="3"/>
  <c r="D138" i="3"/>
  <c r="C138" i="3"/>
  <c r="B138" i="3"/>
  <c r="H137" i="3"/>
  <c r="G137" i="3"/>
  <c r="F137" i="3"/>
  <c r="E137" i="3"/>
  <c r="D137" i="3"/>
  <c r="C137" i="3"/>
  <c r="B137" i="3"/>
  <c r="H136" i="3"/>
  <c r="G136" i="3"/>
  <c r="F136" i="3"/>
  <c r="E136" i="3"/>
  <c r="D136" i="3"/>
  <c r="C136" i="3"/>
  <c r="B136" i="3"/>
  <c r="H135" i="3"/>
  <c r="G135" i="3"/>
  <c r="F135" i="3"/>
  <c r="E135" i="3"/>
  <c r="D135" i="3"/>
  <c r="C135" i="3"/>
  <c r="B135" i="3"/>
  <c r="H134" i="3"/>
  <c r="G134" i="3"/>
  <c r="F134" i="3"/>
  <c r="E134" i="3"/>
  <c r="D134" i="3"/>
  <c r="C134" i="3"/>
  <c r="B134" i="3"/>
  <c r="H133" i="3"/>
  <c r="G133" i="3"/>
  <c r="F133" i="3"/>
  <c r="E133" i="3"/>
  <c r="D133" i="3"/>
  <c r="C133" i="3"/>
  <c r="B133" i="3"/>
  <c r="H132" i="3"/>
  <c r="G132" i="3"/>
  <c r="F132" i="3"/>
  <c r="E132" i="3"/>
  <c r="D132" i="3"/>
  <c r="C132" i="3"/>
  <c r="B132" i="3"/>
  <c r="H131" i="3"/>
  <c r="G131" i="3"/>
  <c r="F131" i="3"/>
  <c r="E131" i="3"/>
  <c r="D131" i="3"/>
  <c r="C131" i="3"/>
  <c r="B131" i="3"/>
  <c r="H130" i="3"/>
  <c r="G130" i="3"/>
  <c r="F130" i="3"/>
  <c r="E130" i="3"/>
  <c r="D130" i="3"/>
  <c r="C130" i="3"/>
  <c r="B130" i="3"/>
  <c r="H129" i="3"/>
  <c r="G129" i="3"/>
  <c r="F129" i="3"/>
  <c r="E129" i="3"/>
  <c r="D129" i="3"/>
  <c r="C129" i="3"/>
  <c r="B129" i="3"/>
  <c r="H128" i="3"/>
  <c r="G128" i="3"/>
  <c r="F128" i="3"/>
  <c r="E128" i="3"/>
  <c r="D128" i="3"/>
  <c r="C128" i="3"/>
  <c r="B128" i="3"/>
  <c r="H127" i="3"/>
  <c r="G127" i="3"/>
  <c r="F127" i="3"/>
  <c r="E127" i="3"/>
  <c r="D127" i="3"/>
  <c r="C127" i="3"/>
  <c r="B127" i="3"/>
  <c r="H126" i="3"/>
  <c r="G126" i="3"/>
  <c r="F126" i="3"/>
  <c r="E126" i="3"/>
  <c r="D126" i="3"/>
  <c r="C126" i="3"/>
  <c r="B126" i="3"/>
  <c r="H125" i="3"/>
  <c r="G125" i="3"/>
  <c r="F125" i="3"/>
  <c r="E125" i="3"/>
  <c r="D125" i="3"/>
  <c r="C125" i="3"/>
  <c r="B125" i="3"/>
  <c r="H124" i="3"/>
  <c r="G124" i="3"/>
  <c r="F124" i="3"/>
  <c r="E124" i="3"/>
  <c r="D124" i="3"/>
  <c r="C124" i="3"/>
  <c r="B124" i="3"/>
  <c r="H123" i="3"/>
  <c r="G123" i="3"/>
  <c r="F123" i="3"/>
  <c r="E123" i="3"/>
  <c r="D123" i="3"/>
  <c r="C123" i="3"/>
  <c r="B123" i="3"/>
  <c r="H122" i="3"/>
  <c r="G122" i="3"/>
  <c r="F122" i="3"/>
  <c r="E122" i="3"/>
  <c r="D122" i="3"/>
  <c r="C122" i="3"/>
  <c r="B122" i="3"/>
  <c r="H121" i="3"/>
  <c r="G121" i="3"/>
  <c r="F121" i="3"/>
  <c r="E121" i="3"/>
  <c r="D121" i="3"/>
  <c r="C121" i="3"/>
  <c r="B121" i="3"/>
  <c r="H120" i="3"/>
  <c r="G120" i="3"/>
  <c r="F120" i="3"/>
  <c r="E120" i="3"/>
  <c r="D120" i="3"/>
  <c r="C120" i="3"/>
  <c r="B120" i="3"/>
  <c r="H119" i="3"/>
  <c r="G119" i="3"/>
  <c r="F119" i="3"/>
  <c r="E119" i="3"/>
  <c r="D119" i="3"/>
  <c r="C119" i="3"/>
  <c r="B119" i="3"/>
  <c r="H118" i="3"/>
  <c r="G118" i="3"/>
  <c r="F118" i="3"/>
  <c r="E118" i="3"/>
  <c r="D118" i="3"/>
  <c r="C118" i="3"/>
  <c r="B118" i="3"/>
  <c r="H117" i="3"/>
  <c r="G117" i="3"/>
  <c r="F117" i="3"/>
  <c r="E117" i="3"/>
  <c r="D117" i="3"/>
  <c r="C117" i="3"/>
  <c r="B117" i="3"/>
  <c r="H116" i="3"/>
  <c r="G116" i="3"/>
  <c r="F116" i="3"/>
  <c r="E116" i="3"/>
  <c r="D116" i="3"/>
  <c r="C116" i="3"/>
  <c r="B116" i="3"/>
  <c r="H115" i="3"/>
  <c r="G115" i="3"/>
  <c r="F115" i="3"/>
  <c r="E115" i="3"/>
  <c r="D115" i="3"/>
  <c r="C115" i="3"/>
  <c r="B115" i="3"/>
  <c r="H114" i="3"/>
  <c r="G114" i="3"/>
  <c r="F114" i="3"/>
  <c r="E114" i="3"/>
  <c r="D114" i="3"/>
  <c r="C114" i="3"/>
  <c r="B114" i="3"/>
  <c r="H113" i="3"/>
  <c r="G113" i="3"/>
  <c r="F113" i="3"/>
  <c r="E113" i="3"/>
  <c r="D113" i="3"/>
  <c r="C113" i="3"/>
  <c r="B113" i="3"/>
  <c r="H112" i="3"/>
  <c r="G112" i="3"/>
  <c r="F112" i="3"/>
  <c r="E112" i="3"/>
  <c r="D112" i="3"/>
  <c r="C112" i="3"/>
  <c r="B112" i="3"/>
  <c r="H111" i="3"/>
  <c r="G111" i="3"/>
  <c r="F111" i="3"/>
  <c r="E111" i="3"/>
  <c r="D111" i="3"/>
  <c r="C111" i="3"/>
  <c r="B111" i="3"/>
  <c r="H110" i="3"/>
  <c r="G110" i="3"/>
  <c r="F110" i="3"/>
  <c r="E110" i="3"/>
  <c r="D110" i="3"/>
  <c r="C110" i="3"/>
  <c r="B110" i="3"/>
  <c r="H109" i="3"/>
  <c r="G109" i="3"/>
  <c r="F109" i="3"/>
  <c r="E109" i="3"/>
  <c r="D109" i="3"/>
  <c r="C109" i="3"/>
  <c r="B109" i="3"/>
  <c r="H108" i="3"/>
  <c r="G108" i="3"/>
  <c r="F108" i="3"/>
  <c r="E108" i="3"/>
  <c r="D108" i="3"/>
  <c r="C108" i="3"/>
  <c r="B108" i="3"/>
  <c r="H107" i="3"/>
  <c r="G107" i="3"/>
  <c r="F107" i="3"/>
  <c r="E107" i="3"/>
  <c r="D107" i="3"/>
  <c r="C107" i="3"/>
  <c r="B107" i="3"/>
  <c r="H106" i="3"/>
  <c r="G106" i="3"/>
  <c r="F106" i="3"/>
  <c r="E106" i="3"/>
  <c r="D106" i="3"/>
  <c r="C106" i="3"/>
  <c r="B106" i="3"/>
  <c r="H105" i="3"/>
  <c r="G105" i="3"/>
  <c r="F105" i="3"/>
  <c r="E105" i="3"/>
  <c r="D105" i="3"/>
  <c r="C105" i="3"/>
  <c r="B105" i="3"/>
  <c r="H104" i="3"/>
  <c r="G104" i="3"/>
  <c r="F104" i="3"/>
  <c r="E104" i="3"/>
  <c r="D104" i="3"/>
  <c r="C104" i="3"/>
  <c r="B104" i="3"/>
  <c r="H103" i="3"/>
  <c r="G103" i="3"/>
  <c r="F103" i="3"/>
  <c r="E103" i="3"/>
  <c r="D103" i="3"/>
  <c r="C103" i="3"/>
  <c r="B103" i="3"/>
  <c r="H102" i="3"/>
  <c r="G102" i="3"/>
  <c r="F102" i="3"/>
  <c r="E102" i="3"/>
  <c r="D102" i="3"/>
  <c r="C102" i="3"/>
  <c r="B102" i="3"/>
  <c r="H101" i="3"/>
  <c r="G101" i="3"/>
  <c r="F101" i="3"/>
  <c r="E101" i="3"/>
  <c r="D101" i="3"/>
  <c r="C101" i="3"/>
  <c r="B101" i="3"/>
  <c r="H100" i="3"/>
  <c r="G100" i="3"/>
  <c r="F100" i="3"/>
  <c r="E100" i="3"/>
  <c r="D100" i="3"/>
  <c r="C100" i="3"/>
  <c r="B100" i="3"/>
  <c r="H99" i="3"/>
  <c r="G99" i="3"/>
  <c r="F99" i="3"/>
  <c r="E99" i="3"/>
  <c r="D99" i="3"/>
  <c r="C99" i="3"/>
  <c r="B99" i="3"/>
  <c r="H98" i="3"/>
  <c r="G98" i="3"/>
  <c r="F98" i="3"/>
  <c r="E98" i="3"/>
  <c r="D98" i="3"/>
  <c r="C98" i="3"/>
  <c r="B98" i="3"/>
  <c r="H97" i="3"/>
  <c r="G97" i="3"/>
  <c r="F97" i="3"/>
  <c r="E97" i="3"/>
  <c r="D97" i="3"/>
  <c r="C97" i="3"/>
  <c r="B97" i="3"/>
  <c r="H96" i="3"/>
  <c r="G96" i="3"/>
  <c r="F96" i="3"/>
  <c r="E96" i="3"/>
  <c r="D96" i="3"/>
  <c r="C96" i="3"/>
  <c r="B96" i="3"/>
  <c r="H95" i="3"/>
  <c r="G95" i="3"/>
  <c r="F95" i="3"/>
  <c r="E95" i="3"/>
  <c r="D95" i="3"/>
  <c r="C95" i="3"/>
  <c r="B95" i="3"/>
  <c r="H94" i="3"/>
  <c r="G94" i="3"/>
  <c r="F94" i="3"/>
  <c r="E94" i="3"/>
  <c r="D94" i="3"/>
  <c r="C94" i="3"/>
  <c r="B94" i="3"/>
  <c r="H93" i="3"/>
  <c r="G93" i="3"/>
  <c r="F93" i="3"/>
  <c r="E93" i="3"/>
  <c r="D93" i="3"/>
  <c r="C93" i="3"/>
  <c r="B93" i="3"/>
  <c r="H92" i="3"/>
  <c r="G92" i="3"/>
  <c r="F92" i="3"/>
  <c r="E92" i="3"/>
  <c r="D92" i="3"/>
  <c r="C92" i="3"/>
  <c r="B92" i="3"/>
  <c r="H91" i="3"/>
  <c r="G91" i="3"/>
  <c r="F91" i="3"/>
  <c r="E91" i="3"/>
  <c r="D91" i="3"/>
  <c r="C91" i="3"/>
  <c r="B91" i="3"/>
  <c r="H90" i="3"/>
  <c r="G90" i="3"/>
  <c r="F90" i="3"/>
  <c r="E90" i="3"/>
  <c r="D90" i="3"/>
  <c r="C90" i="3"/>
  <c r="B90" i="3"/>
  <c r="H89" i="3"/>
  <c r="G89" i="3"/>
  <c r="F89" i="3"/>
  <c r="E89" i="3"/>
  <c r="D89" i="3"/>
  <c r="C89" i="3"/>
  <c r="B89" i="3"/>
  <c r="H88" i="3"/>
  <c r="G88" i="3"/>
  <c r="F88" i="3"/>
  <c r="E88" i="3"/>
  <c r="D88" i="3"/>
  <c r="C88" i="3"/>
  <c r="B88" i="3"/>
  <c r="H87" i="3"/>
  <c r="G87" i="3"/>
  <c r="F87" i="3"/>
  <c r="E87" i="3"/>
  <c r="D87" i="3"/>
  <c r="C87" i="3"/>
  <c r="B87" i="3"/>
  <c r="H86" i="3"/>
  <c r="G86" i="3"/>
  <c r="F86" i="3"/>
  <c r="E86" i="3"/>
  <c r="D86" i="3"/>
  <c r="C86" i="3"/>
  <c r="B86" i="3"/>
  <c r="H85" i="3"/>
  <c r="G85" i="3"/>
  <c r="F85" i="3"/>
  <c r="E85" i="3"/>
  <c r="D85" i="3"/>
  <c r="C85" i="3"/>
  <c r="B85" i="3"/>
  <c r="H84" i="3"/>
  <c r="G84" i="3"/>
  <c r="F84" i="3"/>
  <c r="E84" i="3"/>
  <c r="D84" i="3"/>
  <c r="C84" i="3"/>
  <c r="B84" i="3"/>
  <c r="H83" i="3"/>
  <c r="G83" i="3"/>
  <c r="F83" i="3"/>
  <c r="E83" i="3"/>
  <c r="D83" i="3"/>
  <c r="C83" i="3"/>
  <c r="B83" i="3"/>
  <c r="H82" i="3"/>
  <c r="G82" i="3"/>
  <c r="F82" i="3"/>
  <c r="E82" i="3"/>
  <c r="D82" i="3"/>
  <c r="C82" i="3"/>
  <c r="B82" i="3"/>
  <c r="H81" i="3"/>
  <c r="G81" i="3"/>
  <c r="F81" i="3"/>
  <c r="E81" i="3"/>
  <c r="D81" i="3"/>
  <c r="C81" i="3"/>
  <c r="B81" i="3"/>
  <c r="H80" i="3"/>
  <c r="G80" i="3"/>
  <c r="F80" i="3"/>
  <c r="E80" i="3"/>
  <c r="D80" i="3"/>
  <c r="C80" i="3"/>
  <c r="B80" i="3"/>
  <c r="H79" i="3"/>
  <c r="G79" i="3"/>
  <c r="F79" i="3"/>
  <c r="E79" i="3"/>
  <c r="D79" i="3"/>
  <c r="C79" i="3"/>
  <c r="B79" i="3"/>
  <c r="H78" i="3"/>
  <c r="G78" i="3"/>
  <c r="F78" i="3"/>
  <c r="E78" i="3"/>
  <c r="D78" i="3"/>
  <c r="C78" i="3"/>
  <c r="B78" i="3"/>
  <c r="H77" i="3"/>
  <c r="G77" i="3"/>
  <c r="F77" i="3"/>
  <c r="E77" i="3"/>
  <c r="D77" i="3"/>
  <c r="C77" i="3"/>
  <c r="B77" i="3"/>
  <c r="H76" i="3"/>
  <c r="G76" i="3"/>
  <c r="F76" i="3"/>
  <c r="E76" i="3"/>
  <c r="D76" i="3"/>
  <c r="C76" i="3"/>
  <c r="B76" i="3"/>
  <c r="H75" i="3"/>
  <c r="G75" i="3"/>
  <c r="F75" i="3"/>
  <c r="E75" i="3"/>
  <c r="D75" i="3"/>
  <c r="C75" i="3"/>
  <c r="B75" i="3"/>
  <c r="H74" i="3"/>
  <c r="G74" i="3"/>
  <c r="F74" i="3"/>
  <c r="E74" i="3"/>
  <c r="D74" i="3"/>
  <c r="C74" i="3"/>
  <c r="B74" i="3"/>
  <c r="H73" i="3"/>
  <c r="G73" i="3"/>
  <c r="F73" i="3"/>
  <c r="E73" i="3"/>
  <c r="D73" i="3"/>
  <c r="C73" i="3"/>
  <c r="B73" i="3"/>
  <c r="H72" i="3"/>
  <c r="G72" i="3"/>
  <c r="F72" i="3"/>
  <c r="E72" i="3"/>
  <c r="D72" i="3"/>
  <c r="C72" i="3"/>
  <c r="B72" i="3"/>
  <c r="H71" i="3"/>
  <c r="G71" i="3"/>
  <c r="F71" i="3"/>
  <c r="E71" i="3"/>
  <c r="D71" i="3"/>
  <c r="C71" i="3"/>
  <c r="B71" i="3"/>
  <c r="H70" i="3"/>
  <c r="G70" i="3"/>
  <c r="F70" i="3"/>
  <c r="E70" i="3"/>
  <c r="D70" i="3"/>
  <c r="C70" i="3"/>
  <c r="B70" i="3"/>
  <c r="H69" i="3"/>
  <c r="G69" i="3"/>
  <c r="F69" i="3"/>
  <c r="E69" i="3"/>
  <c r="D69" i="3"/>
  <c r="C69" i="3"/>
  <c r="B69" i="3"/>
  <c r="H68" i="3"/>
  <c r="G68" i="3"/>
  <c r="F68" i="3"/>
  <c r="E68" i="3"/>
  <c r="D68" i="3"/>
  <c r="C68" i="3"/>
  <c r="B68" i="3"/>
  <c r="H67" i="3"/>
  <c r="G67" i="3"/>
  <c r="F67" i="3"/>
  <c r="E67" i="3"/>
  <c r="D67" i="3"/>
  <c r="C67" i="3"/>
  <c r="B67" i="3"/>
  <c r="H66" i="3"/>
  <c r="G66" i="3"/>
  <c r="F66" i="3"/>
  <c r="E66" i="3"/>
  <c r="D66" i="3"/>
  <c r="C66" i="3"/>
  <c r="B66" i="3"/>
  <c r="H65" i="3"/>
  <c r="G65" i="3"/>
  <c r="F65" i="3"/>
  <c r="E65" i="3"/>
  <c r="D65" i="3"/>
  <c r="C65" i="3"/>
  <c r="B65" i="3"/>
  <c r="H64" i="3"/>
  <c r="G64" i="3"/>
  <c r="F64" i="3"/>
  <c r="E64" i="3"/>
  <c r="D64" i="3"/>
  <c r="C64" i="3"/>
  <c r="B64" i="3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B62" i="3"/>
  <c r="H61" i="3"/>
  <c r="G61" i="3"/>
  <c r="F61" i="3"/>
  <c r="E61" i="3"/>
  <c r="D61" i="3"/>
  <c r="C61" i="3"/>
  <c r="B61" i="3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F58" i="3"/>
  <c r="E58" i="3"/>
  <c r="D58" i="3"/>
  <c r="C58" i="3"/>
  <c r="B58" i="3"/>
  <c r="H57" i="3"/>
  <c r="G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F51" i="3"/>
  <c r="E51" i="3"/>
  <c r="D51" i="3"/>
  <c r="C51" i="3"/>
  <c r="B51" i="3"/>
  <c r="H50" i="3"/>
  <c r="G50" i="3"/>
  <c r="F50" i="3"/>
  <c r="E50" i="3"/>
  <c r="D50" i="3"/>
  <c r="C50" i="3"/>
  <c r="B50" i="3"/>
  <c r="H49" i="3"/>
  <c r="G49" i="3"/>
  <c r="F49" i="3"/>
  <c r="E49" i="3"/>
  <c r="D49" i="3"/>
  <c r="C49" i="3"/>
  <c r="B49" i="3"/>
  <c r="H48" i="3"/>
  <c r="G48" i="3"/>
  <c r="F48" i="3"/>
  <c r="E48" i="3"/>
  <c r="D48" i="3"/>
  <c r="C48" i="3"/>
  <c r="B48" i="3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G43" i="3"/>
  <c r="F43" i="3"/>
  <c r="E43" i="3"/>
  <c r="D43" i="3"/>
  <c r="C43" i="3"/>
  <c r="B43" i="3"/>
  <c r="H42" i="3"/>
  <c r="G42" i="3"/>
  <c r="F42" i="3"/>
  <c r="E42" i="3"/>
  <c r="D42" i="3"/>
  <c r="C42" i="3"/>
  <c r="B42" i="3"/>
  <c r="H41" i="3"/>
  <c r="G41" i="3"/>
  <c r="F41" i="3"/>
  <c r="E41" i="3"/>
  <c r="D41" i="3"/>
  <c r="C41" i="3"/>
  <c r="B41" i="3"/>
  <c r="H40" i="3"/>
  <c r="G40" i="3"/>
  <c r="F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B36" i="3"/>
  <c r="H35" i="3"/>
  <c r="G35" i="3"/>
  <c r="F35" i="3"/>
  <c r="E35" i="3"/>
  <c r="D35" i="3"/>
  <c r="C35" i="3"/>
  <c r="B35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B13" i="3"/>
  <c r="C2" i="3"/>
</calcChain>
</file>

<file path=xl/sharedStrings.xml><?xml version="1.0" encoding="utf-8"?>
<sst xmlns="http://schemas.openxmlformats.org/spreadsheetml/2006/main" count="453" uniqueCount="282">
  <si>
    <t>PUGET SOUND ENERGY</t>
  </si>
  <si>
    <t>COLSTRIP, 3RD AC &amp; NORTHERN INTERTIE</t>
  </si>
  <si>
    <t>TRANSMISSION PLANT INFORMATION</t>
  </si>
  <si>
    <t>FOR THE TEST YEAR ENDED SEPTEMBER 30, 2016</t>
  </si>
  <si>
    <t>FERC</t>
  </si>
  <si>
    <t>Description</t>
  </si>
  <si>
    <t>Plant AMA 9/30/2016</t>
  </si>
  <si>
    <t>AMA Accum Deprec/Amort</t>
  </si>
  <si>
    <t>Net Book Value</t>
  </si>
  <si>
    <t xml:space="preserve">12 Months Depreciation </t>
  </si>
  <si>
    <t>Current 
Depr Rate</t>
  </si>
  <si>
    <t>Proposed 
Depr Rate V5</t>
  </si>
  <si>
    <t>Difference % Rate</t>
  </si>
  <si>
    <t>Proposed Depr Exp</t>
  </si>
  <si>
    <t>Depr Exp Increase
/(Decrease)</t>
  </si>
  <si>
    <t>Net Book Value After Depr Adj.</t>
  </si>
  <si>
    <t>b</t>
  </si>
  <si>
    <t>c</t>
  </si>
  <si>
    <t>d=c/b</t>
  </si>
  <si>
    <t>e=a*d</t>
  </si>
  <si>
    <t>f=e-a</t>
  </si>
  <si>
    <t>TRANS - COLSTRIP 1 &amp; 2</t>
  </si>
  <si>
    <t>E350</t>
  </si>
  <si>
    <t>Land and Land Rights</t>
  </si>
  <si>
    <t>E351</t>
  </si>
  <si>
    <t>Easements</t>
  </si>
  <si>
    <t>E352</t>
  </si>
  <si>
    <t>Structures &amp; Improvements</t>
  </si>
  <si>
    <t>E353</t>
  </si>
  <si>
    <t>Station Equipment</t>
  </si>
  <si>
    <t>E354</t>
  </si>
  <si>
    <t>Towers &amp; Fixtures</t>
  </si>
  <si>
    <t>E355</t>
  </si>
  <si>
    <t>Poles &amp; Fixtures</t>
  </si>
  <si>
    <t>E356</t>
  </si>
  <si>
    <t>OH Conductors &amp; Devices</t>
  </si>
  <si>
    <t>E359</t>
  </si>
  <si>
    <t>Roads &amp; Trails</t>
  </si>
  <si>
    <t>TOTAL COLSTRIP 1&amp;2 TRANSMISSION</t>
  </si>
  <si>
    <t>TRANS - COLSTRIP 3 &amp; 4</t>
  </si>
  <si>
    <t>TOTAL COLSTRIP 3&amp;4 TRANSMISSION</t>
  </si>
  <si>
    <t>TRANS - 3RD AC INTERTIE</t>
  </si>
  <si>
    <t>TOTAL 3RD NW-SW INTERTIE</t>
  </si>
  <si>
    <t>TRANS - NORTHERN INTERTIE</t>
  </si>
  <si>
    <t>TOTAL NORTHERN INTERTIE</t>
  </si>
  <si>
    <t>Total Transmission Before Depreciation Study 16GRC</t>
  </si>
  <si>
    <t>Deprecation Study 16GRC</t>
  </si>
  <si>
    <t>Total Transmission After Depreciation Study 16GRC</t>
  </si>
  <si>
    <t>Accumulated Depreciation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</si>
  <si>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</si>
  <si>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</si>
  <si>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</si>
  <si>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</si>
  <si>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Puget Sound Energy</t>
  </si>
  <si>
    <t>Calculation of Production Plant 2009,2010, 2011,2012,2013,2014,2015 and 2016 AMA Deferred Tax Balances</t>
  </si>
  <si>
    <t>Using 2008, 2009, 2010, 2011, 2012, 2013, 2014, 2015 Tax Return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</si>
  <si>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</si>
  <si>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</si>
  <si>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</si>
  <si>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</si>
  <si>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</si>
  <si>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</si>
  <si>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</si>
  <si>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</si>
  <si>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</si>
  <si>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</si>
  <si>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</si>
  <si>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</si>
  <si>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</si>
  <si>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</si>
  <si>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AMA TEST YEAR</t>
  </si>
  <si>
    <t>CNG</t>
  </si>
  <si>
    <t>Colstrip 1&amp;2</t>
  </si>
  <si>
    <t>Colstrip 3&amp;4</t>
  </si>
  <si>
    <t>Colstrip Transmission</t>
  </si>
  <si>
    <t>Crystal Mountain</t>
  </si>
  <si>
    <t>Electron</t>
  </si>
  <si>
    <t>Encogen</t>
  </si>
  <si>
    <t>Ferndale</t>
  </si>
  <si>
    <t>Fredonia</t>
  </si>
  <si>
    <t>Fredrickson</t>
  </si>
  <si>
    <t>Fredrickson #1 - EPCOR</t>
  </si>
  <si>
    <t>Goldendale</t>
  </si>
  <si>
    <t xml:space="preserve"> </t>
  </si>
  <si>
    <t>Hopkins Ridge</t>
  </si>
  <si>
    <t>Lower Baker</t>
  </si>
  <si>
    <t>Lower Snake River</t>
  </si>
  <si>
    <t>Mint Farm</t>
  </si>
  <si>
    <t>Snoqualmie</t>
  </si>
  <si>
    <t>Wild Horse Solar</t>
  </si>
  <si>
    <t>Sumas</t>
  </si>
  <si>
    <t>Upper Baker</t>
  </si>
  <si>
    <t>Whitehorn</t>
  </si>
  <si>
    <t>Wild Horse</t>
  </si>
  <si>
    <t>Check Totals</t>
  </si>
  <si>
    <t>Sum Above</t>
  </si>
  <si>
    <t>Per Report</t>
  </si>
  <si>
    <t>Difference</t>
  </si>
  <si>
    <t>Sub Total</t>
  </si>
  <si>
    <t>Less Colstrip Transm. Plant</t>
  </si>
  <si>
    <t>Net Production Plant</t>
  </si>
  <si>
    <t>NOT APPLICABLE</t>
  </si>
  <si>
    <t>MONTHLY DEPRECIATION</t>
  </si>
  <si>
    <t>ANNUAL DEPRECIATION</t>
  </si>
  <si>
    <t>REMAINING YEARS</t>
  </si>
  <si>
    <t>1987 DEPRECIATION</t>
  </si>
  <si>
    <t>AMA</t>
  </si>
  <si>
    <t>BALANCE</t>
  </si>
  <si>
    <t>TRANSMISSION</t>
  </si>
  <si>
    <t>PRODUCTION</t>
  </si>
  <si>
    <t>TOTAL</t>
  </si>
  <si>
    <t>GENERAL</t>
  </si>
  <si>
    <t>AMA on b</t>
  </si>
  <si>
    <t>AMA on a</t>
  </si>
  <si>
    <t>AMA on d</t>
  </si>
  <si>
    <t>d = a + b + c</t>
  </si>
  <si>
    <t>a</t>
  </si>
  <si>
    <t>COLSTRIP FERC RATE BASE</t>
  </si>
  <si>
    <t>12ME September 30, 2016</t>
  </si>
  <si>
    <t xml:space="preserve">Encogen </t>
  </si>
  <si>
    <t xml:space="preserve">Mint Farm </t>
  </si>
  <si>
    <t xml:space="preserve">Whitehorn </t>
  </si>
  <si>
    <t>Total</t>
  </si>
  <si>
    <t>Account</t>
  </si>
  <si>
    <t>EOP</t>
  </si>
  <si>
    <t>Electric - Colstrip</t>
  </si>
  <si>
    <t>Debit</t>
  </si>
  <si>
    <t>Credit</t>
  </si>
  <si>
    <t>Balance</t>
  </si>
  <si>
    <t>Cum. balance</t>
  </si>
  <si>
    <t>12MOE Sept 2016</t>
  </si>
  <si>
    <t>Colstrip Def Depr FERC Adj</t>
  </si>
  <si>
    <t>AMA 9/2016</t>
  </si>
  <si>
    <t>Allocation to Interest</t>
  </si>
  <si>
    <t>12 months amort. of Colstrip #3 Acq. Adj.</t>
  </si>
  <si>
    <t>17GRC Depreciation Study</t>
  </si>
  <si>
    <t>NWEC DR 002</t>
  </si>
  <si>
    <t>Net Colstrip Transmission Rate base</t>
  </si>
  <si>
    <t>Return</t>
  </si>
  <si>
    <t>Operating Expense</t>
  </si>
  <si>
    <t>SAP:  ZRW_6P02</t>
  </si>
  <si>
    <t>WBS: p.10948 and p.10949</t>
  </si>
  <si>
    <t>12 Months Ended September 2016</t>
  </si>
  <si>
    <t>3ME 12-2015</t>
  </si>
  <si>
    <t>Order List</t>
  </si>
  <si>
    <t>Act/COCurr.</t>
  </si>
  <si>
    <t>ORD 56000007  4310 - Supv &amp; Eng'g NP - Electric Trans</t>
  </si>
  <si>
    <t>ORD 56110015  4310-Load Dispatch - Reliability</t>
  </si>
  <si>
    <t>ORD 56120025  4310- Load Dispatch - Monitor &amp; Op Equip</t>
  </si>
  <si>
    <t>ORD 56130001  4310 -Load Dispatch- Trans Svc Colstrip</t>
  </si>
  <si>
    <t>ORD 56200005  4310 - Transmission Substation Expenses</t>
  </si>
  <si>
    <t>ORD 56300006  4310 - Transm OH Line Oper Exp - 500kv</t>
  </si>
  <si>
    <t>ORD 56600041  4310 -Misc 500KV Line Trans Exp - Elec</t>
  </si>
  <si>
    <t>WBS P.10948   Costrip 3&amp;4 Elec transmission operations</t>
  </si>
  <si>
    <t>ORD 56800004  4310 - Supv &amp; Eng'g Prev - NP - Transm</t>
  </si>
  <si>
    <t>ORD 56900001  4310 - Structure Maint - NP - Elec Tran</t>
  </si>
  <si>
    <t>ORD 56910010  4310- Transm Computer Hardware Maint</t>
  </si>
  <si>
    <t>ORD 56920025  4310 - Transm Computer Software Maint</t>
  </si>
  <si>
    <t>ORD 57000003  4310 - Maint Transm Substation Equipmen</t>
  </si>
  <si>
    <t>ORD 57100001  4310 - Maint Transm OH Lines - 500kv</t>
  </si>
  <si>
    <t>ORD 93500314  4310 - Maint General Plant - Electric</t>
  </si>
  <si>
    <t>WBS P.10949   Costrip 3&amp;4Elec transmission maintenance</t>
  </si>
  <si>
    <t>9ME 9-2016</t>
  </si>
  <si>
    <t>Total 500KV for 12ME 9-2016</t>
  </si>
  <si>
    <t>500KV Trans Exp/O&amp;M</t>
  </si>
  <si>
    <t>Variable PF</t>
  </si>
  <si>
    <t>FIT</t>
  </si>
  <si>
    <t>Exhibit No. ___   (KJB-3)</t>
  </si>
  <si>
    <t>Page 3 of 3</t>
  </si>
  <si>
    <t>PUGET SOUND ENERGY-ELECTRIC</t>
  </si>
  <si>
    <t>CONVERSION FACTOR</t>
  </si>
  <si>
    <t>FOR THE TWELVE MONTHS ENDED SEPTEMBER 30, 2016</t>
  </si>
  <si>
    <t>GENERAL RATE CASE</t>
  </si>
  <si>
    <t>LINE</t>
  </si>
  <si>
    <t>NO.</t>
  </si>
  <si>
    <t>DESCRIPTION</t>
  </si>
  <si>
    <t>RATE</t>
  </si>
  <si>
    <t>BAD DEBTS</t>
  </si>
  <si>
    <t>ANNUAL FILING FEE</t>
  </si>
  <si>
    <t>STATE UTILITY TAX ( 3.8734% - ( LINE 1 * 3.8734% )  )</t>
  </si>
  <si>
    <t>SUM OF TAXES OTHER</t>
  </si>
  <si>
    <t>CONVERSION FACTOR EXCLUDING FEDERAL INCOME TAX ( 1 - LINE 5 )</t>
  </si>
  <si>
    <t>FEDERAL INCOME TAX ( LINE 7  * 35% )</t>
  </si>
  <si>
    <t xml:space="preserve">CONVERSION FACTOR INCL FEDERAL INCOME TAX ( LINE 7 - LINE 8 ) </t>
  </si>
  <si>
    <t>Exhibit No. ___   (KJB-11)</t>
  </si>
  <si>
    <t>Conversion Factor</t>
  </si>
  <si>
    <t>Puget Sound Energy 17GRC</t>
  </si>
  <si>
    <t>Total of Return and Transmission Expense</t>
  </si>
  <si>
    <t xml:space="preserve">     Colstrip Transmission Revenue Requirement </t>
  </si>
  <si>
    <t>Relevant Workpapers</t>
  </si>
  <si>
    <t>Tab Name</t>
  </si>
  <si>
    <t>#Electric Model 2017 GRC.xlsx</t>
  </si>
  <si>
    <t>Colstrip Transmission Rev Req - Supplemental Filing (may reference to "Original" filing for work papers with detailed links)</t>
  </si>
  <si>
    <t>Witness</t>
  </si>
  <si>
    <t>KJB</t>
  </si>
  <si>
    <t>←</t>
  </si>
  <si>
    <t>"Trans Ratebase"</t>
  </si>
  <si>
    <t>"500KV 12ME 9-2016"</t>
  </si>
  <si>
    <t>"KJB-3 Def"</t>
  </si>
  <si>
    <t>Determination of Net Power Costs in Adjustment KJB 7.01</t>
  </si>
  <si>
    <t xml:space="preserve">Test Year:  12MOE Sept 2016  </t>
  </si>
  <si>
    <t>Rate Year:  Jan - Dec 2018</t>
  </si>
  <si>
    <t>Factor</t>
  </si>
  <si>
    <t>Complement</t>
  </si>
  <si>
    <t>Fixed PF</t>
  </si>
  <si>
    <t>12MOE SAP</t>
  </si>
  <si>
    <t>ETIF</t>
  </si>
  <si>
    <t>Remove</t>
  </si>
  <si>
    <t>Net</t>
  </si>
  <si>
    <t>Check</t>
  </si>
  <si>
    <t>12MOE</t>
  </si>
  <si>
    <t>Reclass</t>
  </si>
  <si>
    <t>Net Before</t>
  </si>
  <si>
    <t>Production</t>
  </si>
  <si>
    <t>F/V</t>
  </si>
  <si>
    <t>Reported in FERC</t>
  </si>
  <si>
    <t>Benefits</t>
  </si>
  <si>
    <t>Payroll Tax</t>
  </si>
  <si>
    <t>Test Year</t>
  </si>
  <si>
    <t>to I/S</t>
  </si>
  <si>
    <t>Ben &amp; Tax</t>
  </si>
  <si>
    <t>Prod Factor</t>
  </si>
  <si>
    <t xml:space="preserve">Factored </t>
  </si>
  <si>
    <t xml:space="preserve">c  </t>
  </si>
  <si>
    <t>d</t>
  </si>
  <si>
    <t xml:space="preserve">e  </t>
  </si>
  <si>
    <t>f</t>
  </si>
  <si>
    <t>g</t>
  </si>
  <si>
    <t>h</t>
  </si>
  <si>
    <t>i</t>
  </si>
  <si>
    <t>j</t>
  </si>
  <si>
    <t>k</t>
  </si>
  <si>
    <t>l</t>
  </si>
  <si>
    <t>V</t>
  </si>
  <si>
    <t>Steam Fuel</t>
  </si>
  <si>
    <t>GFG Fuel</t>
  </si>
  <si>
    <t>Purchased Power</t>
  </si>
  <si>
    <t>F</t>
  </si>
  <si>
    <t>Other Power Expense</t>
  </si>
  <si>
    <t>Brokerage Fees</t>
  </si>
  <si>
    <t>Wheeling</t>
  </si>
  <si>
    <t>Sales for Resale</t>
  </si>
  <si>
    <t>Purchses/(Sales) of Non-Core Gase</t>
  </si>
  <si>
    <t>Net power costs from  TY Margin or RY DEM Exh</t>
  </si>
  <si>
    <t>check=&gt;</t>
  </si>
  <si>
    <t>various</t>
  </si>
  <si>
    <t>Production O&amp;M</t>
  </si>
  <si>
    <t>456-17</t>
  </si>
  <si>
    <t>OATT Transmission Revenue</t>
  </si>
  <si>
    <t>n/a</t>
  </si>
  <si>
    <t>Equity Return on Centralia Coal Transition PPA</t>
  </si>
  <si>
    <t>Total Power Cost Adjustment</t>
  </si>
  <si>
    <t>Page 1 of 3</t>
  </si>
  <si>
    <t>Page 2 of 3</t>
  </si>
  <si>
    <t>GENERAL RATE INCREASE</t>
  </si>
  <si>
    <t>PRO FORMA COST OF CAPITAL</t>
  </si>
  <si>
    <t>PRO FORMA</t>
  </si>
  <si>
    <t>COST</t>
  </si>
  <si>
    <t>COST OF</t>
  </si>
  <si>
    <t>CAPITAL %</t>
  </si>
  <si>
    <t>%</t>
  </si>
  <si>
    <t>CAPITAL</t>
  </si>
  <si>
    <t>RATE BASE</t>
  </si>
  <si>
    <t>SHORT &amp; LONG TERM DEBT</t>
  </si>
  <si>
    <t>RATE OF RETURN</t>
  </si>
  <si>
    <t>EQUITY</t>
  </si>
  <si>
    <t>TOTAL COST OF CAPITAL</t>
  </si>
  <si>
    <t>OPERATING INCOME REQUIREMENT</t>
  </si>
  <si>
    <t>AFTER TAX DEBT</t>
  </si>
  <si>
    <t>PRO FORMA OPERATING INCOME</t>
  </si>
  <si>
    <t>OPERATING INCOME DEFICIENCY</t>
  </si>
  <si>
    <t>TOTAL AFTER TAX COST OF CAPITAL</t>
  </si>
  <si>
    <t>REVENUE REQUIREMENT DEFICIENCY</t>
  </si>
  <si>
    <t>SALES FROM RESALE-FIRM</t>
  </si>
  <si>
    <t xml:space="preserve">     Depreciation Expense</t>
  </si>
  <si>
    <t>ROR and</t>
  </si>
  <si>
    <t>Prod Fctr</t>
  </si>
  <si>
    <t xml:space="preserve">5.07E TY Power Costs 17GRC.xlsx </t>
  </si>
  <si>
    <t xml:space="preserve">     500KV Trans Exp (uses fixed Prod Fctr)</t>
  </si>
  <si>
    <t xml:space="preserve">          Total Operating Expense</t>
  </si>
  <si>
    <t>Deferred Taxes (AMA) (Includes Impact of Depreciation Study)</t>
  </si>
  <si>
    <t>Tax Benefit of Proforma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</si>
</sst>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[$-409]mmm\-yy;@"/>
    <numFmt numFmtId="177" formatCode="#."/>
    <numFmt numFmtId="178" formatCode="#,##0.0"/>
    <numFmt numFmtId="179" formatCode="#,##0.0_);[Red]\(#,##0.0\)"/>
    <numFmt numFmtId="180" formatCode="_(* ###0_);_(* \(###0\);_(* &quot;-&quot;_);_(@_)"/>
    <numFmt numFmtId="181" formatCode="m/d/yy\ h:mm\ AM/PM"/>
    <numFmt numFmtId="182" formatCode="m/d/yy\ h:mm"/>
    <numFmt numFmtId="183" formatCode="_([$€-2]* #,##0.00_);_([$€-2]* \(#,##0.00\);_([$€-2]* &quot;-&quot;??_)"/>
    <numFmt numFmtId="184" formatCode="#,###,##0.00;\(#,###,##0.00\)"/>
    <numFmt numFmtId="185" formatCode="&quot;$&quot;#,###,##0.00;\(&quot;$&quot;#,###,##0.00\)"/>
    <numFmt numFmtId="186" formatCode="#,##0.00%;\(#,##0.00%\)"/>
    <numFmt numFmtId="187" formatCode="_(&quot;$&quot;* #,##0.0_);_(&quot;$&quot;* \(#,##0.0\);_(&quot;$&quot;* &quot;-&quot;??_);_(@_)"/>
    <numFmt numFmtId="188" formatCode="0.0000_);\(0.0000\)"/>
    <numFmt numFmtId="189" formatCode="mmm\-yyyy"/>
    <numFmt numFmtId="190" formatCode="0.00_)"/>
    <numFmt numFmtId="191" formatCode="&quot;$&quot;#,"/>
    <numFmt numFmtId="192" formatCode="0.00_);\(0.00\)"/>
    <numFmt numFmtId="193" formatCode="&quot;$&quot;#,##0;\-&quot;$&quot;#,##0"/>
    <numFmt numFmtId="194" formatCode="0000000"/>
    <numFmt numFmtId="195" formatCode="#,##0_);\-#,##0_);\-_)"/>
    <numFmt numFmtId="196" formatCode="#,##0.00_);\-#,##0.00_);\-_)"/>
    <numFmt numFmtId="197" formatCode="#,##0.000_);[Red]\(#,##0.000\)"/>
    <numFmt numFmtId="198" formatCode="0.0000%"/>
    <numFmt numFmtId="199" formatCode="0.00000%"/>
    <numFmt numFmtId="200" formatCode="_(&quot;$&quot;* #,##0_);_(&quot;$&quot;* \(#,##0\);_(&quot;$&quot;* &quot;-&quot;??_);_(@_)"/>
    <numFmt numFmtId="201" formatCode="0.0%"/>
    <numFmt numFmtId="202" formatCode="0.00\ ;\-0.00\ ;&quot;- &quot;"/>
    <numFmt numFmtId="203" formatCode="_(&quot;$&quot;* #,##0.0000_);_(&quot;$&quot;* \(#,##0.0000\);_(&quot;$&quot;* &quot;-&quot;????_);_(@_)"/>
    <numFmt numFmtId="204" formatCode="_(* #,##0.0_);_(* \(#,##0.0\);_(* &quot;-&quot;_);_(@_)"/>
    <numFmt numFmtId="205" formatCode="#,##0.0_);\-#,##0.0_);\-_)"/>
    <numFmt numFmtId="206" formatCode="_(&quot;$&quot;* #,##0.000_);_(&quot;$&quot;* \(#,##0.000\);_(&quot;$&quot;* &quot;-&quot;??_);_(@_)"/>
    <numFmt numFmtId="207" formatCode="mmm\ dd\,\ yyyy"/>
    <numFmt numFmtId="208" formatCode="yyyy"/>
    <numFmt numFmtId="209" formatCode="&quot;$&quot;#,##0.00"/>
    <numFmt numFmtId="210" formatCode="0.00\ "/>
    <numFmt numFmtId="211" formatCode="0.000%"/>
    <numFmt numFmtId="212" formatCode="#,##0.0000000;\(#,##0.0000000\)"/>
    <numFmt numFmtId="213" formatCode="#,##0;\(#,##0\)"/>
    <numFmt numFmtId="214" formatCode="&quot;Adj.&quot;\ 0.00"/>
    <numFmt numFmtId="215" formatCode="_(* #,##0.000000_);_(* \(#,##0.000000\);_(* &quot;-&quot;??_);_(@_)"/>
  </numFmts>
  <fonts count="196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0"/>
      <name val="Times New Roman"/>
      <family val="1"/>
    </font>
    <font>
      <sz val="11"/>
      <name val="univers (E1)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name val="Arial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Helv"/>
    </font>
    <font>
      <b/>
      <sz val="8"/>
      <name val="Helv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0"/>
      <name val="Helv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3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569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4" fillId="0" borderId="0"/>
    <xf numFmtId="0" fontId="24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4" fillId="0" borderId="0"/>
    <xf numFmtId="0" fontId="24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4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7" fillId="0" borderId="14"/>
    <xf numFmtId="0" fontId="28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3" fillId="3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3" fillId="3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3" fillId="36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3" fillId="3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3" fillId="3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3" fillId="39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3" fillId="4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3" fillId="4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3" fillId="4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3" fillId="3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3" fillId="3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4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3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3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3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3" fillId="43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3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40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3" fillId="41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3" fillId="3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3" fillId="3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3" fillId="4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4" fillId="41" borderId="0" applyNumberFormat="0" applyBorder="0" applyAlignment="0" applyProtection="0"/>
    <xf numFmtId="0" fontId="18" fillId="12" borderId="0" applyNumberFormat="0" applyBorder="0" applyAlignment="0" applyProtection="0"/>
    <xf numFmtId="0" fontId="34" fillId="45" borderId="0" applyNumberFormat="0" applyBorder="0" applyAlignment="0" applyProtection="0"/>
    <xf numFmtId="0" fontId="21" fillId="0" borderId="0"/>
    <xf numFmtId="0" fontId="21" fillId="0" borderId="0"/>
    <xf numFmtId="0" fontId="18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1" borderId="0" applyNumberFormat="0" applyBorder="0" applyAlignment="0" applyProtection="0"/>
    <xf numFmtId="0" fontId="21" fillId="0" borderId="0"/>
    <xf numFmtId="0" fontId="21" fillId="0" borderId="0"/>
    <xf numFmtId="0" fontId="34" fillId="45" borderId="0" applyNumberFormat="0" applyBorder="0" applyAlignment="0" applyProtection="0"/>
    <xf numFmtId="0" fontId="35" fillId="12" borderId="0" applyNumberFormat="0" applyBorder="0" applyAlignment="0" applyProtection="0"/>
    <xf numFmtId="0" fontId="21" fillId="0" borderId="0"/>
    <xf numFmtId="0" fontId="21" fillId="0" borderId="0"/>
    <xf numFmtId="0" fontId="36" fillId="1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1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12" borderId="0" applyNumberFormat="0" applyBorder="0" applyAlignment="0" applyProtection="0"/>
    <xf numFmtId="0" fontId="21" fillId="0" borderId="0"/>
    <xf numFmtId="0" fontId="34" fillId="46" borderId="0" applyNumberFormat="0" applyBorder="0" applyAlignment="0" applyProtection="0"/>
    <xf numFmtId="0" fontId="18" fillId="16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0"/>
    <xf numFmtId="0" fontId="21" fillId="0" borderId="0"/>
    <xf numFmtId="0" fontId="18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6" borderId="0" applyNumberFormat="0" applyBorder="0" applyAlignment="0" applyProtection="0"/>
    <xf numFmtId="0" fontId="21" fillId="0" borderId="0"/>
    <xf numFmtId="0" fontId="21" fillId="0" borderId="0"/>
    <xf numFmtId="0" fontId="34" fillId="35" borderId="0" applyNumberFormat="0" applyBorder="0" applyAlignment="0" applyProtection="0"/>
    <xf numFmtId="0" fontId="35" fillId="16" borderId="0" applyNumberFormat="0" applyBorder="0" applyAlignment="0" applyProtection="0"/>
    <xf numFmtId="0" fontId="21" fillId="0" borderId="0"/>
    <xf numFmtId="0" fontId="21" fillId="0" borderId="0"/>
    <xf numFmtId="0" fontId="36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16" borderId="0" applyNumberFormat="0" applyBorder="0" applyAlignment="0" applyProtection="0"/>
    <xf numFmtId="0" fontId="21" fillId="0" borderId="0"/>
    <xf numFmtId="0" fontId="34" fillId="44" borderId="0" applyNumberFormat="0" applyBorder="0" applyAlignment="0" applyProtection="0"/>
    <xf numFmtId="0" fontId="18" fillId="20" borderId="0" applyNumberFormat="0" applyBorder="0" applyAlignment="0" applyProtection="0"/>
    <xf numFmtId="0" fontId="34" fillId="43" borderId="0" applyNumberFormat="0" applyBorder="0" applyAlignment="0" applyProtection="0"/>
    <xf numFmtId="0" fontId="21" fillId="0" borderId="0"/>
    <xf numFmtId="0" fontId="21" fillId="0" borderId="0"/>
    <xf numFmtId="0" fontId="18" fillId="4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4" borderId="0" applyNumberFormat="0" applyBorder="0" applyAlignment="0" applyProtection="0"/>
    <xf numFmtId="0" fontId="21" fillId="0" borderId="0"/>
    <xf numFmtId="0" fontId="21" fillId="0" borderId="0"/>
    <xf numFmtId="0" fontId="34" fillId="43" borderId="0" applyNumberFormat="0" applyBorder="0" applyAlignment="0" applyProtection="0"/>
    <xf numFmtId="0" fontId="35" fillId="20" borderId="0" applyNumberFormat="0" applyBorder="0" applyAlignment="0" applyProtection="0"/>
    <xf numFmtId="0" fontId="21" fillId="0" borderId="0"/>
    <xf numFmtId="0" fontId="21" fillId="0" borderId="0"/>
    <xf numFmtId="0" fontId="36" fillId="2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0" borderId="0" applyNumberFormat="0" applyBorder="0" applyAlignment="0" applyProtection="0"/>
    <xf numFmtId="0" fontId="21" fillId="0" borderId="0"/>
    <xf numFmtId="0" fontId="34" fillId="36" borderId="0" applyNumberFormat="0" applyBorder="0" applyAlignment="0" applyProtection="0"/>
    <xf numFmtId="0" fontId="18" fillId="24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21" fillId="0" borderId="0"/>
    <xf numFmtId="0" fontId="18" fillId="3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36" borderId="0" applyNumberFormat="0" applyBorder="0" applyAlignment="0" applyProtection="0"/>
    <xf numFmtId="0" fontId="21" fillId="0" borderId="0"/>
    <xf numFmtId="0" fontId="21" fillId="0" borderId="0"/>
    <xf numFmtId="0" fontId="34" fillId="47" borderId="0" applyNumberFormat="0" applyBorder="0" applyAlignment="0" applyProtection="0"/>
    <xf numFmtId="0" fontId="35" fillId="24" borderId="0" applyNumberFormat="0" applyBorder="0" applyAlignment="0" applyProtection="0"/>
    <xf numFmtId="0" fontId="21" fillId="0" borderId="0"/>
    <xf numFmtId="0" fontId="21" fillId="0" borderId="0"/>
    <xf numFmtId="0" fontId="36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4" borderId="0" applyNumberFormat="0" applyBorder="0" applyAlignment="0" applyProtection="0"/>
    <xf numFmtId="0" fontId="21" fillId="0" borderId="0"/>
    <xf numFmtId="0" fontId="34" fillId="41" borderId="0" applyNumberFormat="0" applyBorder="0" applyAlignment="0" applyProtection="0"/>
    <xf numFmtId="0" fontId="18" fillId="28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1" fillId="0" borderId="0"/>
    <xf numFmtId="0" fontId="18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1" borderId="0" applyNumberFormat="0" applyBorder="0" applyAlignment="0" applyProtection="0"/>
    <xf numFmtId="0" fontId="21" fillId="0" borderId="0"/>
    <xf numFmtId="0" fontId="21" fillId="0" borderId="0"/>
    <xf numFmtId="0" fontId="34" fillId="48" borderId="0" applyNumberFormat="0" applyBorder="0" applyAlignment="0" applyProtection="0"/>
    <xf numFmtId="0" fontId="35" fillId="28" borderId="0" applyNumberFormat="0" applyBorder="0" applyAlignment="0" applyProtection="0"/>
    <xf numFmtId="0" fontId="21" fillId="0" borderId="0"/>
    <xf numFmtId="0" fontId="21" fillId="0" borderId="0"/>
    <xf numFmtId="0" fontId="36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8" borderId="0" applyNumberFormat="0" applyBorder="0" applyAlignment="0" applyProtection="0"/>
    <xf numFmtId="0" fontId="21" fillId="0" borderId="0"/>
    <xf numFmtId="0" fontId="34" fillId="35" borderId="0" applyNumberFormat="0" applyBorder="0" applyAlignment="0" applyProtection="0"/>
    <xf numFmtId="0" fontId="18" fillId="32" borderId="0" applyNumberFormat="0" applyBorder="0" applyAlignment="0" applyProtection="0"/>
    <xf numFmtId="0" fontId="34" fillId="49" borderId="0" applyNumberFormat="0" applyBorder="0" applyAlignment="0" applyProtection="0"/>
    <xf numFmtId="0" fontId="21" fillId="0" borderId="0"/>
    <xf numFmtId="0" fontId="21" fillId="0" borderId="0"/>
    <xf numFmtId="0" fontId="18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35" borderId="0" applyNumberFormat="0" applyBorder="0" applyAlignment="0" applyProtection="0"/>
    <xf numFmtId="0" fontId="21" fillId="0" borderId="0"/>
    <xf numFmtId="0" fontId="21" fillId="0" borderId="0"/>
    <xf numFmtId="0" fontId="34" fillId="49" borderId="0" applyNumberFormat="0" applyBorder="0" applyAlignment="0" applyProtection="0"/>
    <xf numFmtId="0" fontId="35" fillId="32" borderId="0" applyNumberFormat="0" applyBorder="0" applyAlignment="0" applyProtection="0"/>
    <xf numFmtId="0" fontId="21" fillId="0" borderId="0"/>
    <xf numFmtId="0" fontId="21" fillId="0" borderId="0"/>
    <xf numFmtId="0" fontId="36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0" borderId="0" applyNumberFormat="0" applyBorder="0" applyAlignment="0" applyProtection="0"/>
    <xf numFmtId="0" fontId="18" fillId="9" borderId="0" applyNumberFormat="0" applyBorder="0" applyAlignment="0" applyProtection="0"/>
    <xf numFmtId="0" fontId="34" fillId="51" borderId="0" applyNumberFormat="0" applyBorder="0" applyAlignment="0" applyProtection="0"/>
    <xf numFmtId="0" fontId="21" fillId="0" borderId="0"/>
    <xf numFmtId="0" fontId="21" fillId="0" borderId="0"/>
    <xf numFmtId="0" fontId="18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0" borderId="0" applyNumberFormat="0" applyBorder="0" applyAlignment="0" applyProtection="0"/>
    <xf numFmtId="0" fontId="21" fillId="0" borderId="0"/>
    <xf numFmtId="0" fontId="21" fillId="0" borderId="0"/>
    <xf numFmtId="0" fontId="34" fillId="51" borderId="0" applyNumberFormat="0" applyBorder="0" applyAlignment="0" applyProtection="0"/>
    <xf numFmtId="0" fontId="35" fillId="9" borderId="0" applyNumberFormat="0" applyBorder="0" applyAlignment="0" applyProtection="0"/>
    <xf numFmtId="0" fontId="21" fillId="0" borderId="0"/>
    <xf numFmtId="0" fontId="21" fillId="0" borderId="0"/>
    <xf numFmtId="0" fontId="36" fillId="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9" borderId="0" applyNumberFormat="0" applyBorder="0" applyAlignment="0" applyProtection="0"/>
    <xf numFmtId="0" fontId="21" fillId="0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6" borderId="0" applyNumberFormat="0" applyBorder="0" applyAlignment="0" applyProtection="0"/>
    <xf numFmtId="0" fontId="18" fillId="13" borderId="0" applyNumberFormat="0" applyBorder="0" applyAlignment="0" applyProtection="0"/>
    <xf numFmtId="0" fontId="34" fillId="52" borderId="0" applyNumberFormat="0" applyBorder="0" applyAlignment="0" applyProtection="0"/>
    <xf numFmtId="0" fontId="21" fillId="0" borderId="0"/>
    <xf numFmtId="0" fontId="21" fillId="0" borderId="0"/>
    <xf numFmtId="0" fontId="18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6" borderId="0" applyNumberFormat="0" applyBorder="0" applyAlignment="0" applyProtection="0"/>
    <xf numFmtId="0" fontId="21" fillId="0" borderId="0"/>
    <xf numFmtId="0" fontId="21" fillId="0" borderId="0"/>
    <xf numFmtId="0" fontId="34" fillId="52" borderId="0" applyNumberFormat="0" applyBorder="0" applyAlignment="0" applyProtection="0"/>
    <xf numFmtId="0" fontId="35" fillId="13" borderId="0" applyNumberFormat="0" applyBorder="0" applyAlignment="0" applyProtection="0"/>
    <xf numFmtId="0" fontId="21" fillId="0" borderId="0"/>
    <xf numFmtId="0" fontId="21" fillId="0" borderId="0"/>
    <xf numFmtId="0" fontId="36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13" borderId="0" applyNumberFormat="0" applyBorder="0" applyAlignment="0" applyProtection="0"/>
    <xf numFmtId="0" fontId="21" fillId="0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4" borderId="0" applyNumberFormat="0" applyBorder="0" applyAlignment="0" applyProtection="0"/>
    <xf numFmtId="0" fontId="18" fillId="17" borderId="0" applyNumberFormat="0" applyBorder="0" applyAlignment="0" applyProtection="0"/>
    <xf numFmtId="0" fontId="34" fillId="53" borderId="0" applyNumberFormat="0" applyBorder="0" applyAlignment="0" applyProtection="0"/>
    <xf numFmtId="0" fontId="21" fillId="0" borderId="0"/>
    <xf numFmtId="0" fontId="21" fillId="0" borderId="0"/>
    <xf numFmtId="0" fontId="18" fillId="4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4" borderId="0" applyNumberFormat="0" applyBorder="0" applyAlignment="0" applyProtection="0"/>
    <xf numFmtId="0" fontId="21" fillId="0" borderId="0"/>
    <xf numFmtId="0" fontId="21" fillId="0" borderId="0"/>
    <xf numFmtId="0" fontId="34" fillId="53" borderId="0" applyNumberFormat="0" applyBorder="0" applyAlignment="0" applyProtection="0"/>
    <xf numFmtId="0" fontId="35" fillId="17" borderId="0" applyNumberFormat="0" applyBorder="0" applyAlignment="0" applyProtection="0"/>
    <xf numFmtId="0" fontId="21" fillId="0" borderId="0"/>
    <xf numFmtId="0" fontId="21" fillId="0" borderId="0"/>
    <xf numFmtId="0" fontId="36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17" borderId="0" applyNumberFormat="0" applyBorder="0" applyAlignment="0" applyProtection="0"/>
    <xf numFmtId="0" fontId="21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4" borderId="0" applyNumberFormat="0" applyBorder="0" applyAlignment="0" applyProtection="0"/>
    <xf numFmtId="0" fontId="18" fillId="21" borderId="0" applyNumberFormat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21" fillId="0" borderId="0"/>
    <xf numFmtId="0" fontId="18" fillId="5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4" fillId="54" borderId="0" applyNumberFormat="0" applyBorder="0" applyAlignment="0" applyProtection="0"/>
    <xf numFmtId="0" fontId="21" fillId="0" borderId="0"/>
    <xf numFmtId="0" fontId="21" fillId="0" borderId="0"/>
    <xf numFmtId="0" fontId="34" fillId="47" borderId="0" applyNumberFormat="0" applyBorder="0" applyAlignment="0" applyProtection="0"/>
    <xf numFmtId="0" fontId="35" fillId="21" borderId="0" applyNumberFormat="0" applyBorder="0" applyAlignment="0" applyProtection="0"/>
    <xf numFmtId="0" fontId="21" fillId="0" borderId="0"/>
    <xf numFmtId="0" fontId="21" fillId="0" borderId="0"/>
    <xf numFmtId="0" fontId="36" fillId="2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1" borderId="0" applyNumberFormat="0" applyBorder="0" applyAlignment="0" applyProtection="0"/>
    <xf numFmtId="0" fontId="21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48" borderId="0" applyNumberFormat="0" applyBorder="0" applyAlignment="0" applyProtection="0"/>
    <xf numFmtId="0" fontId="18" fillId="25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1" fillId="0" borderId="0"/>
    <xf numFmtId="0" fontId="18" fillId="2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5" borderId="0" applyNumberFormat="0" applyBorder="0" applyAlignment="0" applyProtection="0"/>
    <xf numFmtId="0" fontId="34" fillId="48" borderId="0" applyNumberFormat="0" applyBorder="0" applyAlignment="0" applyProtection="0"/>
    <xf numFmtId="0" fontId="21" fillId="0" borderId="0"/>
    <xf numFmtId="0" fontId="21" fillId="0" borderId="0"/>
    <xf numFmtId="0" fontId="36" fillId="2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4" fillId="48" borderId="0" applyNumberFormat="0" applyBorder="0" applyAlignment="0" applyProtection="0"/>
    <xf numFmtId="0" fontId="21" fillId="0" borderId="0"/>
    <xf numFmtId="0" fontId="3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2" borderId="0" applyNumberFormat="0" applyBorder="0" applyAlignment="0" applyProtection="0"/>
    <xf numFmtId="0" fontId="18" fillId="29" borderId="0" applyNumberFormat="0" applyBorder="0" applyAlignment="0" applyProtection="0"/>
    <xf numFmtId="0" fontId="34" fillId="46" borderId="0" applyNumberFormat="0" applyBorder="0" applyAlignment="0" applyProtection="0"/>
    <xf numFmtId="0" fontId="21" fillId="0" borderId="0"/>
    <xf numFmtId="0" fontId="21" fillId="0" borderId="0"/>
    <xf numFmtId="0" fontId="18" fillId="5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52" borderId="0" applyNumberFormat="0" applyBorder="0" applyAlignment="0" applyProtection="0"/>
    <xf numFmtId="0" fontId="21" fillId="0" borderId="0"/>
    <xf numFmtId="0" fontId="21" fillId="0" borderId="0"/>
    <xf numFmtId="0" fontId="34" fillId="46" borderId="0" applyNumberFormat="0" applyBorder="0" applyAlignment="0" applyProtection="0"/>
    <xf numFmtId="0" fontId="35" fillId="29" borderId="0" applyNumberFormat="0" applyBorder="0" applyAlignment="0" applyProtection="0"/>
    <xf numFmtId="0" fontId="21" fillId="0" borderId="0"/>
    <xf numFmtId="0" fontId="21" fillId="0" borderId="0"/>
    <xf numFmtId="0" fontId="36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7" fillId="29" borderId="0" applyNumberFormat="0" applyBorder="0" applyAlignment="0" applyProtection="0"/>
    <xf numFmtId="0" fontId="21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40" borderId="0" applyNumberFormat="0" applyBorder="0" applyAlignment="0" applyProtection="0"/>
    <xf numFmtId="0" fontId="8" fillId="3" borderId="0" applyNumberFormat="0" applyBorder="0" applyAlignment="0" applyProtection="0"/>
    <xf numFmtId="0" fontId="38" fillId="36" borderId="0" applyNumberFormat="0" applyBorder="0" applyAlignment="0" applyProtection="0"/>
    <xf numFmtId="0" fontId="21" fillId="0" borderId="0"/>
    <xf numFmtId="0" fontId="21" fillId="0" borderId="0"/>
    <xf numFmtId="0" fontId="8" fillId="4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40" borderId="0" applyNumberFormat="0" applyBorder="0" applyAlignment="0" applyProtection="0"/>
    <xf numFmtId="0" fontId="21" fillId="0" borderId="0"/>
    <xf numFmtId="0" fontId="21" fillId="0" borderId="0"/>
    <xf numFmtId="0" fontId="38" fillId="36" borderId="0" applyNumberFormat="0" applyBorder="0" applyAlignment="0" applyProtection="0"/>
    <xf numFmtId="0" fontId="39" fillId="3" borderId="0" applyNumberFormat="0" applyBorder="0" applyAlignment="0" applyProtection="0"/>
    <xf numFmtId="0" fontId="21" fillId="0" borderId="0"/>
    <xf numFmtId="0" fontId="21" fillId="0" borderId="0"/>
    <xf numFmtId="0" fontId="40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41" fillId="3" borderId="0" applyNumberFormat="0" applyBorder="0" applyAlignment="0" applyProtection="0"/>
    <xf numFmtId="0" fontId="21" fillId="0" borderId="0"/>
    <xf numFmtId="1" fontId="42" fillId="55" borderId="15" applyNumberFormat="0" applyBorder="0" applyAlignment="0">
      <alignment horizontal="center" vertical="top" wrapText="1"/>
      <protection hidden="1"/>
    </xf>
    <xf numFmtId="1" fontId="42" fillId="55" borderId="15" applyNumberFormat="0" applyBorder="0" applyAlignment="0">
      <alignment horizontal="center" vertical="top" wrapText="1"/>
      <protection hidden="1"/>
    </xf>
    <xf numFmtId="0" fontId="26" fillId="0" borderId="0" applyFont="0" applyFill="0" applyBorder="0" applyAlignment="0" applyProtection="0">
      <alignment horizontal="right"/>
    </xf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0" fontId="28" fillId="0" borderId="14"/>
    <xf numFmtId="49" fontId="43" fillId="0" borderId="0"/>
    <xf numFmtId="2" fontId="44" fillId="0" borderId="0"/>
    <xf numFmtId="0" fontId="45" fillId="0" borderId="0">
      <alignment vertical="center"/>
    </xf>
    <xf numFmtId="0" fontId="46" fillId="0" borderId="16">
      <alignment horizontal="left" vertical="center"/>
    </xf>
    <xf numFmtId="170" fontId="47" fillId="0" borderId="0">
      <alignment horizontal="right" vertical="center"/>
    </xf>
    <xf numFmtId="171" fontId="45" fillId="0" borderId="0">
      <alignment horizontal="right" vertical="center"/>
    </xf>
    <xf numFmtId="171" fontId="46" fillId="0" borderId="0">
      <alignment horizontal="right" vertical="center"/>
    </xf>
    <xf numFmtId="172" fontId="45" fillId="0" borderId="0" applyFont="0" applyFill="0" applyBorder="0" applyAlignment="0" applyProtection="0">
      <alignment horizontal="right"/>
    </xf>
    <xf numFmtId="0" fontId="48" fillId="0" borderId="0">
      <alignment vertical="center"/>
    </xf>
    <xf numFmtId="173" fontId="49" fillId="0" borderId="0" applyFill="0" applyBorder="0" applyAlignment="0"/>
    <xf numFmtId="173" fontId="49" fillId="0" borderId="0" applyFill="0" applyBorder="0" applyAlignment="0"/>
    <xf numFmtId="173" fontId="49" fillId="0" borderId="0" applyFill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56" borderId="17" applyNumberFormat="0" applyAlignment="0" applyProtection="0"/>
    <xf numFmtId="0" fontId="12" fillId="6" borderId="4" applyNumberFormat="0" applyAlignment="0" applyProtection="0"/>
    <xf numFmtId="0" fontId="51" fillId="57" borderId="17" applyNumberFormat="0" applyAlignment="0" applyProtection="0"/>
    <xf numFmtId="0" fontId="21" fillId="0" borderId="0"/>
    <xf numFmtId="0" fontId="51" fillId="57" borderId="17" applyNumberFormat="0" applyAlignment="0" applyProtection="0"/>
    <xf numFmtId="0" fontId="51" fillId="57" borderId="17" applyNumberFormat="0" applyAlignment="0" applyProtection="0"/>
    <xf numFmtId="0" fontId="51" fillId="57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57" borderId="17" applyNumberFormat="0" applyAlignment="0" applyProtection="0"/>
    <xf numFmtId="0" fontId="51" fillId="57" borderId="17" applyNumberFormat="0" applyAlignment="0" applyProtection="0"/>
    <xf numFmtId="41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56" borderId="17" applyNumberFormat="0" applyAlignment="0" applyProtection="0"/>
    <xf numFmtId="0" fontId="51" fillId="57" borderId="17" applyNumberFormat="0" applyAlignment="0" applyProtection="0"/>
    <xf numFmtId="0" fontId="52" fillId="6" borderId="4" applyNumberFormat="0" applyAlignment="0" applyProtection="0"/>
    <xf numFmtId="0" fontId="53" fillId="56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56" borderId="17" applyNumberFormat="0" applyAlignment="0" applyProtection="0"/>
    <xf numFmtId="0" fontId="50" fillId="56" borderId="17" applyNumberFormat="0" applyAlignment="0" applyProtection="0"/>
    <xf numFmtId="0" fontId="50" fillId="56" borderId="17" applyNumberFormat="0" applyAlignment="0" applyProtection="0"/>
    <xf numFmtId="0" fontId="50" fillId="56" borderId="17" applyNumberFormat="0" applyAlignment="0" applyProtection="0"/>
    <xf numFmtId="0" fontId="51" fillId="57" borderId="17" applyNumberFormat="0" applyAlignment="0" applyProtection="0"/>
    <xf numFmtId="0" fontId="54" fillId="6" borderId="4" applyNumberFormat="0" applyAlignment="0" applyProtection="0"/>
    <xf numFmtId="41" fontId="21" fillId="58" borderId="0"/>
    <xf numFmtId="0" fontId="21" fillId="0" borderId="0"/>
    <xf numFmtId="0" fontId="21" fillId="0" borderId="0"/>
    <xf numFmtId="41" fontId="21" fillId="58" borderId="0"/>
    <xf numFmtId="41" fontId="21" fillId="58" borderId="0"/>
    <xf numFmtId="0" fontId="21" fillId="0" borderId="0"/>
    <xf numFmtId="0" fontId="21" fillId="0" borderId="0"/>
    <xf numFmtId="0" fontId="12" fillId="6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1" fillId="58" borderId="0"/>
    <xf numFmtId="41" fontId="21" fillId="58" borderId="0"/>
    <xf numFmtId="0" fontId="21" fillId="0" borderId="0"/>
    <xf numFmtId="0" fontId="21" fillId="0" borderId="0"/>
    <xf numFmtId="41" fontId="21" fillId="58" borderId="0"/>
    <xf numFmtId="41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59" borderId="18" applyNumberFormat="0" applyAlignment="0" applyProtection="0"/>
    <xf numFmtId="0" fontId="14" fillId="7" borderId="7" applyNumberFormat="0" applyAlignment="0" applyProtection="0"/>
    <xf numFmtId="0" fontId="55" fillId="59" borderId="18" applyNumberFormat="0" applyAlignment="0" applyProtection="0"/>
    <xf numFmtId="0" fontId="21" fillId="0" borderId="0"/>
    <xf numFmtId="0" fontId="21" fillId="0" borderId="0"/>
    <xf numFmtId="0" fontId="14" fillId="7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7" borderId="7" applyNumberFormat="0" applyAlignment="0" applyProtection="0"/>
    <xf numFmtId="0" fontId="55" fillId="59" borderId="18" applyNumberFormat="0" applyAlignment="0" applyProtection="0"/>
    <xf numFmtId="0" fontId="21" fillId="0" borderId="0"/>
    <xf numFmtId="0" fontId="21" fillId="0" borderId="0"/>
    <xf numFmtId="0" fontId="57" fillId="7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55" fillId="59" borderId="18" applyNumberFormat="0" applyAlignment="0" applyProtection="0"/>
    <xf numFmtId="0" fontId="21" fillId="0" borderId="0"/>
    <xf numFmtId="0" fontId="58" fillId="7" borderId="7" applyNumberFormat="0" applyAlignment="0" applyProtection="0"/>
    <xf numFmtId="41" fontId="21" fillId="60" borderId="0"/>
    <xf numFmtId="41" fontId="21" fillId="60" borderId="0"/>
    <xf numFmtId="41" fontId="21" fillId="60" borderId="0"/>
    <xf numFmtId="0" fontId="21" fillId="0" borderId="0"/>
    <xf numFmtId="0" fontId="21" fillId="0" borderId="0"/>
    <xf numFmtId="41" fontId="21" fillId="6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1" fillId="60" borderId="0"/>
    <xf numFmtId="1" fontId="59" fillId="0" borderId="19">
      <alignment vertical="top"/>
    </xf>
    <xf numFmtId="1" fontId="59" fillId="0" borderId="19">
      <alignment vertical="top"/>
    </xf>
    <xf numFmtId="174" fontId="48" fillId="0" borderId="0" applyBorder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4" fontId="48" fillId="0" borderId="20" applyAlignment="0">
      <alignment horizontal="right"/>
    </xf>
    <xf numFmtId="175" fontId="60" fillId="0" borderId="0"/>
    <xf numFmtId="175" fontId="60" fillId="0" borderId="0"/>
    <xf numFmtId="175" fontId="60" fillId="0" borderId="0"/>
    <xf numFmtId="175" fontId="60" fillId="0" borderId="0"/>
    <xf numFmtId="175" fontId="60" fillId="0" borderId="0"/>
    <xf numFmtId="175" fontId="60" fillId="0" borderId="0"/>
    <xf numFmtId="175" fontId="60" fillId="0" borderId="0"/>
    <xf numFmtId="175" fontId="6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21" fillId="0" borderId="0"/>
    <xf numFmtId="0" fontId="21" fillId="0" borderId="0"/>
    <xf numFmtId="43" fontId="66" fillId="0" borderId="0" applyFont="0" applyFill="0" applyBorder="0" applyAlignment="0" applyProtection="0"/>
    <xf numFmtId="0" fontId="21" fillId="0" borderId="0"/>
    <xf numFmtId="43" fontId="6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6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0" fontId="21" fillId="0" borderId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9" fillId="0" borderId="0"/>
    <xf numFmtId="0" fontId="69" fillId="0" borderId="0"/>
    <xf numFmtId="0" fontId="21" fillId="0" borderId="0"/>
    <xf numFmtId="0" fontId="69" fillId="0" borderId="0"/>
    <xf numFmtId="0" fontId="21" fillId="0" borderId="0"/>
    <xf numFmtId="0" fontId="70" fillId="0" borderId="0"/>
    <xf numFmtId="0" fontId="21" fillId="0" borderId="0"/>
    <xf numFmtId="0" fontId="71" fillId="0" borderId="0"/>
    <xf numFmtId="3" fontId="72" fillId="0" borderId="0" applyFont="0" applyFill="0" applyBorder="0" applyAlignment="0" applyProtection="0"/>
    <xf numFmtId="0" fontId="21" fillId="0" borderId="0"/>
    <xf numFmtId="3" fontId="72" fillId="0" borderId="0" applyFont="0" applyFill="0" applyBorder="0" applyAlignment="0" applyProtection="0"/>
    <xf numFmtId="0" fontId="21" fillId="0" borderId="0"/>
    <xf numFmtId="3" fontId="72" fillId="0" borderId="0" applyFont="0" applyFill="0" applyBorder="0" applyAlignment="0" applyProtection="0"/>
    <xf numFmtId="0" fontId="21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7" fontId="73" fillId="0" borderId="0">
      <protection locked="0"/>
    </xf>
    <xf numFmtId="0" fontId="70" fillId="0" borderId="0"/>
    <xf numFmtId="0" fontId="21" fillId="0" borderId="0"/>
    <xf numFmtId="0" fontId="71" fillId="0" borderId="0"/>
    <xf numFmtId="0" fontId="69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21" fillId="0" borderId="0"/>
    <xf numFmtId="0" fontId="21" fillId="0" borderId="0"/>
    <xf numFmtId="0" fontId="21" fillId="0" borderId="0"/>
    <xf numFmtId="0" fontId="76" fillId="0" borderId="0" applyNumberFormat="0" applyAlignment="0"/>
    <xf numFmtId="0" fontId="76" fillId="0" borderId="0" applyNumberFormat="0" applyAlignment="0"/>
    <xf numFmtId="0" fontId="76" fillId="0" borderId="0" applyNumberFormat="0" applyAlignment="0"/>
    <xf numFmtId="0" fontId="21" fillId="0" borderId="0"/>
    <xf numFmtId="0" fontId="21" fillId="0" borderId="0"/>
    <xf numFmtId="0" fontId="21" fillId="0" borderId="0"/>
    <xf numFmtId="178" fontId="77" fillId="0" borderId="0"/>
    <xf numFmtId="0" fontId="69" fillId="0" borderId="0"/>
    <xf numFmtId="0" fontId="21" fillId="0" borderId="0"/>
    <xf numFmtId="0" fontId="70" fillId="0" borderId="0"/>
    <xf numFmtId="0" fontId="2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70" fillId="0" borderId="0"/>
    <xf numFmtId="0" fontId="21" fillId="0" borderId="0"/>
    <xf numFmtId="0" fontId="7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0" fontId="21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18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1" fontId="21" fillId="0" borderId="0" applyFont="0" applyFill="0" applyBorder="0" applyAlignment="0" applyProtection="0"/>
    <xf numFmtId="0" fontId="21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1" fillId="0" borderId="0"/>
    <xf numFmtId="0" fontId="21" fillId="0" borderId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0" borderId="0" applyFont="0" applyFill="0" applyBorder="0" applyAlignment="0" applyProtection="0"/>
    <xf numFmtId="14" fontId="65" fillId="0" borderId="0"/>
    <xf numFmtId="0" fontId="72" fillId="0" borderId="0" applyFont="0" applyFill="0" applyBorder="0" applyAlignment="0" applyProtection="0"/>
    <xf numFmtId="0" fontId="21" fillId="0" borderId="0"/>
    <xf numFmtId="0" fontId="72" fillId="0" borderId="0" applyFont="0" applyFill="0" applyBorder="0" applyAlignment="0" applyProtection="0"/>
    <xf numFmtId="0" fontId="21" fillId="0" borderId="0"/>
    <xf numFmtId="0" fontId="72" fillId="0" borderId="0" applyFont="0" applyFill="0" applyBorder="0" applyAlignment="0" applyProtection="0"/>
    <xf numFmtId="0" fontId="2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4" fontId="65" fillId="0" borderId="0"/>
    <xf numFmtId="14" fontId="65" fillId="0" borderId="0"/>
    <xf numFmtId="14" fontId="65" fillId="0" borderId="0"/>
    <xf numFmtId="182" fontId="21" fillId="0" borderId="0" applyFont="0" applyFill="0" applyBorder="0" applyAlignment="0" applyProtection="0">
      <alignment wrapText="1"/>
    </xf>
    <xf numFmtId="182" fontId="21" fillId="0" borderId="0" applyFont="0" applyFill="0" applyBorder="0" applyAlignment="0" applyProtection="0">
      <alignment wrapText="1"/>
    </xf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18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183" fontId="21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/>
    <xf numFmtId="0" fontId="21" fillId="0" borderId="0"/>
    <xf numFmtId="0" fontId="1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/>
    <xf numFmtId="0" fontId="21" fillId="0" borderId="0"/>
    <xf numFmtId="0" fontId="8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8" fillId="0" borderId="0" applyNumberFormat="0" applyFill="0" applyBorder="0" applyAlignment="0" applyProtection="0"/>
    <xf numFmtId="0" fontId="21" fillId="0" borderId="0"/>
    <xf numFmtId="0" fontId="81" fillId="0" borderId="0" applyNumberFormat="0" applyFill="0" applyBorder="0" applyAlignment="0" applyProtection="0"/>
    <xf numFmtId="1" fontId="82" fillId="61" borderId="21" applyNumberFormat="0" applyBorder="0" applyAlignment="0">
      <alignment horizontal="centerContinuous" vertical="center"/>
      <protection locked="0"/>
    </xf>
    <xf numFmtId="1" fontId="82" fillId="61" borderId="21" applyNumberFormat="0" applyBorder="0" applyAlignment="0">
      <alignment horizontal="centerContinuous" vertical="center"/>
      <protection locked="0"/>
    </xf>
    <xf numFmtId="1" fontId="82" fillId="61" borderId="21" applyNumberFormat="0" applyBorder="0" applyAlignment="0">
      <alignment horizontal="centerContinuous" vertical="center"/>
      <protection locked="0"/>
    </xf>
    <xf numFmtId="1" fontId="82" fillId="61" borderId="21" applyNumberFormat="0" applyBorder="0" applyAlignment="0">
      <alignment horizontal="centerContinuous" vertical="center"/>
      <protection locked="0"/>
    </xf>
    <xf numFmtId="2" fontId="68" fillId="0" borderId="0" applyFont="0" applyFill="0" applyBorder="0" applyAlignment="0" applyProtection="0"/>
    <xf numFmtId="2" fontId="68" fillId="0" borderId="0" applyFont="0" applyFill="0" applyBorder="0" applyAlignment="0" applyProtection="0"/>
    <xf numFmtId="2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" fontId="83" fillId="0" borderId="0" applyFill="0" applyBorder="0" applyAlignment="0" applyProtection="0"/>
    <xf numFmtId="0" fontId="69" fillId="0" borderId="0"/>
    <xf numFmtId="0" fontId="21" fillId="0" borderId="0"/>
    <xf numFmtId="178" fontId="45" fillId="0" borderId="0"/>
    <xf numFmtId="184" fontId="84" fillId="0" borderId="0"/>
    <xf numFmtId="184" fontId="84" fillId="0" borderId="0"/>
    <xf numFmtId="184" fontId="84" fillId="0" borderId="0"/>
    <xf numFmtId="185" fontId="84" fillId="0" borderId="0"/>
    <xf numFmtId="185" fontId="84" fillId="0" borderId="0"/>
    <xf numFmtId="186" fontId="84" fillId="0" borderId="0"/>
    <xf numFmtId="186" fontId="84" fillId="0" borderId="0"/>
    <xf numFmtId="172" fontId="85" fillId="0" borderId="0">
      <alignment horizontal="right"/>
    </xf>
    <xf numFmtId="0" fontId="86" fillId="0" borderId="0">
      <alignment vertical="center"/>
    </xf>
    <xf numFmtId="0" fontId="87" fillId="0" borderId="0">
      <alignment horizontal="right"/>
    </xf>
    <xf numFmtId="171" fontId="88" fillId="0" borderId="0">
      <alignment horizontal="right" vertical="center"/>
    </xf>
    <xf numFmtId="171" fontId="85" fillId="0" borderId="0" applyFill="0" applyBorder="0">
      <alignment horizontal="right" vertical="center"/>
    </xf>
    <xf numFmtId="0" fontId="89" fillId="41" borderId="0" applyNumberFormat="0" applyBorder="0" applyAlignment="0" applyProtection="0"/>
    <xf numFmtId="0" fontId="7" fillId="2" borderId="0" applyNumberFormat="0" applyBorder="0" applyAlignment="0" applyProtection="0"/>
    <xf numFmtId="0" fontId="89" fillId="38" borderId="0" applyNumberFormat="0" applyBorder="0" applyAlignment="0" applyProtection="0"/>
    <xf numFmtId="0" fontId="21" fillId="0" borderId="0"/>
    <xf numFmtId="0" fontId="21" fillId="0" borderId="0"/>
    <xf numFmtId="0" fontId="7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41" borderId="0" applyNumberFormat="0" applyBorder="0" applyAlignment="0" applyProtection="0"/>
    <xf numFmtId="0" fontId="21" fillId="0" borderId="0"/>
    <xf numFmtId="0" fontId="21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1" fillId="0" borderId="0"/>
    <xf numFmtId="0" fontId="21" fillId="0" borderId="0"/>
    <xf numFmtId="0" fontId="91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2" fillId="2" borderId="0" applyNumberFormat="0" applyBorder="0" applyAlignment="0" applyProtection="0"/>
    <xf numFmtId="0" fontId="21" fillId="0" borderId="0"/>
    <xf numFmtId="38" fontId="45" fillId="60" borderId="0" applyNumberFormat="0" applyBorder="0" applyAlignment="0" applyProtection="0"/>
    <xf numFmtId="38" fontId="45" fillId="60" borderId="0" applyNumberFormat="0" applyBorder="0" applyAlignment="0" applyProtection="0"/>
    <xf numFmtId="38" fontId="45" fillId="60" borderId="0" applyNumberFormat="0" applyBorder="0" applyAlignment="0" applyProtection="0"/>
    <xf numFmtId="38" fontId="21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38" fontId="45" fillId="60" borderId="0" applyNumberFormat="0" applyBorder="0" applyAlignment="0" applyProtection="0"/>
    <xf numFmtId="38" fontId="45" fillId="60" borderId="0" applyNumberFormat="0" applyBorder="0" applyAlignment="0" applyProtection="0"/>
    <xf numFmtId="38" fontId="21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38" fontId="45" fillId="60" borderId="0" applyNumberFormat="0" applyBorder="0" applyAlignment="0" applyProtection="0"/>
    <xf numFmtId="38" fontId="45" fillId="60" borderId="0" applyNumberFormat="0" applyBorder="0" applyAlignment="0" applyProtection="0"/>
    <xf numFmtId="0" fontId="21" fillId="0" borderId="0"/>
    <xf numFmtId="0" fontId="21" fillId="0" borderId="0"/>
    <xf numFmtId="38" fontId="45" fillId="60" borderId="0" applyNumberFormat="0" applyBorder="0" applyAlignment="0" applyProtection="0"/>
    <xf numFmtId="38" fontId="45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1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38" fontId="45" fillId="60" borderId="0" applyNumberFormat="0" applyBorder="0" applyAlignment="0" applyProtection="0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0" fontId="93" fillId="0" borderId="14"/>
    <xf numFmtId="187" fontId="94" fillId="0" borderId="0" applyNumberFormat="0" applyFill="0" applyBorder="0" applyProtection="0">
      <alignment horizontal="right"/>
    </xf>
    <xf numFmtId="0" fontId="95" fillId="0" borderId="22" applyNumberFormat="0" applyAlignment="0" applyProtection="0">
      <alignment horizontal="left"/>
    </xf>
    <xf numFmtId="0" fontId="95" fillId="0" borderId="22" applyNumberFormat="0" applyAlignment="0" applyProtection="0">
      <alignment horizontal="left"/>
    </xf>
    <xf numFmtId="0" fontId="21" fillId="0" borderId="0"/>
    <xf numFmtId="0" fontId="95" fillId="0" borderId="22" applyNumberFormat="0" applyAlignment="0" applyProtection="0">
      <alignment horizontal="left"/>
    </xf>
    <xf numFmtId="0" fontId="95" fillId="0" borderId="22" applyNumberFormat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95" fillId="0" borderId="22" applyNumberFormat="0" applyAlignment="0" applyProtection="0">
      <alignment horizontal="left"/>
    </xf>
    <xf numFmtId="0" fontId="95" fillId="0" borderId="23">
      <alignment horizontal="left"/>
    </xf>
    <xf numFmtId="0" fontId="95" fillId="0" borderId="23">
      <alignment horizontal="left"/>
    </xf>
    <xf numFmtId="0" fontId="21" fillId="0" borderId="0"/>
    <xf numFmtId="0" fontId="95" fillId="0" borderId="23">
      <alignment horizontal="left"/>
    </xf>
    <xf numFmtId="0" fontId="95" fillId="0" borderId="23">
      <alignment horizontal="left"/>
    </xf>
    <xf numFmtId="0" fontId="95" fillId="0" borderId="23">
      <alignment horizontal="left"/>
    </xf>
    <xf numFmtId="0" fontId="95" fillId="0" borderId="23">
      <alignment horizontal="left"/>
    </xf>
    <xf numFmtId="0" fontId="21" fillId="0" borderId="0"/>
    <xf numFmtId="0" fontId="95" fillId="0" borderId="23">
      <alignment horizontal="left"/>
    </xf>
    <xf numFmtId="0" fontId="95" fillId="0" borderId="23">
      <alignment horizontal="left"/>
    </xf>
    <xf numFmtId="0" fontId="21" fillId="0" borderId="0"/>
    <xf numFmtId="0" fontId="95" fillId="0" borderId="23">
      <alignment horizontal="left"/>
    </xf>
    <xf numFmtId="0" fontId="95" fillId="0" borderId="23">
      <alignment horizontal="left"/>
    </xf>
    <xf numFmtId="0" fontId="21" fillId="0" borderId="0"/>
    <xf numFmtId="0" fontId="95" fillId="0" borderId="23">
      <alignment horizontal="left"/>
    </xf>
    <xf numFmtId="0" fontId="95" fillId="0" borderId="23">
      <alignment horizontal="left"/>
    </xf>
    <xf numFmtId="0" fontId="95" fillId="0" borderId="23">
      <alignment horizontal="left"/>
    </xf>
    <xf numFmtId="0" fontId="96" fillId="55" borderId="0" applyNumberFormat="0" applyBorder="0" applyAlignment="0">
      <protection hidden="1"/>
    </xf>
    <xf numFmtId="0" fontId="97" fillId="0" borderId="24" applyNumberFormat="0" applyFill="0" applyAlignment="0" applyProtection="0"/>
    <xf numFmtId="0" fontId="4" fillId="0" borderId="1" applyNumberFormat="0" applyFill="0" applyAlignment="0" applyProtection="0"/>
    <xf numFmtId="0" fontId="98" fillId="0" borderId="25" applyNumberFormat="0" applyFill="0" applyAlignment="0" applyProtection="0"/>
    <xf numFmtId="0" fontId="21" fillId="0" borderId="0"/>
    <xf numFmtId="0" fontId="21" fillId="0" borderId="0"/>
    <xf numFmtId="0" fontId="97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98" fillId="0" borderId="25" applyNumberFormat="0" applyFill="0" applyAlignment="0" applyProtection="0"/>
    <xf numFmtId="0" fontId="99" fillId="0" borderId="1" applyNumberFormat="0" applyFill="0" applyAlignment="0" applyProtection="0"/>
    <xf numFmtId="0" fontId="21" fillId="0" borderId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21" fillId="0" borderId="0"/>
    <xf numFmtId="0" fontId="4" fillId="0" borderId="1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00" fillId="0" borderId="26" applyNumberFormat="0" applyFill="0" applyAlignment="0" applyProtection="0"/>
    <xf numFmtId="0" fontId="5" fillId="0" borderId="2" applyNumberFormat="0" applyFill="0" applyAlignment="0" applyProtection="0"/>
    <xf numFmtId="0" fontId="101" fillId="0" borderId="27" applyNumberFormat="0" applyFill="0" applyAlignment="0" applyProtection="0"/>
    <xf numFmtId="0" fontId="21" fillId="0" borderId="0"/>
    <xf numFmtId="0" fontId="21" fillId="0" borderId="0"/>
    <xf numFmtId="0" fontId="100" fillId="0" borderId="2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0" fillId="0" borderId="2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0" borderId="27" applyNumberFormat="0" applyFill="0" applyAlignment="0" applyProtection="0"/>
    <xf numFmtId="0" fontId="102" fillId="0" borderId="2" applyNumberFormat="0" applyFill="0" applyAlignment="0" applyProtection="0"/>
    <xf numFmtId="0" fontId="21" fillId="0" borderId="0"/>
    <xf numFmtId="0" fontId="21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/>
    <xf numFmtId="0" fontId="21" fillId="0" borderId="0"/>
    <xf numFmtId="0" fontId="5" fillId="0" borderId="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6" fillId="0" borderId="3" applyNumberFormat="0" applyFill="0" applyAlignment="0" applyProtection="0"/>
    <xf numFmtId="0" fontId="104" fillId="0" borderId="29" applyNumberFormat="0" applyFill="0" applyAlignment="0" applyProtection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3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21" fillId="0" borderId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3" applyNumberFormat="0" applyFill="0" applyAlignment="0" applyProtection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6" fillId="0" borderId="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05" fillId="0" borderId="3" applyNumberFormat="0" applyFill="0" applyAlignment="0" applyProtection="0"/>
    <xf numFmtId="0" fontId="21" fillId="0" borderId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" fillId="0" borderId="0"/>
    <xf numFmtId="0" fontId="21" fillId="0" borderId="0"/>
    <xf numFmtId="0" fontId="10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05" fillId="0" borderId="0" applyNumberFormat="0" applyFill="0" applyBorder="0" applyAlignment="0" applyProtection="0"/>
    <xf numFmtId="0" fontId="21" fillId="0" borderId="0"/>
    <xf numFmtId="38" fontId="48" fillId="0" borderId="0"/>
    <xf numFmtId="38" fontId="48" fillId="0" borderId="0"/>
    <xf numFmtId="0" fontId="21" fillId="0" borderId="0"/>
    <xf numFmtId="38" fontId="48" fillId="0" borderId="0"/>
    <xf numFmtId="38" fontId="48" fillId="0" borderId="0"/>
    <xf numFmtId="0" fontId="21" fillId="0" borderId="0"/>
    <xf numFmtId="0" fontId="21" fillId="0" borderId="0"/>
    <xf numFmtId="0" fontId="21" fillId="0" borderId="0"/>
    <xf numFmtId="40" fontId="48" fillId="0" borderId="0"/>
    <xf numFmtId="40" fontId="48" fillId="0" borderId="0"/>
    <xf numFmtId="0" fontId="21" fillId="0" borderId="0"/>
    <xf numFmtId="40" fontId="48" fillId="0" borderId="0"/>
    <xf numFmtId="4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10" fontId="21" fillId="58" borderId="10" applyNumberFormat="0" applyBorder="0" applyAlignment="0" applyProtection="0"/>
    <xf numFmtId="10" fontId="21" fillId="58" borderId="10" applyNumberFormat="0" applyBorder="0" applyAlignment="0" applyProtection="0"/>
    <xf numFmtId="10" fontId="45" fillId="58" borderId="10" applyNumberFormat="0" applyBorder="0" applyAlignment="0" applyProtection="0"/>
    <xf numFmtId="0" fontId="21" fillId="0" borderId="0"/>
    <xf numFmtId="0" fontId="21" fillId="0" borderId="0"/>
    <xf numFmtId="0" fontId="21" fillId="0" borderId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10" fontId="21" fillId="58" borderId="10" applyNumberFormat="0" applyBorder="0" applyAlignment="0" applyProtection="0"/>
    <xf numFmtId="10" fontId="21" fillId="58" borderId="10" applyNumberFormat="0" applyBorder="0" applyAlignment="0" applyProtection="0"/>
    <xf numFmtId="10" fontId="45" fillId="58" borderId="10" applyNumberFormat="0" applyBorder="0" applyAlignment="0" applyProtection="0"/>
    <xf numFmtId="0" fontId="21" fillId="0" borderId="0"/>
    <xf numFmtId="0" fontId="21" fillId="0" borderId="0"/>
    <xf numFmtId="0" fontId="21" fillId="0" borderId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0" fontId="21" fillId="0" borderId="0"/>
    <xf numFmtId="10" fontId="45" fillId="58" borderId="10" applyNumberFormat="0" applyBorder="0" applyAlignment="0" applyProtection="0"/>
    <xf numFmtId="0" fontId="21" fillId="0" borderId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0" fontId="21" fillId="0" borderId="0"/>
    <xf numFmtId="0" fontId="21" fillId="0" borderId="0"/>
    <xf numFmtId="0" fontId="21" fillId="0" borderId="0"/>
    <xf numFmtId="10" fontId="45" fillId="58" borderId="10" applyNumberFormat="0" applyBorder="0" applyAlignment="0" applyProtection="0"/>
    <xf numFmtId="0" fontId="21" fillId="0" borderId="0"/>
    <xf numFmtId="0" fontId="21" fillId="0" borderId="0"/>
    <xf numFmtId="0" fontId="21" fillId="0" borderId="0"/>
    <xf numFmtId="10" fontId="45" fillId="58" borderId="10" applyNumberFormat="0" applyBorder="0" applyAlignment="0" applyProtection="0"/>
    <xf numFmtId="10" fontId="21" fillId="58" borderId="10" applyNumberFormat="0" applyBorder="0" applyAlignment="0" applyProtection="0"/>
    <xf numFmtId="0" fontId="21" fillId="0" borderId="0"/>
    <xf numFmtId="0" fontId="21" fillId="0" borderId="0"/>
    <xf numFmtId="0" fontId="21" fillId="0" borderId="0"/>
    <xf numFmtId="10" fontId="21" fillId="58" borderId="10" applyNumberFormat="0" applyBorder="0" applyAlignment="0" applyProtection="0"/>
    <xf numFmtId="0" fontId="21" fillId="0" borderId="0"/>
    <xf numFmtId="10" fontId="45" fillId="58" borderId="10" applyNumberFormat="0" applyBorder="0" applyAlignment="0" applyProtection="0"/>
    <xf numFmtId="10" fontId="45" fillId="58" borderId="10" applyNumberFormat="0" applyBorder="0" applyAlignment="0" applyProtection="0"/>
    <xf numFmtId="0" fontId="107" fillId="39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10" fillId="5" borderId="4" applyNumberFormat="0" applyAlignment="0" applyProtection="0"/>
    <xf numFmtId="0" fontId="21" fillId="0" borderId="0"/>
    <xf numFmtId="0" fontId="10" fillId="5" borderId="4" applyNumberFormat="0" applyAlignment="0" applyProtection="0"/>
    <xf numFmtId="0" fontId="21" fillId="0" borderId="0"/>
    <xf numFmtId="0" fontId="107" fillId="39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107" fillId="39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10" fillId="5" borderId="4" applyNumberFormat="0" applyAlignment="0" applyProtection="0"/>
    <xf numFmtId="0" fontId="21" fillId="0" borderId="0"/>
    <xf numFmtId="0" fontId="10" fillId="5" borderId="4" applyNumberFormat="0" applyAlignment="0" applyProtection="0"/>
    <xf numFmtId="0" fontId="21" fillId="0" borderId="0"/>
    <xf numFmtId="0" fontId="10" fillId="5" borderId="4" applyNumberFormat="0" applyAlignment="0" applyProtection="0"/>
    <xf numFmtId="0" fontId="21" fillId="0" borderId="0"/>
    <xf numFmtId="0" fontId="10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108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107" fillId="42" borderId="17" applyNumberFormat="0" applyAlignment="0" applyProtection="0"/>
    <xf numFmtId="0" fontId="10" fillId="5" borderId="4" applyNumberFormat="0" applyAlignment="0" applyProtection="0"/>
    <xf numFmtId="0" fontId="107" fillId="39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10" fillId="42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7" fillId="42" borderId="17" applyNumberFormat="0" applyAlignment="0" applyProtection="0"/>
    <xf numFmtId="0" fontId="21" fillId="0" borderId="0"/>
    <xf numFmtId="0" fontId="107" fillId="42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108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108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108" fillId="5" borderId="4" applyNumberFormat="0" applyAlignment="0" applyProtection="0"/>
    <xf numFmtId="0" fontId="21" fillId="0" borderId="0"/>
    <xf numFmtId="0" fontId="10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7" fillId="42" borderId="17" applyNumberFormat="0" applyAlignment="0" applyProtection="0"/>
    <xf numFmtId="0" fontId="109" fillId="5" borderId="4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7" fillId="42" borderId="17" applyNumberFormat="0" applyAlignment="0" applyProtection="0"/>
    <xf numFmtId="0" fontId="21" fillId="0" borderId="0"/>
    <xf numFmtId="0" fontId="107" fillId="42" borderId="17" applyNumberFormat="0" applyAlignment="0" applyProtection="0"/>
    <xf numFmtId="0" fontId="21" fillId="0" borderId="0"/>
    <xf numFmtId="0" fontId="107" fillId="39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7" fillId="39" borderId="17" applyNumberFormat="0" applyAlignment="0" applyProtection="0"/>
    <xf numFmtId="0" fontId="110" fillId="5" borderId="4" applyNumberFormat="0" applyAlignment="0" applyProtection="0"/>
    <xf numFmtId="0" fontId="21" fillId="0" borderId="0"/>
    <xf numFmtId="0" fontId="21" fillId="0" borderId="0"/>
    <xf numFmtId="0" fontId="107" fillId="39" borderId="17" applyNumberFormat="0" applyAlignment="0" applyProtection="0"/>
    <xf numFmtId="0" fontId="107" fillId="42" borderId="17" applyNumberFormat="0" applyAlignment="0" applyProtection="0"/>
    <xf numFmtId="0" fontId="10" fillId="5" borderId="4" applyNumberFormat="0" applyAlignment="0" applyProtection="0"/>
    <xf numFmtId="0" fontId="21" fillId="0" borderId="0"/>
    <xf numFmtId="0" fontId="21" fillId="0" borderId="0"/>
    <xf numFmtId="0" fontId="107" fillId="39" borderId="17" applyNumberFormat="0" applyAlignment="0" applyProtection="0"/>
    <xf numFmtId="0" fontId="107" fillId="42" borderId="17" applyNumberFormat="0" applyAlignment="0" applyProtection="0"/>
    <xf numFmtId="0" fontId="107" fillId="42" borderId="17" applyNumberFormat="0" applyAlignment="0" applyProtection="0"/>
    <xf numFmtId="0" fontId="10" fillId="5" borderId="4" applyNumberFormat="0" applyAlignment="0" applyProtection="0"/>
    <xf numFmtId="0" fontId="21" fillId="0" borderId="0"/>
    <xf numFmtId="0" fontId="21" fillId="0" borderId="0"/>
    <xf numFmtId="0" fontId="107" fillId="39" borderId="17" applyNumberFormat="0" applyAlignment="0" applyProtection="0"/>
    <xf numFmtId="0" fontId="107" fillId="42" borderId="17" applyNumberFormat="0" applyAlignment="0" applyProtection="0"/>
    <xf numFmtId="0" fontId="107" fillId="42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107" fillId="42" borderId="17" applyNumberFormat="0" applyAlignment="0" applyProtection="0"/>
    <xf numFmtId="0" fontId="107" fillId="42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107" fillId="42" borderId="17" applyNumberFormat="0" applyAlignment="0" applyProtection="0"/>
    <xf numFmtId="0" fontId="10" fillId="5" borderId="4" applyNumberFormat="0" applyAlignment="0" applyProtection="0"/>
    <xf numFmtId="0" fontId="21" fillId="0" borderId="0"/>
    <xf numFmtId="41" fontId="111" fillId="62" borderId="30">
      <alignment horizontal="left"/>
      <protection locked="0"/>
    </xf>
    <xf numFmtId="41" fontId="111" fillId="62" borderId="30">
      <alignment horizontal="left"/>
      <protection locked="0"/>
    </xf>
    <xf numFmtId="0" fontId="21" fillId="0" borderId="0"/>
    <xf numFmtId="0" fontId="21" fillId="0" borderId="0"/>
    <xf numFmtId="10" fontId="111" fillId="62" borderId="30">
      <alignment horizontal="right"/>
      <protection locked="0"/>
    </xf>
    <xf numFmtId="10" fontId="111" fillId="62" borderId="30">
      <alignment horizontal="right"/>
      <protection locked="0"/>
    </xf>
    <xf numFmtId="0" fontId="21" fillId="0" borderId="0"/>
    <xf numFmtId="0" fontId="21" fillId="0" borderId="0"/>
    <xf numFmtId="10" fontId="111" fillId="62" borderId="30">
      <alignment horizontal="right"/>
      <protection locked="0"/>
    </xf>
    <xf numFmtId="41" fontId="111" fillId="62" borderId="30">
      <alignment horizontal="left"/>
      <protection locked="0"/>
    </xf>
    <xf numFmtId="0" fontId="93" fillId="0" borderId="0"/>
    <xf numFmtId="0" fontId="93" fillId="0" borderId="31"/>
    <xf numFmtId="0" fontId="93" fillId="0" borderId="31"/>
    <xf numFmtId="0" fontId="93" fillId="0" borderId="31"/>
    <xf numFmtId="0" fontId="93" fillId="0" borderId="31"/>
    <xf numFmtId="0" fontId="93" fillId="0" borderId="31"/>
    <xf numFmtId="0" fontId="93" fillId="0" borderId="31"/>
    <xf numFmtId="0" fontId="93" fillId="0" borderId="31"/>
    <xf numFmtId="0" fontId="93" fillId="0" borderId="31"/>
    <xf numFmtId="0" fontId="93" fillId="0" borderId="31"/>
    <xf numFmtId="0" fontId="45" fillId="60" borderId="0"/>
    <xf numFmtId="0" fontId="45" fillId="6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6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3" fillId="0" borderId="32" applyNumberFormat="0" applyFill="0" applyAlignment="0" applyProtection="0"/>
    <xf numFmtId="0" fontId="13" fillId="0" borderId="6" applyNumberFormat="0" applyFill="0" applyAlignment="0" applyProtection="0"/>
    <xf numFmtId="0" fontId="114" fillId="0" borderId="33" applyNumberFormat="0" applyFill="0" applyAlignment="0" applyProtection="0"/>
    <xf numFmtId="0" fontId="21" fillId="0" borderId="0"/>
    <xf numFmtId="0" fontId="21" fillId="0" borderId="0"/>
    <xf numFmtId="0" fontId="113" fillId="0" borderId="3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3" fillId="0" borderId="3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33" applyNumberFormat="0" applyFill="0" applyAlignment="0" applyProtection="0"/>
    <xf numFmtId="0" fontId="115" fillId="0" borderId="6" applyNumberFormat="0" applyFill="0" applyAlignment="0" applyProtection="0"/>
    <xf numFmtId="0" fontId="21" fillId="0" borderId="0"/>
    <xf numFmtId="0" fontId="21" fillId="0" borderId="0"/>
    <xf numFmtId="0" fontId="116" fillId="0" borderId="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3" fillId="0" borderId="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17" fillId="0" borderId="6" applyNumberFormat="0" applyFill="0" applyAlignment="0" applyProtection="0"/>
    <xf numFmtId="0" fontId="21" fillId="0" borderId="0"/>
    <xf numFmtId="18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0" fontId="21" fillId="0" borderId="0"/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0" fontId="21" fillId="0" borderId="0"/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0" fontId="21" fillId="0" borderId="0"/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44" fontId="20" fillId="0" borderId="35" applyNumberFormat="0" applyFont="0" applyAlignment="0">
      <alignment horizontal="center"/>
    </xf>
    <xf numFmtId="0" fontId="21" fillId="0" borderId="0"/>
    <xf numFmtId="0" fontId="21" fillId="0" borderId="0"/>
    <xf numFmtId="0" fontId="21" fillId="0" borderId="0"/>
    <xf numFmtId="44" fontId="20" fillId="0" borderId="35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45" fillId="63" borderId="0">
      <alignment horizontal="center"/>
    </xf>
    <xf numFmtId="0" fontId="118" fillId="42" borderId="0" applyNumberFormat="0" applyBorder="0" applyAlignment="0" applyProtection="0"/>
    <xf numFmtId="0" fontId="9" fillId="4" borderId="0" applyNumberFormat="0" applyBorder="0" applyAlignment="0" applyProtection="0"/>
    <xf numFmtId="0" fontId="119" fillId="42" borderId="0" applyNumberFormat="0" applyBorder="0" applyAlignment="0" applyProtection="0"/>
    <xf numFmtId="0" fontId="21" fillId="0" borderId="0"/>
    <xf numFmtId="0" fontId="21" fillId="0" borderId="0"/>
    <xf numFmtId="0" fontId="120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8" fillId="42" borderId="0" applyNumberFormat="0" applyBorder="0" applyAlignment="0" applyProtection="0"/>
    <xf numFmtId="0" fontId="21" fillId="0" borderId="0"/>
    <xf numFmtId="0" fontId="21" fillId="0" borderId="0"/>
    <xf numFmtId="0" fontId="119" fillId="42" borderId="0" applyNumberFormat="0" applyBorder="0" applyAlignment="0" applyProtection="0"/>
    <xf numFmtId="0" fontId="121" fillId="4" borderId="0" applyNumberFormat="0" applyBorder="0" applyAlignment="0" applyProtection="0"/>
    <xf numFmtId="0" fontId="21" fillId="0" borderId="0"/>
    <xf numFmtId="0" fontId="21" fillId="0" borderId="0"/>
    <xf numFmtId="0" fontId="122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23" fillId="4" borderId="0" applyNumberFormat="0" applyBorder="0" applyAlignment="0" applyProtection="0"/>
    <xf numFmtId="0" fontId="21" fillId="0" borderId="0"/>
    <xf numFmtId="37" fontId="124" fillId="0" borderId="0"/>
    <xf numFmtId="37" fontId="124" fillId="0" borderId="0"/>
    <xf numFmtId="37" fontId="124" fillId="0" borderId="0"/>
    <xf numFmtId="0" fontId="21" fillId="0" borderId="0"/>
    <xf numFmtId="0" fontId="21" fillId="0" borderId="0"/>
    <xf numFmtId="0" fontId="21" fillId="0" borderId="0"/>
    <xf numFmtId="190" fontId="125" fillId="0" borderId="0"/>
    <xf numFmtId="191" fontId="21" fillId="0" borderId="0"/>
    <xf numFmtId="192" fontId="21" fillId="0" borderId="0"/>
    <xf numFmtId="192" fontId="21" fillId="0" borderId="0"/>
    <xf numFmtId="192" fontId="21" fillId="0" borderId="0"/>
    <xf numFmtId="192" fontId="21" fillId="0" borderId="0"/>
    <xf numFmtId="193" fontId="21" fillId="0" borderId="0"/>
    <xf numFmtId="193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21" fillId="0" borderId="0"/>
    <xf numFmtId="193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21" fillId="0" borderId="0"/>
    <xf numFmtId="193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21" fillId="0" borderId="0"/>
    <xf numFmtId="192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21" fillId="0" borderId="0"/>
    <xf numFmtId="192" fontId="21" fillId="0" borderId="0"/>
    <xf numFmtId="0" fontId="21" fillId="0" borderId="0"/>
    <xf numFmtId="0" fontId="21" fillId="0" borderId="0"/>
    <xf numFmtId="0" fontId="21" fillId="0" borderId="0"/>
    <xf numFmtId="19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2" fontId="21" fillId="0" borderId="0"/>
    <xf numFmtId="192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0" fontId="125" fillId="0" borderId="0"/>
    <xf numFmtId="0" fontId="21" fillId="0" borderId="0"/>
    <xf numFmtId="194" fontId="61" fillId="0" borderId="0"/>
    <xf numFmtId="194" fontId="61" fillId="0" borderId="0"/>
    <xf numFmtId="195" fontId="45" fillId="0" borderId="0"/>
    <xf numFmtId="196" fontId="45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37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7" fillId="0" borderId="0"/>
    <xf numFmtId="0" fontId="21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4" fontId="21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1" fillId="0" borderId="0"/>
    <xf numFmtId="0" fontId="21" fillId="0" borderId="0"/>
    <xf numFmtId="0" fontId="30" fillId="0" borderId="0"/>
    <xf numFmtId="0" fontId="1" fillId="0" borderId="0"/>
    <xf numFmtId="0" fontId="30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126" fillId="0" borderId="0"/>
    <xf numFmtId="0" fontId="126" fillId="0" borderId="0"/>
    <xf numFmtId="0" fontId="1" fillId="0" borderId="0"/>
    <xf numFmtId="197" fontId="21" fillId="0" borderId="0">
      <alignment horizontal="left" wrapText="1"/>
    </xf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7" fontId="21" fillId="0" borderId="0">
      <alignment horizontal="left" wrapText="1"/>
    </xf>
    <xf numFmtId="0" fontId="21" fillId="0" borderId="0"/>
    <xf numFmtId="197" fontId="21" fillId="0" borderId="0">
      <alignment horizontal="left" wrapText="1"/>
    </xf>
    <xf numFmtId="0" fontId="21" fillId="0" borderId="0"/>
    <xf numFmtId="197" fontId="21" fillId="0" borderId="0">
      <alignment horizontal="left" wrapText="1"/>
    </xf>
    <xf numFmtId="0" fontId="21" fillId="0" borderId="0"/>
    <xf numFmtId="197" fontId="21" fillId="0" borderId="0">
      <alignment horizontal="left" wrapText="1"/>
    </xf>
    <xf numFmtId="0" fontId="21" fillId="0" borderId="0"/>
    <xf numFmtId="197" fontId="21" fillId="0" borderId="0">
      <alignment horizontal="left" wrapText="1"/>
    </xf>
    <xf numFmtId="0" fontId="21" fillId="0" borderId="0"/>
    <xf numFmtId="0" fontId="2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89" fontId="19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166" fontId="21" fillId="0" borderId="0">
      <alignment horizontal="left" wrapText="1"/>
    </xf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199" fontId="19" fillId="0" borderId="0">
      <alignment horizontal="left" wrapText="1"/>
    </xf>
    <xf numFmtId="0" fontId="6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126" fillId="0" borderId="0"/>
    <xf numFmtId="0" fontId="126" fillId="0" borderId="0"/>
    <xf numFmtId="0" fontId="1" fillId="0" borderId="0"/>
    <xf numFmtId="0" fontId="1" fillId="0" borderId="0"/>
    <xf numFmtId="0" fontId="126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189" fontId="19" fillId="0" borderId="0">
      <alignment horizontal="left" wrapText="1"/>
    </xf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200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1" fillId="0" borderId="0"/>
    <xf numFmtId="0" fontId="31" fillId="0" borderId="0"/>
    <xf numFmtId="0" fontId="30" fillId="0" borderId="0"/>
    <xf numFmtId="0" fontId="32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6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0" borderId="0"/>
    <xf numFmtId="0" fontId="21" fillId="37" borderId="36" applyNumberFormat="0" applyFont="0" applyAlignment="0" applyProtection="0"/>
    <xf numFmtId="0" fontId="19" fillId="37" borderId="36" applyNumberFormat="0" applyFont="0" applyAlignment="0" applyProtection="0"/>
    <xf numFmtId="0" fontId="21" fillId="0" borderId="0"/>
    <xf numFmtId="0" fontId="19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0" borderId="0"/>
    <xf numFmtId="0" fontId="21" fillId="37" borderId="36" applyNumberFormat="0" applyFont="0" applyAlignment="0" applyProtection="0"/>
    <xf numFmtId="0" fontId="21" fillId="0" borderId="0"/>
    <xf numFmtId="0" fontId="21" fillId="37" borderId="36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21" fillId="37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65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65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7" borderId="36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1" fillId="8" borderId="8" applyNumberFormat="0" applyFont="0" applyAlignment="0" applyProtection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65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19" fillId="37" borderId="36" applyNumberFormat="0" applyFont="0" applyAlignment="0" applyProtection="0"/>
    <xf numFmtId="0" fontId="65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69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69" fillId="37" borderId="36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3" fillId="37" borderId="36" applyNumberFormat="0" applyFont="0" applyAlignment="0" applyProtection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0" fillId="8" borderId="8" applyNumberFormat="0" applyFont="0" applyAlignment="0" applyProtection="0"/>
    <xf numFmtId="0" fontId="33" fillId="37" borderId="36" applyNumberFormat="0" applyFont="0" applyAlignment="0" applyProtection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30" fillId="8" borderId="8" applyNumberFormat="0" applyFont="0" applyAlignment="0" applyProtection="0"/>
    <xf numFmtId="0" fontId="21" fillId="0" borderId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3" fillId="37" borderId="36" applyNumberFormat="0" applyFont="0" applyAlignment="0" applyProtection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30" fillId="8" borderId="8" applyNumberFormat="0" applyFont="0" applyAlignment="0" applyProtection="0"/>
    <xf numFmtId="0" fontId="21" fillId="0" borderId="0"/>
    <xf numFmtId="0" fontId="30" fillId="8" borderId="8" applyNumberFormat="0" applyFont="0" applyAlignment="0" applyProtection="0"/>
    <xf numFmtId="0" fontId="33" fillId="37" borderId="36" applyNumberFormat="0" applyFont="0" applyAlignment="0" applyProtection="0"/>
    <xf numFmtId="0" fontId="30" fillId="8" borderId="8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0" fillId="8" borderId="8" applyNumberFormat="0" applyFont="0" applyAlignment="0" applyProtection="0"/>
    <xf numFmtId="0" fontId="33" fillId="37" borderId="36" applyNumberFormat="0" applyFont="0" applyAlignment="0" applyProtection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37" borderId="3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29" fillId="56" borderId="37" applyNumberFormat="0" applyAlignment="0" applyProtection="0"/>
    <xf numFmtId="0" fontId="11" fillId="6" borderId="5" applyNumberFormat="0" applyAlignment="0" applyProtection="0"/>
    <xf numFmtId="0" fontId="129" fillId="57" borderId="37" applyNumberFormat="0" applyAlignment="0" applyProtection="0"/>
    <xf numFmtId="0" fontId="21" fillId="0" borderId="0"/>
    <xf numFmtId="0" fontId="129" fillId="57" borderId="3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9" fillId="57" borderId="37" applyNumberFormat="0" applyAlignment="0" applyProtection="0"/>
    <xf numFmtId="0" fontId="11" fillId="5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129" fillId="56" borderId="37" applyNumberFormat="0" applyAlignment="0" applyProtection="0"/>
    <xf numFmtId="0" fontId="21" fillId="0" borderId="0"/>
    <xf numFmtId="0" fontId="21" fillId="0" borderId="0"/>
    <xf numFmtId="0" fontId="21" fillId="0" borderId="0"/>
    <xf numFmtId="0" fontId="129" fillId="56" borderId="37" applyNumberFormat="0" applyAlignment="0" applyProtection="0"/>
    <xf numFmtId="0" fontId="21" fillId="0" borderId="0"/>
    <xf numFmtId="0" fontId="21" fillId="0" borderId="0"/>
    <xf numFmtId="0" fontId="21" fillId="0" borderId="0"/>
    <xf numFmtId="0" fontId="129" fillId="57" borderId="37" applyNumberFormat="0" applyAlignment="0" applyProtection="0"/>
    <xf numFmtId="0" fontId="129" fillId="57" borderId="37" applyNumberFormat="0" applyAlignment="0" applyProtection="0"/>
    <xf numFmtId="0" fontId="130" fillId="6" borderId="5" applyNumberFormat="0" applyAlignment="0" applyProtection="0"/>
    <xf numFmtId="0" fontId="21" fillId="0" borderId="0"/>
    <xf numFmtId="0" fontId="129" fillId="57" borderId="3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9" fillId="57" borderId="37" applyNumberFormat="0" applyAlignment="0" applyProtection="0"/>
    <xf numFmtId="0" fontId="131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9" fillId="57" borderId="37" applyNumberFormat="0" applyAlignment="0" applyProtection="0"/>
    <xf numFmtId="0" fontId="11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2" fillId="6" borderId="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0" fontId="69" fillId="0" borderId="0"/>
    <xf numFmtId="201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64" fillId="0" borderId="0" applyFont="0" applyFill="0" applyBorder="0" applyAlignment="0" applyProtection="0"/>
    <xf numFmtId="0" fontId="21" fillId="0" borderId="0"/>
    <xf numFmtId="0" fontId="21" fillId="0" borderId="0"/>
    <xf numFmtId="9" fontId="6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6" fillId="0" borderId="0" applyFont="0" applyFill="0" applyBorder="0" applyAlignment="0" applyProtection="0"/>
    <xf numFmtId="10" fontId="21" fillId="0" borderId="3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1" fillId="64" borderId="30"/>
    <xf numFmtId="41" fontId="21" fillId="64" borderId="30"/>
    <xf numFmtId="41" fontId="21" fillId="64" borderId="3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1" fillId="64" borderId="3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1" fillId="64" borderId="30"/>
    <xf numFmtId="202" fontId="133" fillId="60" borderId="0" applyBorder="0" applyAlignment="0">
      <protection hidden="1"/>
    </xf>
    <xf numFmtId="1" fontId="133" fillId="6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21" fillId="0" borderId="0"/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21" fillId="0" borderId="0"/>
    <xf numFmtId="0" fontId="21" fillId="0" borderId="0"/>
    <xf numFmtId="0" fontId="21" fillId="0" borderId="0"/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21" fillId="0" borderId="0"/>
    <xf numFmtId="0" fontId="21" fillId="0" borderId="0"/>
    <xf numFmtId="0" fontId="21" fillId="0" borderId="0"/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0" fontId="134" fillId="0" borderId="20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65" borderId="0" applyNumberFormat="0" applyFont="0" applyBorder="0" applyAlignment="0" applyProtection="0"/>
    <xf numFmtId="0" fontId="65" fillId="65" borderId="0" applyNumberFormat="0" applyFont="0" applyBorder="0" applyAlignment="0" applyProtection="0"/>
    <xf numFmtId="0" fontId="65" fillId="65" borderId="0" applyNumberFormat="0" applyFon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/>
    <xf numFmtId="3" fontId="135" fillId="0" borderId="0" applyFill="0" applyBorder="0" applyAlignment="0" applyProtection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7" fillId="0" borderId="0"/>
    <xf numFmtId="3" fontId="135" fillId="0" borderId="0" applyFill="0" applyBorder="0" applyAlignment="0" applyProtection="0"/>
    <xf numFmtId="3" fontId="1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" fontId="135" fillId="0" borderId="0" applyFill="0" applyBorder="0" applyAlignment="0" applyProtection="0"/>
    <xf numFmtId="42" fontId="21" fillId="58" borderId="0"/>
    <xf numFmtId="0" fontId="138" fillId="66" borderId="0"/>
    <xf numFmtId="0" fontId="139" fillId="66" borderId="31"/>
    <xf numFmtId="0" fontId="140" fillId="67" borderId="38"/>
    <xf numFmtId="0" fontId="141" fillId="66" borderId="39"/>
    <xf numFmtId="42" fontId="21" fillId="58" borderId="0"/>
    <xf numFmtId="42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8" borderId="13">
      <alignment vertical="center"/>
    </xf>
    <xf numFmtId="42" fontId="21" fillId="58" borderId="13">
      <alignment vertical="center"/>
    </xf>
    <xf numFmtId="42" fontId="21" fillId="58" borderId="13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8" borderId="13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8" borderId="13">
      <alignment vertical="center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1" fillId="0" borderId="0"/>
    <xf numFmtId="0" fontId="21" fillId="0" borderId="0"/>
    <xf numFmtId="0" fontId="21" fillId="0" borderId="0"/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1" fillId="0" borderId="0"/>
    <xf numFmtId="0" fontId="21" fillId="0" borderId="0"/>
    <xf numFmtId="0" fontId="21" fillId="0" borderId="0"/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0" fontId="20" fillId="58" borderId="40" applyNumberFormat="0">
      <alignment horizontal="center" vertical="center" wrapText="1"/>
    </xf>
    <xf numFmtId="10" fontId="21" fillId="58" borderId="0"/>
    <xf numFmtId="10" fontId="21" fillId="58" borderId="0"/>
    <xf numFmtId="10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1" fillId="58" borderId="0"/>
    <xf numFmtId="10" fontId="21" fillId="58" borderId="0"/>
    <xf numFmtId="0" fontId="21" fillId="0" borderId="0"/>
    <xf numFmtId="0" fontId="21" fillId="0" borderId="0"/>
    <xf numFmtId="10" fontId="21" fillId="58" borderId="0"/>
    <xf numFmtId="10" fontId="21" fillId="58" borderId="0"/>
    <xf numFmtId="0" fontId="21" fillId="0" borderId="0"/>
    <xf numFmtId="0" fontId="21" fillId="0" borderId="0"/>
    <xf numFmtId="0" fontId="21" fillId="0" borderId="0"/>
    <xf numFmtId="10" fontId="21" fillId="58" borderId="0"/>
    <xf numFmtId="0" fontId="21" fillId="0" borderId="0"/>
    <xf numFmtId="0" fontId="21" fillId="0" borderId="0"/>
    <xf numFmtId="10" fontId="21" fillId="58" borderId="0"/>
    <xf numFmtId="10" fontId="21" fillId="58" borderId="0"/>
    <xf numFmtId="0" fontId="21" fillId="0" borderId="0"/>
    <xf numFmtId="0" fontId="21" fillId="0" borderId="0"/>
    <xf numFmtId="10" fontId="21" fillId="58" borderId="0"/>
    <xf numFmtId="10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1" fillId="58" borderId="0"/>
    <xf numFmtId="203" fontId="21" fillId="58" borderId="0"/>
    <xf numFmtId="0" fontId="21" fillId="0" borderId="0"/>
    <xf numFmtId="203" fontId="21" fillId="58" borderId="0"/>
    <xf numFmtId="203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3" fontId="21" fillId="58" borderId="0"/>
    <xf numFmtId="203" fontId="21" fillId="58" borderId="0"/>
    <xf numFmtId="0" fontId="21" fillId="0" borderId="0"/>
    <xf numFmtId="0" fontId="21" fillId="0" borderId="0"/>
    <xf numFmtId="203" fontId="21" fillId="58" borderId="0"/>
    <xf numFmtId="203" fontId="21" fillId="58" borderId="0"/>
    <xf numFmtId="0" fontId="21" fillId="0" borderId="0"/>
    <xf numFmtId="0" fontId="21" fillId="0" borderId="0"/>
    <xf numFmtId="0" fontId="21" fillId="0" borderId="0"/>
    <xf numFmtId="203" fontId="21" fillId="58" borderId="0"/>
    <xf numFmtId="0" fontId="21" fillId="0" borderId="0"/>
    <xf numFmtId="0" fontId="21" fillId="0" borderId="0"/>
    <xf numFmtId="203" fontId="21" fillId="58" borderId="0"/>
    <xf numFmtId="203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203" fontId="21" fillId="58" borderId="0"/>
    <xf numFmtId="203" fontId="21" fillId="58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3" fontId="21" fillId="58" borderId="0"/>
    <xf numFmtId="42" fontId="21" fillId="58" borderId="0"/>
    <xf numFmtId="165" fontId="48" fillId="0" borderId="0" applyBorder="0" applyAlignment="0"/>
    <xf numFmtId="165" fontId="48" fillId="0" borderId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0" fontId="21" fillId="0" borderId="0"/>
    <xf numFmtId="0" fontId="21" fillId="0" borderId="0"/>
    <xf numFmtId="0" fontId="21" fillId="0" borderId="0"/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0" fontId="21" fillId="0" borderId="0"/>
    <xf numFmtId="0" fontId="21" fillId="0" borderId="0"/>
    <xf numFmtId="0" fontId="21" fillId="0" borderId="0"/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0" fontId="21" fillId="0" borderId="0"/>
    <xf numFmtId="0" fontId="21" fillId="0" borderId="0"/>
    <xf numFmtId="0" fontId="21" fillId="0" borderId="0"/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42" fontId="21" fillId="58" borderId="11">
      <alignment horizontal="left"/>
    </xf>
    <xf numFmtId="203" fontId="142" fillId="58" borderId="11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3" fontId="142" fillId="58" borderId="11">
      <alignment horizontal="left"/>
    </xf>
    <xf numFmtId="203" fontId="142" fillId="58" borderId="11">
      <alignment horizontal="left"/>
    </xf>
    <xf numFmtId="203" fontId="142" fillId="58" borderId="11">
      <alignment horizontal="left"/>
    </xf>
    <xf numFmtId="165" fontId="48" fillId="0" borderId="0" applyBorder="0" applyAlignment="0"/>
    <xf numFmtId="14" fontId="19" fillId="0" borderId="0" applyNumberFormat="0" applyFill="0" applyBorder="0" applyAlignment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4" fontId="21" fillId="0" borderId="0" applyFont="0" applyFill="0" applyAlignment="0">
      <alignment horizontal="right"/>
    </xf>
    <xf numFmtId="204" fontId="21" fillId="0" borderId="0" applyFont="0" applyFill="0" applyAlignment="0">
      <alignment horizontal="right"/>
    </xf>
    <xf numFmtId="204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4" fontId="21" fillId="0" borderId="0" applyFont="0" applyFill="0" applyAlignment="0">
      <alignment horizontal="right"/>
    </xf>
    <xf numFmtId="204" fontId="21" fillId="0" borderId="0" applyFont="0" applyFill="0" applyAlignment="0">
      <alignment horizontal="right"/>
    </xf>
    <xf numFmtId="0" fontId="21" fillId="0" borderId="0"/>
    <xf numFmtId="0" fontId="21" fillId="0" borderId="0"/>
    <xf numFmtId="204" fontId="21" fillId="0" borderId="0" applyFont="0" applyFill="0" applyAlignment="0">
      <alignment horizontal="right"/>
    </xf>
    <xf numFmtId="204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21" fillId="0" borderId="0"/>
    <xf numFmtId="204" fontId="21" fillId="0" borderId="0" applyFont="0" applyFill="0" applyAlignment="0">
      <alignment horizontal="right"/>
    </xf>
    <xf numFmtId="0" fontId="21" fillId="0" borderId="0"/>
    <xf numFmtId="0" fontId="21" fillId="0" borderId="0"/>
    <xf numFmtId="204" fontId="21" fillId="0" borderId="0" applyFont="0" applyFill="0" applyAlignment="0">
      <alignment horizontal="right"/>
    </xf>
    <xf numFmtId="204" fontId="21" fillId="0" borderId="0" applyFont="0" applyFill="0" applyAlignment="0">
      <alignment horizontal="right"/>
    </xf>
    <xf numFmtId="0" fontId="21" fillId="0" borderId="0"/>
    <xf numFmtId="0" fontId="21" fillId="0" borderId="0"/>
    <xf numFmtId="204" fontId="21" fillId="0" borderId="0" applyFont="0" applyFill="0" applyAlignment="0">
      <alignment horizontal="right"/>
    </xf>
    <xf numFmtId="204" fontId="21" fillId="0" borderId="0" applyFont="0" applyFill="0" applyAlignment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5" fontId="143" fillId="0" borderId="0"/>
    <xf numFmtId="4" fontId="23" fillId="62" borderId="37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45" fillId="42" borderId="41" applyNumberFormat="0" applyProtection="0">
      <alignment vertical="center"/>
    </xf>
    <xf numFmtId="4" fontId="45" fillId="42" borderId="41" applyNumberFormat="0" applyProtection="0">
      <alignment vertical="center"/>
    </xf>
    <xf numFmtId="4" fontId="45" fillId="42" borderId="41" applyNumberFormat="0" applyProtection="0">
      <alignment vertical="center"/>
    </xf>
    <xf numFmtId="4" fontId="45" fillId="42" borderId="41" applyNumberFormat="0" applyProtection="0">
      <alignment vertical="center"/>
    </xf>
    <xf numFmtId="4" fontId="23" fillId="62" borderId="37" applyNumberFormat="0" applyProtection="0">
      <alignment vertical="center"/>
    </xf>
    <xf numFmtId="4" fontId="144" fillId="62" borderId="37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4" fillId="62" borderId="37" applyNumberFormat="0" applyProtection="0">
      <alignment vertical="center"/>
    </xf>
    <xf numFmtId="4" fontId="23" fillId="62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45" fillId="62" borderId="41" applyNumberFormat="0" applyProtection="0">
      <alignment horizontal="left" vertical="center" indent="1"/>
    </xf>
    <xf numFmtId="4" fontId="45" fillId="62" borderId="41" applyNumberFormat="0" applyProtection="0">
      <alignment horizontal="left" vertical="center" indent="1"/>
    </xf>
    <xf numFmtId="4" fontId="45" fillId="62" borderId="41" applyNumberFormat="0" applyProtection="0">
      <alignment horizontal="left" vertical="center" indent="1"/>
    </xf>
    <xf numFmtId="4" fontId="45" fillId="62" borderId="41" applyNumberFormat="0" applyProtection="0">
      <alignment horizontal="left" vertical="center" indent="1"/>
    </xf>
    <xf numFmtId="4" fontId="23" fillId="62" borderId="37" applyNumberFormat="0" applyProtection="0">
      <alignment horizontal="left" vertical="center" indent="1"/>
    </xf>
    <xf numFmtId="4" fontId="23" fillId="62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2" borderId="37" applyNumberFormat="0" applyProtection="0">
      <alignment horizontal="left" vertical="center" indent="1"/>
    </xf>
    <xf numFmtId="0" fontId="21" fillId="68" borderId="0" applyNumberFormat="0" applyProtection="0">
      <alignment horizontal="left" vertical="center" indent="1"/>
    </xf>
    <xf numFmtId="0" fontId="21" fillId="68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23" fillId="69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9" borderId="37" applyNumberFormat="0" applyProtection="0">
      <alignment horizontal="right" vertical="center"/>
    </xf>
    <xf numFmtId="4" fontId="23" fillId="70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0" borderId="37" applyNumberFormat="0" applyProtection="0">
      <alignment horizontal="right" vertical="center"/>
    </xf>
    <xf numFmtId="4" fontId="23" fillId="71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1" borderId="37" applyNumberFormat="0" applyProtection="0">
      <alignment horizontal="right" vertical="center"/>
    </xf>
    <xf numFmtId="4" fontId="23" fillId="72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2" borderId="37" applyNumberFormat="0" applyProtection="0">
      <alignment horizontal="right" vertical="center"/>
    </xf>
    <xf numFmtId="4" fontId="23" fillId="73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3" borderId="37" applyNumberFormat="0" applyProtection="0">
      <alignment horizontal="right" vertical="center"/>
    </xf>
    <xf numFmtId="4" fontId="23" fillId="74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4" borderId="37" applyNumberFormat="0" applyProtection="0">
      <alignment horizontal="right" vertical="center"/>
    </xf>
    <xf numFmtId="4" fontId="23" fillId="75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5" borderId="37" applyNumberFormat="0" applyProtection="0">
      <alignment horizontal="right" vertical="center"/>
    </xf>
    <xf numFmtId="4" fontId="23" fillId="76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6" borderId="37" applyNumberFormat="0" applyProtection="0">
      <alignment horizontal="right" vertical="center"/>
    </xf>
    <xf numFmtId="4" fontId="23" fillId="77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77" borderId="37" applyNumberFormat="0" applyProtection="0">
      <alignment horizontal="right" vertical="center"/>
    </xf>
    <xf numFmtId="4" fontId="22" fillId="78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1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5" fillId="79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80" borderId="37" applyNumberFormat="0" applyProtection="0">
      <alignment horizontal="left" vertical="center" indent="1"/>
    </xf>
    <xf numFmtId="4" fontId="146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6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1" borderId="37" applyNumberFormat="0" applyProtection="0">
      <alignment horizontal="left" vertical="center" indent="1"/>
    </xf>
    <xf numFmtId="0" fontId="21" fillId="81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37" applyNumberFormat="0" applyProtection="0">
      <alignment horizontal="left" vertical="center" indent="1"/>
    </xf>
    <xf numFmtId="0" fontId="21" fillId="0" borderId="0"/>
    <xf numFmtId="0" fontId="21" fillId="81" borderId="37" applyNumberFormat="0" applyProtection="0">
      <alignment horizontal="left" vertical="center" indent="1"/>
    </xf>
    <xf numFmtId="0" fontId="21" fillId="81" borderId="37" applyNumberFormat="0" applyProtection="0">
      <alignment horizontal="left" vertical="center" indent="1"/>
    </xf>
    <xf numFmtId="0" fontId="21" fillId="81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1" borderId="37" applyNumberFormat="0" applyProtection="0">
      <alignment horizontal="left" vertical="center" indent="1"/>
    </xf>
    <xf numFmtId="0" fontId="21" fillId="0" borderId="0"/>
    <xf numFmtId="0" fontId="21" fillId="81" borderId="37" applyNumberFormat="0" applyProtection="0">
      <alignment horizontal="left" vertical="center" indent="1"/>
    </xf>
    <xf numFmtId="0" fontId="21" fillId="82" borderId="37" applyNumberFormat="0" applyProtection="0">
      <alignment horizontal="left" vertical="center" indent="1"/>
    </xf>
    <xf numFmtId="0" fontId="21" fillId="82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2" borderId="37" applyNumberFormat="0" applyProtection="0">
      <alignment horizontal="left" vertical="center" indent="1"/>
    </xf>
    <xf numFmtId="0" fontId="21" fillId="0" borderId="0"/>
    <xf numFmtId="0" fontId="21" fillId="82" borderId="37" applyNumberFormat="0" applyProtection="0">
      <alignment horizontal="left" vertical="center" indent="1"/>
    </xf>
    <xf numFmtId="0" fontId="21" fillId="82" borderId="37" applyNumberFormat="0" applyProtection="0">
      <alignment horizontal="left" vertical="center" indent="1"/>
    </xf>
    <xf numFmtId="0" fontId="21" fillId="82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2" borderId="37" applyNumberFormat="0" applyProtection="0">
      <alignment horizontal="left" vertical="center" indent="1"/>
    </xf>
    <xf numFmtId="0" fontId="21" fillId="0" borderId="0"/>
    <xf numFmtId="0" fontId="21" fillId="82" borderId="37" applyNumberFormat="0" applyProtection="0">
      <alignment horizontal="left" vertical="center" indent="1"/>
    </xf>
    <xf numFmtId="0" fontId="21" fillId="60" borderId="37" applyNumberFormat="0" applyProtection="0">
      <alignment horizontal="left" vertical="center" indent="1"/>
    </xf>
    <xf numFmtId="0" fontId="21" fillId="6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60" borderId="37" applyNumberFormat="0" applyProtection="0">
      <alignment horizontal="left" vertical="center" indent="1"/>
    </xf>
    <xf numFmtId="0" fontId="21" fillId="0" borderId="0"/>
    <xf numFmtId="0" fontId="21" fillId="60" borderId="37" applyNumberFormat="0" applyProtection="0">
      <alignment horizontal="left" vertical="center" indent="1"/>
    </xf>
    <xf numFmtId="0" fontId="21" fillId="60" borderId="37" applyNumberFormat="0" applyProtection="0">
      <alignment horizontal="left" vertical="center" indent="1"/>
    </xf>
    <xf numFmtId="0" fontId="21" fillId="6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60" borderId="37" applyNumberFormat="0" applyProtection="0">
      <alignment horizontal="left" vertical="center" indent="1"/>
    </xf>
    <xf numFmtId="0" fontId="21" fillId="0" borderId="0"/>
    <xf numFmtId="0" fontId="21" fillId="6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3" borderId="37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3" borderId="37" applyNumberFormat="0" applyProtection="0">
      <alignment vertical="center"/>
    </xf>
    <xf numFmtId="4" fontId="144" fillId="63" borderId="37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4" fillId="63" borderId="37" applyNumberFormat="0" applyProtection="0">
      <alignment vertical="center"/>
    </xf>
    <xf numFmtId="4" fontId="23" fillId="63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3" borderId="37" applyNumberFormat="0" applyProtection="0">
      <alignment horizontal="left" vertical="center" indent="1"/>
    </xf>
    <xf numFmtId="4" fontId="23" fillId="63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23" fillId="63" borderId="37" applyNumberFormat="0" applyProtection="0">
      <alignment horizontal="left" vertical="center" indent="1"/>
    </xf>
    <xf numFmtId="4" fontId="23" fillId="61" borderId="37" applyNumberFormat="0" applyProtection="0">
      <alignment horizontal="right" vertical="center"/>
    </xf>
    <xf numFmtId="4" fontId="23" fillId="61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4" fontId="23" fillId="61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45" fillId="0" borderId="41" applyNumberFormat="0" applyProtection="0">
      <alignment horizontal="right" vertical="center"/>
    </xf>
    <xf numFmtId="4" fontId="45" fillId="0" borderId="41" applyNumberFormat="0" applyProtection="0">
      <alignment horizontal="right" vertical="center"/>
    </xf>
    <xf numFmtId="4" fontId="45" fillId="0" borderId="41" applyNumberFormat="0" applyProtection="0">
      <alignment horizontal="right" vertical="center"/>
    </xf>
    <xf numFmtId="4" fontId="45" fillId="0" borderId="41" applyNumberFormat="0" applyProtection="0">
      <alignment horizontal="right" vertical="center"/>
    </xf>
    <xf numFmtId="4" fontId="23" fillId="61" borderId="37" applyNumberFormat="0" applyProtection="0">
      <alignment horizontal="right" vertical="center"/>
    </xf>
    <xf numFmtId="4" fontId="144" fillId="61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4" fillId="61" borderId="37" applyNumberFormat="0" applyProtection="0">
      <alignment horizontal="right" vertical="center"/>
    </xf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0" borderId="0"/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4" fontId="45" fillId="48" borderId="41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80" borderId="37" applyNumberFormat="0" applyProtection="0">
      <alignment horizontal="left" vertical="center" indent="1"/>
    </xf>
    <xf numFmtId="0" fontId="21" fillId="0" borderId="0"/>
    <xf numFmtId="0" fontId="21" fillId="80" borderId="37" applyNumberFormat="0" applyProtection="0">
      <alignment horizontal="left" vertical="center" indent="1"/>
    </xf>
    <xf numFmtId="0" fontId="147" fillId="0" borderId="0" applyNumberFormat="0" applyProtection="0">
      <alignment horizontal="left" indent="5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8" fillId="61" borderId="37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48" fillId="61" borderId="37" applyNumberFormat="0" applyProtection="0">
      <alignment horizontal="right" vertical="center"/>
    </xf>
    <xf numFmtId="39" fontId="21" fillId="83" borderId="0"/>
    <xf numFmtId="38" fontId="21" fillId="84" borderId="0" applyNumberFormat="0" applyFont="0" applyBorder="0" applyAlignment="0" applyProtection="0"/>
    <xf numFmtId="39" fontId="21" fillId="83" borderId="0"/>
    <xf numFmtId="39" fontId="21" fillId="8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1" fillId="83" borderId="0"/>
    <xf numFmtId="39" fontId="21" fillId="83" borderId="0"/>
    <xf numFmtId="0" fontId="21" fillId="0" borderId="0"/>
    <xf numFmtId="0" fontId="21" fillId="0" borderId="0"/>
    <xf numFmtId="39" fontId="21" fillId="83" borderId="0"/>
    <xf numFmtId="39" fontId="21" fillId="83" borderId="0"/>
    <xf numFmtId="0" fontId="21" fillId="0" borderId="0"/>
    <xf numFmtId="0" fontId="21" fillId="0" borderId="0"/>
    <xf numFmtId="0" fontId="21" fillId="0" borderId="0"/>
    <xf numFmtId="39" fontId="21" fillId="83" borderId="0"/>
    <xf numFmtId="0" fontId="21" fillId="0" borderId="0"/>
    <xf numFmtId="0" fontId="21" fillId="0" borderId="0"/>
    <xf numFmtId="39" fontId="21" fillId="83" borderId="0"/>
    <xf numFmtId="39" fontId="21" fillId="83" borderId="0"/>
    <xf numFmtId="0" fontId="21" fillId="0" borderId="0"/>
    <xf numFmtId="0" fontId="21" fillId="0" borderId="0"/>
    <xf numFmtId="39" fontId="21" fillId="83" borderId="0"/>
    <xf numFmtId="39" fontId="21" fillId="8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1" fillId="83" borderId="0"/>
    <xf numFmtId="0" fontId="21" fillId="0" borderId="0"/>
    <xf numFmtId="0" fontId="21" fillId="0" borderId="0"/>
    <xf numFmtId="38" fontId="45" fillId="0" borderId="42"/>
    <xf numFmtId="38" fontId="45" fillId="0" borderId="42"/>
    <xf numFmtId="38" fontId="45" fillId="0" borderId="42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45" fillId="0" borderId="42"/>
    <xf numFmtId="38" fontId="45" fillId="0" borderId="42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45" fillId="0" borderId="42"/>
    <xf numFmtId="38" fontId="45" fillId="0" borderId="42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45" fillId="0" borderId="42"/>
    <xf numFmtId="38" fontId="45" fillId="0" borderId="42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45" fillId="0" borderId="42"/>
    <xf numFmtId="38" fontId="48" fillId="0" borderId="43"/>
    <xf numFmtId="38" fontId="48" fillId="0" borderId="43"/>
    <xf numFmtId="0" fontId="21" fillId="0" borderId="0"/>
    <xf numFmtId="0" fontId="21" fillId="0" borderId="0"/>
    <xf numFmtId="0" fontId="21" fillId="0" borderId="0"/>
    <xf numFmtId="38" fontId="48" fillId="0" borderId="43"/>
    <xf numFmtId="38" fontId="48" fillId="0" borderId="43"/>
    <xf numFmtId="38" fontId="48" fillId="0" borderId="43"/>
    <xf numFmtId="38" fontId="48" fillId="0" borderId="43"/>
    <xf numFmtId="38" fontId="48" fillId="0" borderId="43"/>
    <xf numFmtId="0" fontId="21" fillId="0" borderId="0"/>
    <xf numFmtId="38" fontId="48" fillId="0" borderId="43"/>
    <xf numFmtId="38" fontId="48" fillId="0" borderId="43"/>
    <xf numFmtId="38" fontId="48" fillId="0" borderId="43"/>
    <xf numFmtId="0" fontId="21" fillId="0" borderId="0"/>
    <xf numFmtId="0" fontId="21" fillId="0" borderId="0"/>
    <xf numFmtId="0" fontId="21" fillId="0" borderId="0"/>
    <xf numFmtId="38" fontId="48" fillId="0" borderId="43"/>
    <xf numFmtId="38" fontId="48" fillId="0" borderId="43"/>
    <xf numFmtId="38" fontId="48" fillId="0" borderId="43"/>
    <xf numFmtId="0" fontId="21" fillId="0" borderId="0"/>
    <xf numFmtId="0" fontId="21" fillId="0" borderId="0"/>
    <xf numFmtId="0" fontId="21" fillId="0" borderId="0"/>
    <xf numFmtId="38" fontId="48" fillId="0" borderId="43"/>
    <xf numFmtId="38" fontId="48" fillId="0" borderId="43"/>
    <xf numFmtId="38" fontId="48" fillId="0" borderId="43"/>
    <xf numFmtId="39" fontId="19" fillId="85" borderId="0"/>
    <xf numFmtId="39" fontId="21" fillId="85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99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20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6" fontId="21" fillId="0" borderId="0">
      <alignment horizontal="left" wrapText="1"/>
    </xf>
    <xf numFmtId="20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99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199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201" fontId="21" fillId="0" borderId="0">
      <alignment horizontal="left" wrapText="1"/>
    </xf>
    <xf numFmtId="201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99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0" fillId="86" borderId="44" applyNumberFormat="0" applyProtection="0">
      <alignment horizontal="center" wrapText="1"/>
    </xf>
    <xf numFmtId="0" fontId="21" fillId="0" borderId="0"/>
    <xf numFmtId="0" fontId="21" fillId="0" borderId="0"/>
    <xf numFmtId="0" fontId="21" fillId="0" borderId="0"/>
    <xf numFmtId="0" fontId="20" fillId="86" borderId="44" applyNumberFormat="0" applyProtection="0">
      <alignment horizontal="center" wrapText="1"/>
    </xf>
    <xf numFmtId="0" fontId="20" fillId="86" borderId="45" applyNumberFormat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0" fontId="20" fillId="86" borderId="45" applyNumberFormat="0" applyAlignment="0" applyProtection="0">
      <alignment wrapText="1"/>
    </xf>
    <xf numFmtId="0" fontId="21" fillId="87" borderId="0" applyNumberFormat="0" applyBorder="0">
      <alignment horizontal="center" wrapText="1"/>
    </xf>
    <xf numFmtId="0" fontId="21" fillId="87" borderId="0" applyNumberFormat="0" applyBorder="0">
      <alignment horizontal="center" wrapText="1"/>
    </xf>
    <xf numFmtId="0" fontId="21" fillId="0" borderId="0"/>
    <xf numFmtId="0" fontId="21" fillId="0" borderId="0"/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0" borderId="0"/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0" borderId="0"/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46" applyNumberFormat="0">
      <alignment wrapText="1"/>
    </xf>
    <xf numFmtId="0" fontId="21" fillId="88" borderId="0" applyNumberFormat="0" applyBorder="0">
      <alignment wrapText="1"/>
    </xf>
    <xf numFmtId="0" fontId="21" fillId="88" borderId="0" applyNumberFormat="0" applyBorder="0">
      <alignment wrapText="1"/>
    </xf>
    <xf numFmtId="0" fontId="21" fillId="0" borderId="0"/>
    <xf numFmtId="0" fontId="21" fillId="0" borderId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21" fillId="0" borderId="0"/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8" fontId="21" fillId="0" borderId="0" applyFill="0" applyBorder="0" applyAlignment="0" applyProtection="0">
      <alignment wrapText="1"/>
    </xf>
    <xf numFmtId="20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208" fontId="21" fillId="0" borderId="0" applyFill="0" applyBorder="0" applyAlignment="0" applyProtection="0">
      <alignment wrapText="1"/>
    </xf>
    <xf numFmtId="20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/>
    <xf numFmtId="0" fontId="21" fillId="0" borderId="0"/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21" fillId="0" borderId="0"/>
    <xf numFmtId="0" fontId="21" fillId="0" borderId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149" fillId="0" borderId="0" applyNumberFormat="0" applyBorder="0" applyAlignment="0"/>
    <xf numFmtId="0" fontId="149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150" fillId="0" borderId="0"/>
    <xf numFmtId="0" fontId="151" fillId="0" borderId="0"/>
    <xf numFmtId="0" fontId="28" fillId="0" borderId="0"/>
    <xf numFmtId="205" fontId="152" fillId="0" borderId="0"/>
    <xf numFmtId="178" fontId="95" fillId="0" borderId="0"/>
    <xf numFmtId="0" fontId="153" fillId="0" borderId="0"/>
    <xf numFmtId="0" fontId="93" fillId="0" borderId="39"/>
    <xf numFmtId="0" fontId="93" fillId="0" borderId="39"/>
    <xf numFmtId="40" fontId="154" fillId="0" borderId="0" applyBorder="0">
      <alignment horizontal="right"/>
    </xf>
    <xf numFmtId="41" fontId="155" fillId="58" borderId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205" fontId="156" fillId="89" borderId="0" applyFont="0" applyBorder="0" applyAlignment="0">
      <alignment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205" fontId="157" fillId="89" borderId="47" applyBorder="0">
      <alignment horizontal="right"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21" fillId="62" borderId="0" applyNumberFormat="0" applyBorder="0" applyProtection="0">
      <alignment vertical="top" wrapText="1"/>
    </xf>
    <xf numFmtId="0" fontId="158" fillId="0" borderId="0"/>
    <xf numFmtId="0" fontId="21" fillId="0" borderId="0" applyNumberFormat="0" applyBorder="0" applyAlignment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49" fontId="21" fillId="90" borderId="0" applyFont="0" applyBorder="0" applyAlignment="0" applyProtection="0"/>
    <xf numFmtId="0" fontId="159" fillId="0" borderId="0" applyFill="0" applyBorder="0" applyProtection="0">
      <alignment horizontal="left" vertical="top"/>
    </xf>
    <xf numFmtId="0" fontId="1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8" fillId="0" borderId="0"/>
    <xf numFmtId="0" fontId="139" fillId="66" borderId="0"/>
    <xf numFmtId="209" fontId="162" fillId="58" borderId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58" borderId="0">
      <alignment horizontal="left" wrapText="1"/>
    </xf>
    <xf numFmtId="0" fontId="20" fillId="58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58" borderId="0">
      <alignment horizontal="left" wrapText="1"/>
    </xf>
    <xf numFmtId="0" fontId="163" fillId="0" borderId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164" fillId="0" borderId="0"/>
    <xf numFmtId="0" fontId="165" fillId="0" borderId="48" applyNumberFormat="0" applyFill="0" applyAlignment="0" applyProtection="0"/>
    <xf numFmtId="0" fontId="17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5" fillId="0" borderId="49" applyNumberFormat="0" applyFill="0" applyAlignment="0" applyProtection="0"/>
    <xf numFmtId="0" fontId="17" fillId="0" borderId="4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48" applyNumberFormat="0" applyFill="0" applyAlignment="0" applyProtection="0"/>
    <xf numFmtId="0" fontId="165" fillId="0" borderId="4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65" fillId="0" borderId="4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65" fillId="0" borderId="49" applyNumberFormat="0" applyFill="0" applyAlignment="0" applyProtection="0"/>
    <xf numFmtId="0" fontId="166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5" fillId="0" borderId="49" applyNumberFormat="0" applyFill="0" applyAlignment="0" applyProtection="0"/>
    <xf numFmtId="0" fontId="167" fillId="0" borderId="9" applyNumberFormat="0" applyFill="0" applyAlignment="0" applyProtection="0"/>
    <xf numFmtId="0" fontId="68" fillId="0" borderId="50" applyNumberFormat="0" applyFon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51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51"/>
    <xf numFmtId="174" fontId="48" fillId="0" borderId="52"/>
    <xf numFmtId="195" fontId="59" fillId="0" borderId="52" applyAlignment="0"/>
    <xf numFmtId="196" fontId="59" fillId="0" borderId="52" applyAlignment="0"/>
    <xf numFmtId="205" fontId="59" fillId="0" borderId="52" applyAlignment="0">
      <alignment horizontal="right"/>
    </xf>
    <xf numFmtId="210" fontId="133" fillId="60" borderId="15" applyBorder="0">
      <alignment horizontal="right" vertical="center"/>
      <protection locked="0"/>
    </xf>
    <xf numFmtId="210" fontId="133" fillId="60" borderId="15" applyBorder="0">
      <alignment horizontal="right" vertical="center"/>
      <protection locked="0"/>
    </xf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7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1" fontId="21" fillId="0" borderId="0">
      <alignment horizontal="center"/>
    </xf>
    <xf numFmtId="1" fontId="21" fillId="0" borderId="0">
      <alignment horizontal="center"/>
    </xf>
    <xf numFmtId="0" fontId="171" fillId="0" borderId="0"/>
    <xf numFmtId="43" fontId="19" fillId="0" borderId="0" applyFont="0" applyFill="0" applyBorder="0" applyAlignment="0" applyProtection="0"/>
    <xf numFmtId="0" fontId="50" fillId="56" borderId="70" applyNumberFormat="0" applyAlignment="0" applyProtection="0"/>
    <xf numFmtId="0" fontId="51" fillId="57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39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65" fillId="37" borderId="71" applyNumberFormat="0" applyFont="0" applyAlignment="0" applyProtection="0"/>
    <xf numFmtId="0" fontId="65" fillId="37" borderId="71" applyNumberFormat="0" applyFont="0" applyAlignment="0" applyProtection="0"/>
    <xf numFmtId="0" fontId="69" fillId="37" borderId="71" applyNumberFormat="0" applyFont="0" applyAlignment="0" applyProtection="0"/>
    <xf numFmtId="0" fontId="129" fillId="56" borderId="72" applyNumberFormat="0" applyAlignment="0" applyProtection="0"/>
    <xf numFmtId="0" fontId="129" fillId="57" borderId="72" applyNumberFormat="0" applyAlignment="0" applyProtection="0"/>
    <xf numFmtId="0" fontId="165" fillId="0" borderId="73" applyNumberFormat="0" applyFill="0" applyAlignment="0" applyProtection="0"/>
    <xf numFmtId="0" fontId="165" fillId="0" borderId="74" applyNumberFormat="0" applyFill="0" applyAlignment="0" applyProtection="0"/>
    <xf numFmtId="0" fontId="51" fillId="57" borderId="70" applyNumberFormat="0" applyAlignment="0" applyProtection="0"/>
    <xf numFmtId="0" fontId="51" fillId="57" borderId="70" applyNumberFormat="0" applyAlignment="0" applyProtection="0"/>
    <xf numFmtId="0" fontId="51" fillId="57" borderId="70" applyNumberFormat="0" applyAlignment="0" applyProtection="0"/>
    <xf numFmtId="0" fontId="50" fillId="56" borderId="70" applyNumberFormat="0" applyAlignment="0" applyProtection="0"/>
    <xf numFmtId="0" fontId="50" fillId="56" borderId="70" applyNumberFormat="0" applyAlignment="0" applyProtection="0"/>
    <xf numFmtId="1" fontId="82" fillId="61" borderId="68" applyNumberFormat="0" applyBorder="0" applyAlignment="0">
      <alignment horizontal="centerContinuous" vertical="center"/>
      <protection locked="0"/>
    </xf>
    <xf numFmtId="1" fontId="82" fillId="61" borderId="68" applyNumberFormat="0" applyBorder="0" applyAlignment="0">
      <alignment horizontal="centerContinuous" vertical="center"/>
      <protection locked="0"/>
    </xf>
    <xf numFmtId="1" fontId="82" fillId="61" borderId="68" applyNumberFormat="0" applyBorder="0" applyAlignment="0">
      <alignment horizontal="centerContinuous" vertical="center"/>
      <protection locked="0"/>
    </xf>
    <xf numFmtId="1" fontId="82" fillId="61" borderId="68" applyNumberFormat="0" applyBorder="0" applyAlignment="0">
      <alignment horizontal="centerContinuous" vertical="center"/>
      <protection locked="0"/>
    </xf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39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107" fillId="39" borderId="70" applyNumberForma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19" fillId="37" borderId="71" applyNumberFormat="0" applyFont="0" applyAlignment="0" applyProtection="0"/>
    <xf numFmtId="0" fontId="19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21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21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19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33" fillId="37" borderId="71" applyNumberFormat="0" applyFont="0" applyAlignment="0" applyProtection="0"/>
    <xf numFmtId="0" fontId="129" fillId="57" borderId="72" applyNumberFormat="0" applyAlignment="0" applyProtection="0"/>
    <xf numFmtId="0" fontId="129" fillId="57" borderId="72" applyNumberFormat="0" applyAlignment="0" applyProtection="0"/>
    <xf numFmtId="0" fontId="129" fillId="57" borderId="72" applyNumberFormat="0" applyAlignment="0" applyProtection="0"/>
    <xf numFmtId="0" fontId="129" fillId="56" borderId="72" applyNumberFormat="0" applyAlignment="0" applyProtection="0"/>
    <xf numFmtId="0" fontId="129" fillId="56" borderId="72" applyNumberFormat="0" applyAlignment="0" applyProtection="0"/>
    <xf numFmtId="0" fontId="129" fillId="57" borderId="72" applyNumberFormat="0" applyAlignment="0" applyProtection="0"/>
    <xf numFmtId="0" fontId="129" fillId="57" borderId="72" applyNumberFormat="0" applyAlignment="0" applyProtection="0"/>
    <xf numFmtId="0" fontId="129" fillId="57" borderId="72" applyNumberFormat="0" applyAlignment="0" applyProtection="0"/>
    <xf numFmtId="0" fontId="129" fillId="57" borderId="72" applyNumberFormat="0" applyAlignment="0" applyProtection="0"/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203" fontId="142" fillId="58" borderId="75">
      <alignment horizontal="left"/>
    </xf>
    <xf numFmtId="203" fontId="142" fillId="58" borderId="75">
      <alignment horizontal="left"/>
    </xf>
    <xf numFmtId="4" fontId="23" fillId="62" borderId="72" applyNumberFormat="0" applyProtection="0">
      <alignment vertical="center"/>
    </xf>
    <xf numFmtId="4" fontId="45" fillId="42" borderId="76" applyNumberFormat="0" applyProtection="0">
      <alignment vertical="center"/>
    </xf>
    <xf numFmtId="4" fontId="45" fillId="42" borderId="76" applyNumberFormat="0" applyProtection="0">
      <alignment vertical="center"/>
    </xf>
    <xf numFmtId="4" fontId="45" fillId="42" borderId="76" applyNumberFormat="0" applyProtection="0">
      <alignment vertical="center"/>
    </xf>
    <xf numFmtId="4" fontId="45" fillId="42" borderId="76" applyNumberFormat="0" applyProtection="0">
      <alignment vertical="center"/>
    </xf>
    <xf numFmtId="4" fontId="23" fillId="62" borderId="72" applyNumberFormat="0" applyProtection="0">
      <alignment vertical="center"/>
    </xf>
    <xf numFmtId="4" fontId="144" fillId="62" borderId="72" applyNumberFormat="0" applyProtection="0">
      <alignment vertical="center"/>
    </xf>
    <xf numFmtId="4" fontId="144" fillId="62" borderId="72" applyNumberFormat="0" applyProtection="0">
      <alignment vertical="center"/>
    </xf>
    <xf numFmtId="4" fontId="23" fillId="62" borderId="72" applyNumberFormat="0" applyProtection="0">
      <alignment horizontal="left" vertical="center" indent="1"/>
    </xf>
    <xf numFmtId="4" fontId="45" fillId="62" borderId="76" applyNumberFormat="0" applyProtection="0">
      <alignment horizontal="left" vertical="center" indent="1"/>
    </xf>
    <xf numFmtId="4" fontId="45" fillId="62" borderId="76" applyNumberFormat="0" applyProtection="0">
      <alignment horizontal="left" vertical="center" indent="1"/>
    </xf>
    <xf numFmtId="4" fontId="45" fillId="62" borderId="76" applyNumberFormat="0" applyProtection="0">
      <alignment horizontal="left" vertical="center" indent="1"/>
    </xf>
    <xf numFmtId="4" fontId="45" fillId="62" borderId="76" applyNumberFormat="0" applyProtection="0">
      <alignment horizontal="left" vertical="center" indent="1"/>
    </xf>
    <xf numFmtId="4" fontId="23" fillId="62" borderId="72" applyNumberFormat="0" applyProtection="0">
      <alignment horizontal="left" vertical="center" indent="1"/>
    </xf>
    <xf numFmtId="4" fontId="23" fillId="62" borderId="72" applyNumberFormat="0" applyProtection="0">
      <alignment horizontal="left" vertical="center" indent="1"/>
    </xf>
    <xf numFmtId="4" fontId="23" fillId="62" borderId="72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23" fillId="69" borderId="72" applyNumberFormat="0" applyProtection="0">
      <alignment horizontal="right" vertical="center"/>
    </xf>
    <xf numFmtId="4" fontId="23" fillId="69" borderId="72" applyNumberFormat="0" applyProtection="0">
      <alignment horizontal="right" vertical="center"/>
    </xf>
    <xf numFmtId="4" fontId="23" fillId="70" borderId="72" applyNumberFormat="0" applyProtection="0">
      <alignment horizontal="right" vertical="center"/>
    </xf>
    <xf numFmtId="4" fontId="23" fillId="70" borderId="72" applyNumberFormat="0" applyProtection="0">
      <alignment horizontal="right" vertical="center"/>
    </xf>
    <xf numFmtId="4" fontId="23" fillId="71" borderId="72" applyNumberFormat="0" applyProtection="0">
      <alignment horizontal="right" vertical="center"/>
    </xf>
    <xf numFmtId="4" fontId="23" fillId="71" borderId="72" applyNumberFormat="0" applyProtection="0">
      <alignment horizontal="right" vertical="center"/>
    </xf>
    <xf numFmtId="4" fontId="23" fillId="72" borderId="72" applyNumberFormat="0" applyProtection="0">
      <alignment horizontal="right" vertical="center"/>
    </xf>
    <xf numFmtId="4" fontId="23" fillId="72" borderId="72" applyNumberFormat="0" applyProtection="0">
      <alignment horizontal="right" vertical="center"/>
    </xf>
    <xf numFmtId="4" fontId="23" fillId="73" borderId="72" applyNumberFormat="0" applyProtection="0">
      <alignment horizontal="right" vertical="center"/>
    </xf>
    <xf numFmtId="4" fontId="23" fillId="73" borderId="72" applyNumberFormat="0" applyProtection="0">
      <alignment horizontal="right" vertical="center"/>
    </xf>
    <xf numFmtId="4" fontId="23" fillId="74" borderId="72" applyNumberFormat="0" applyProtection="0">
      <alignment horizontal="right" vertical="center"/>
    </xf>
    <xf numFmtId="4" fontId="23" fillId="74" borderId="72" applyNumberFormat="0" applyProtection="0">
      <alignment horizontal="right" vertical="center"/>
    </xf>
    <xf numFmtId="4" fontId="23" fillId="75" borderId="72" applyNumberFormat="0" applyProtection="0">
      <alignment horizontal="right" vertical="center"/>
    </xf>
    <xf numFmtId="4" fontId="23" fillId="75" borderId="72" applyNumberFormat="0" applyProtection="0">
      <alignment horizontal="right" vertical="center"/>
    </xf>
    <xf numFmtId="4" fontId="23" fillId="76" borderId="72" applyNumberFormat="0" applyProtection="0">
      <alignment horizontal="right" vertical="center"/>
    </xf>
    <xf numFmtId="4" fontId="23" fillId="76" borderId="72" applyNumberFormat="0" applyProtection="0">
      <alignment horizontal="right" vertical="center"/>
    </xf>
    <xf numFmtId="4" fontId="23" fillId="77" borderId="72" applyNumberFormat="0" applyProtection="0">
      <alignment horizontal="right" vertical="center"/>
    </xf>
    <xf numFmtId="4" fontId="23" fillId="77" borderId="72" applyNumberFormat="0" applyProtection="0">
      <alignment horizontal="right" vertical="center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1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82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6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4" fontId="23" fillId="63" borderId="72" applyNumberFormat="0" applyProtection="0">
      <alignment vertical="center"/>
    </xf>
    <xf numFmtId="4" fontId="23" fillId="63" borderId="72" applyNumberFormat="0" applyProtection="0">
      <alignment vertical="center"/>
    </xf>
    <xf numFmtId="4" fontId="144" fillId="63" borderId="72" applyNumberFormat="0" applyProtection="0">
      <alignment vertical="center"/>
    </xf>
    <xf numFmtId="4" fontId="144" fillId="63" borderId="72" applyNumberFormat="0" applyProtection="0">
      <alignment vertical="center"/>
    </xf>
    <xf numFmtId="4" fontId="23" fillId="63" borderId="72" applyNumberFormat="0" applyProtection="0">
      <alignment horizontal="left" vertical="center" indent="1"/>
    </xf>
    <xf numFmtId="4" fontId="23" fillId="63" borderId="72" applyNumberFormat="0" applyProtection="0">
      <alignment horizontal="left" vertical="center" indent="1"/>
    </xf>
    <xf numFmtId="4" fontId="23" fillId="63" borderId="72" applyNumberFormat="0" applyProtection="0">
      <alignment horizontal="left" vertical="center" indent="1"/>
    </xf>
    <xf numFmtId="4" fontId="23" fillId="63" borderId="72" applyNumberFormat="0" applyProtection="0">
      <alignment horizontal="left" vertical="center" indent="1"/>
    </xf>
    <xf numFmtId="4" fontId="23" fillId="61" borderId="72" applyNumberFormat="0" applyProtection="0">
      <alignment horizontal="right" vertical="center"/>
    </xf>
    <xf numFmtId="4" fontId="23" fillId="61" borderId="72" applyNumberFormat="0" applyProtection="0">
      <alignment horizontal="right" vertical="center"/>
    </xf>
    <xf numFmtId="4" fontId="23" fillId="61" borderId="72" applyNumberFormat="0" applyProtection="0">
      <alignment horizontal="right" vertical="center"/>
    </xf>
    <xf numFmtId="4" fontId="45" fillId="0" borderId="76" applyNumberFormat="0" applyProtection="0">
      <alignment horizontal="right" vertical="center"/>
    </xf>
    <xf numFmtId="4" fontId="45" fillId="0" borderId="76" applyNumberFormat="0" applyProtection="0">
      <alignment horizontal="right" vertical="center"/>
    </xf>
    <xf numFmtId="4" fontId="45" fillId="0" borderId="76" applyNumberFormat="0" applyProtection="0">
      <alignment horizontal="right" vertical="center"/>
    </xf>
    <xf numFmtId="4" fontId="45" fillId="0" borderId="76" applyNumberFormat="0" applyProtection="0">
      <alignment horizontal="right" vertical="center"/>
    </xf>
    <xf numFmtId="4" fontId="23" fillId="61" borderId="72" applyNumberFormat="0" applyProtection="0">
      <alignment horizontal="right" vertical="center"/>
    </xf>
    <xf numFmtId="4" fontId="144" fillId="61" borderId="72" applyNumberFormat="0" applyProtection="0">
      <alignment horizontal="right" vertical="center"/>
    </xf>
    <xf numFmtId="4" fontId="144" fillId="61" borderId="72" applyNumberFormat="0" applyProtection="0">
      <alignment horizontal="right" vertical="center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4" fontId="45" fillId="48" borderId="76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0" fontId="21" fillId="80" borderId="72" applyNumberFormat="0" applyProtection="0">
      <alignment horizontal="left" vertical="center" indent="1"/>
    </xf>
    <xf numFmtId="4" fontId="148" fillId="61" borderId="72" applyNumberFormat="0" applyProtection="0">
      <alignment horizontal="right" vertical="center"/>
    </xf>
    <xf numFmtId="4" fontId="148" fillId="61" borderId="72" applyNumberFormat="0" applyProtection="0">
      <alignment horizontal="right" vertical="center"/>
    </xf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0" fontId="93" fillId="0" borderId="77"/>
    <xf numFmtId="0" fontId="93" fillId="0" borderId="77"/>
    <xf numFmtId="0" fontId="165" fillId="0" borderId="74" applyNumberFormat="0" applyFill="0" applyAlignment="0" applyProtection="0"/>
    <xf numFmtId="0" fontId="17" fillId="0" borderId="73" applyNumberFormat="0" applyFill="0" applyAlignment="0" applyProtection="0"/>
    <xf numFmtId="0" fontId="17" fillId="0" borderId="73" applyNumberFormat="0" applyFill="0" applyAlignment="0" applyProtection="0"/>
    <xf numFmtId="0" fontId="165" fillId="0" borderId="73" applyNumberFormat="0" applyFill="0" applyAlignment="0" applyProtection="0"/>
    <xf numFmtId="0" fontId="165" fillId="0" borderId="73" applyNumberFormat="0" applyFill="0" applyAlignment="0" applyProtection="0"/>
    <xf numFmtId="0" fontId="140" fillId="67" borderId="78"/>
    <xf numFmtId="0" fontId="141" fillId="66" borderId="77"/>
    <xf numFmtId="9" fontId="19" fillId="0" borderId="0" applyFont="0" applyFill="0" applyBorder="0" applyAlignment="0" applyProtection="0"/>
    <xf numFmtId="0" fontId="50" fillId="56" borderId="70" applyNumberFormat="0" applyAlignment="0" applyProtection="0"/>
    <xf numFmtId="0" fontId="51" fillId="57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107" fillId="42" borderId="70" applyNumberFormat="0" applyAlignment="0" applyProtection="0"/>
    <xf numFmtId="0" fontId="65" fillId="37" borderId="71" applyNumberFormat="0" applyFont="0" applyAlignment="0" applyProtection="0"/>
    <xf numFmtId="0" fontId="65" fillId="37" borderId="71" applyNumberFormat="0" applyFont="0" applyAlignment="0" applyProtection="0"/>
    <xf numFmtId="0" fontId="69" fillId="37" borderId="71" applyNumberFormat="0" applyFont="0" applyAlignment="0" applyProtection="0"/>
    <xf numFmtId="0" fontId="165" fillId="0" borderId="74" applyNumberFormat="0" applyFill="0" applyAlignment="0" applyProtection="0"/>
    <xf numFmtId="0" fontId="51" fillId="57" borderId="70" applyNumberFormat="0" applyAlignment="0" applyProtection="0"/>
    <xf numFmtId="0" fontId="51" fillId="57" borderId="70" applyNumberFormat="0" applyAlignment="0" applyProtection="0"/>
    <xf numFmtId="0" fontId="51" fillId="57" borderId="70" applyNumberFormat="0" applyAlignment="0" applyProtection="0"/>
    <xf numFmtId="0" fontId="50" fillId="56" borderId="70" applyNumberFormat="0" applyAlignment="0" applyProtection="0"/>
    <xf numFmtId="0" fontId="50" fillId="56" borderId="70" applyNumberFormat="0" applyAlignment="0" applyProtection="0"/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42" fontId="21" fillId="58" borderId="75">
      <alignment horizontal="left"/>
    </xf>
    <xf numFmtId="203" fontId="142" fillId="58" borderId="75">
      <alignment horizontal="left"/>
    </xf>
    <xf numFmtId="203" fontId="142" fillId="58" borderId="75">
      <alignment horizontal="left"/>
    </xf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38" fontId="48" fillId="0" borderId="75"/>
    <xf numFmtId="44" fontId="19" fillId="0" borderId="0" applyFont="0" applyFill="0" applyBorder="0" applyAlignment="0" applyProtection="0"/>
  </cellStyleXfs>
  <cellXfs count="279">
    <xf numFmtId="164" fontId="0" fillId="0" borderId="0" xfId="0">
      <alignment horizontal="left" wrapText="1"/>
    </xf>
    <xf numFmtId="0" fontId="21" fillId="0" borderId="0" xfId="0" applyNumberFormat="1" applyFont="1" applyAlignment="1"/>
    <xf numFmtId="0" fontId="20" fillId="0" borderId="0" xfId="0" applyNumberFormat="1" applyFont="1" applyAlignment="1"/>
    <xf numFmtId="0" fontId="0" fillId="0" borderId="0" xfId="0" applyNumberFormat="1" applyAlignment="1"/>
    <xf numFmtId="0" fontId="22" fillId="0" borderId="10" xfId="0" applyNumberFormat="1" applyFont="1" applyFill="1" applyBorder="1" applyAlignment="1" applyProtection="1">
      <alignment horizontal="center" vertical="center" wrapText="1"/>
    </xf>
    <xf numFmtId="43" fontId="22" fillId="0" borderId="10" xfId="0" applyNumberFormat="1" applyFont="1" applyFill="1" applyBorder="1" applyAlignment="1" applyProtection="1">
      <alignment horizontal="center" vertical="center" wrapText="1"/>
    </xf>
    <xf numFmtId="164" fontId="22" fillId="0" borderId="10" xfId="0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Alignment="1"/>
    <xf numFmtId="43" fontId="0" fillId="0" borderId="0" xfId="0" applyNumberFormat="1" applyFont="1" applyAlignment="1"/>
    <xf numFmtId="164" fontId="0" fillId="0" borderId="0" xfId="0" applyAlignment="1"/>
    <xf numFmtId="41" fontId="21" fillId="0" borderId="0" xfId="0" applyNumberFormat="1" applyFont="1" applyFill="1" applyAlignment="1"/>
    <xf numFmtId="165" fontId="0" fillId="0" borderId="0" xfId="0" applyNumberFormat="1" applyAlignment="1"/>
    <xf numFmtId="10" fontId="0" fillId="0" borderId="0" xfId="3" applyNumberFormat="1" applyFont="1"/>
    <xf numFmtId="9" fontId="0" fillId="0" borderId="0" xfId="0" applyNumberFormat="1" applyFont="1" applyAlignment="1"/>
    <xf numFmtId="165" fontId="0" fillId="0" borderId="0" xfId="0" applyNumberFormat="1" applyFont="1" applyAlignment="1"/>
    <xf numFmtId="0" fontId="23" fillId="0" borderId="0" xfId="0" applyNumberFormat="1" applyFont="1" applyFill="1" applyBorder="1" applyAlignment="1" applyProtection="1">
      <alignment horizontal="right"/>
    </xf>
    <xf numFmtId="41" fontId="21" fillId="0" borderId="11" xfId="0" applyNumberFormat="1" applyFont="1" applyFill="1" applyBorder="1" applyAlignment="1"/>
    <xf numFmtId="43" fontId="0" fillId="0" borderId="0" xfId="3" applyFont="1"/>
    <xf numFmtId="41" fontId="0" fillId="0" borderId="11" xfId="0" applyNumberFormat="1" applyBorder="1" applyAlignment="1"/>
    <xf numFmtId="0" fontId="23" fillId="0" borderId="0" xfId="0" quotePrefix="1" applyNumberFormat="1" applyFont="1" applyFill="1" applyBorder="1" applyAlignment="1" applyProtection="1">
      <alignment horizontal="left"/>
    </xf>
    <xf numFmtId="42" fontId="21" fillId="0" borderId="12" xfId="0" applyNumberFormat="1" applyFont="1" applyFill="1" applyBorder="1" applyAlignment="1"/>
    <xf numFmtId="42" fontId="21" fillId="0" borderId="12" xfId="0" applyNumberFormat="1" applyFont="1" applyBorder="1" applyAlignment="1"/>
    <xf numFmtId="42" fontId="21" fillId="0" borderId="0" xfId="0" applyNumberFormat="1" applyFont="1" applyFill="1" applyBorder="1" applyAlignment="1"/>
    <xf numFmtId="42" fontId="21" fillId="0" borderId="13" xfId="0" applyNumberFormat="1" applyFont="1" applyBorder="1" applyAlignment="1"/>
    <xf numFmtId="41" fontId="21" fillId="0" borderId="0" xfId="0" applyNumberFormat="1" applyFont="1" applyFill="1" applyBorder="1" applyAlignment="1"/>
    <xf numFmtId="165" fontId="21" fillId="0" borderId="0" xfId="0" applyNumberFormat="1" applyFont="1" applyFill="1" applyBorder="1" applyAlignment="1"/>
    <xf numFmtId="164" fontId="21" fillId="0" borderId="0" xfId="0" applyNumberFormat="1" applyFont="1" applyFill="1" applyAlignment="1">
      <alignment horizontal="left" wrapText="1"/>
    </xf>
    <xf numFmtId="0" fontId="21" fillId="0" borderId="0" xfId="0" applyNumberFormat="1" applyFont="1" applyFill="1" applyBorder="1" applyAlignment="1"/>
    <xf numFmtId="0" fontId="21" fillId="0" borderId="0" xfId="0" applyNumberFormat="1" applyFont="1" applyFill="1" applyAlignment="1">
      <alignment horizontal="left" indent="1"/>
    </xf>
    <xf numFmtId="42" fontId="21" fillId="0" borderId="13" xfId="0" applyNumberFormat="1" applyFont="1" applyFill="1" applyBorder="1" applyAlignment="1"/>
    <xf numFmtId="0" fontId="21" fillId="0" borderId="0" xfId="0" applyNumberFormat="1" applyFont="1" applyBorder="1" applyAlignment="1"/>
    <xf numFmtId="0" fontId="172" fillId="0" borderId="0" xfId="21289" applyFont="1"/>
    <xf numFmtId="165" fontId="171" fillId="0" borderId="0" xfId="21289" applyNumberFormat="1" applyFont="1"/>
    <xf numFmtId="0" fontId="1" fillId="0" borderId="0" xfId="21289" applyFont="1"/>
    <xf numFmtId="165" fontId="17" fillId="91" borderId="0" xfId="21289" applyNumberFormat="1" applyFont="1" applyFill="1" applyAlignment="1">
      <alignment horizontal="right"/>
    </xf>
    <xf numFmtId="17" fontId="17" fillId="91" borderId="0" xfId="21289" applyNumberFormat="1" applyFont="1" applyFill="1" applyAlignment="1">
      <alignment horizontal="center"/>
    </xf>
    <xf numFmtId="0" fontId="17" fillId="91" borderId="0" xfId="21289" applyFont="1" applyFill="1" applyAlignment="1">
      <alignment horizontal="right"/>
    </xf>
    <xf numFmtId="0" fontId="173" fillId="0" borderId="0" xfId="21289" applyFont="1"/>
    <xf numFmtId="165" fontId="17" fillId="0" borderId="0" xfId="21289" applyNumberFormat="1" applyFont="1" applyFill="1" applyAlignment="1">
      <alignment horizontal="right"/>
    </xf>
    <xf numFmtId="17" fontId="17" fillId="0" borderId="0" xfId="21289" applyNumberFormat="1" applyFont="1" applyFill="1" applyAlignment="1">
      <alignment horizontal="center"/>
    </xf>
    <xf numFmtId="0" fontId="1" fillId="91" borderId="0" xfId="21289" applyFont="1" applyFill="1" applyAlignment="1">
      <alignment horizontal="right"/>
    </xf>
    <xf numFmtId="0" fontId="1" fillId="0" borderId="0" xfId="21289" applyFont="1" applyFill="1"/>
    <xf numFmtId="165" fontId="1" fillId="0" borderId="0" xfId="21289" applyNumberFormat="1" applyFont="1" applyFill="1" applyAlignment="1">
      <alignment horizontal="right"/>
    </xf>
    <xf numFmtId="165" fontId="1" fillId="0" borderId="0" xfId="21289" applyNumberFormat="1" applyFont="1"/>
    <xf numFmtId="17" fontId="1" fillId="0" borderId="0" xfId="21289" applyNumberFormat="1" applyFont="1" applyFill="1" applyAlignment="1">
      <alignment horizontal="center"/>
    </xf>
    <xf numFmtId="165" fontId="1" fillId="0" borderId="0" xfId="21289" applyNumberFormat="1" applyFont="1" applyFill="1" applyAlignment="1">
      <alignment horizontal="center"/>
    </xf>
    <xf numFmtId="165" fontId="1" fillId="91" borderId="0" xfId="21289" applyNumberFormat="1" applyFont="1" applyFill="1" applyAlignment="1">
      <alignment horizontal="right"/>
    </xf>
    <xf numFmtId="165" fontId="171" fillId="91" borderId="0" xfId="21289" applyNumberFormat="1" applyFont="1" applyFill="1"/>
    <xf numFmtId="17" fontId="1" fillId="0" borderId="0" xfId="21289" applyNumberFormat="1" applyFont="1"/>
    <xf numFmtId="41" fontId="171" fillId="0" borderId="0" xfId="21289" applyNumberFormat="1" applyFont="1"/>
    <xf numFmtId="165" fontId="171" fillId="0" borderId="0" xfId="21289" applyNumberFormat="1" applyFont="1" applyFill="1"/>
    <xf numFmtId="43" fontId="1" fillId="0" borderId="0" xfId="21289" applyNumberFormat="1" applyFont="1"/>
    <xf numFmtId="0" fontId="1" fillId="91" borderId="0" xfId="21289" applyFont="1" applyFill="1"/>
    <xf numFmtId="0" fontId="173" fillId="0" borderId="0" xfId="21289" applyFont="1" applyFill="1"/>
    <xf numFmtId="41" fontId="171" fillId="91" borderId="0" xfId="21289" applyNumberFormat="1" applyFont="1" applyFill="1"/>
    <xf numFmtId="165" fontId="174" fillId="0" borderId="0" xfId="21289" applyNumberFormat="1" applyFont="1"/>
    <xf numFmtId="0" fontId="174" fillId="0" borderId="0" xfId="21289" applyFont="1"/>
    <xf numFmtId="0" fontId="171" fillId="0" borderId="0" xfId="21289"/>
    <xf numFmtId="41" fontId="1" fillId="0" borderId="0" xfId="21289" applyNumberFormat="1" applyFont="1"/>
    <xf numFmtId="0" fontId="20" fillId="0" borderId="0" xfId="21289" applyFont="1"/>
    <xf numFmtId="165" fontId="1" fillId="0" borderId="13" xfId="21289" applyNumberFormat="1" applyFont="1" applyBorder="1"/>
    <xf numFmtId="0" fontId="21" fillId="0" borderId="0" xfId="21289" applyNumberFormat="1" applyFont="1" applyAlignment="1"/>
    <xf numFmtId="165" fontId="20" fillId="92" borderId="13" xfId="21289" applyNumberFormat="1" applyFont="1" applyFill="1" applyBorder="1" applyAlignment="1"/>
    <xf numFmtId="165" fontId="20" fillId="0" borderId="40" xfId="21289" applyNumberFormat="1" applyFont="1" applyBorder="1" applyAlignment="1"/>
    <xf numFmtId="17" fontId="20" fillId="0" borderId="0" xfId="21289" applyNumberFormat="1" applyFont="1" applyFill="1" applyAlignment="1">
      <alignment horizontal="center"/>
    </xf>
    <xf numFmtId="165" fontId="20" fillId="0" borderId="0" xfId="21289" applyNumberFormat="1" applyFont="1" applyAlignment="1"/>
    <xf numFmtId="0" fontId="21" fillId="0" borderId="0" xfId="21289" applyNumberFormat="1" applyFont="1" applyFill="1" applyAlignment="1"/>
    <xf numFmtId="165" fontId="21" fillId="0" borderId="0" xfId="21289" applyNumberFormat="1" applyFont="1" applyFill="1" applyBorder="1" applyAlignment="1"/>
    <xf numFmtId="165" fontId="21" fillId="0" borderId="0" xfId="21289" applyNumberFormat="1" applyFont="1" applyAlignment="1"/>
    <xf numFmtId="43" fontId="21" fillId="0" borderId="0" xfId="21289" applyNumberFormat="1" applyFont="1" applyFill="1" applyAlignment="1"/>
    <xf numFmtId="17" fontId="21" fillId="0" borderId="0" xfId="21289" applyNumberFormat="1" applyFont="1" applyFill="1" applyAlignment="1">
      <alignment horizontal="center"/>
    </xf>
    <xf numFmtId="201" fontId="21" fillId="0" borderId="0" xfId="19402" applyNumberFormat="1" applyFont="1" applyAlignment="1"/>
    <xf numFmtId="165" fontId="21" fillId="0" borderId="0" xfId="21289" applyNumberFormat="1" applyFont="1" applyFill="1" applyAlignment="1"/>
    <xf numFmtId="165" fontId="21" fillId="0" borderId="0" xfId="21289" applyNumberFormat="1" applyFont="1" applyBorder="1" applyAlignment="1"/>
    <xf numFmtId="43" fontId="21" fillId="0" borderId="0" xfId="21289" applyNumberFormat="1" applyFont="1" applyAlignment="1"/>
    <xf numFmtId="17" fontId="21" fillId="0" borderId="0" xfId="21289" applyNumberFormat="1" applyFont="1" applyAlignment="1">
      <alignment horizontal="center"/>
    </xf>
    <xf numFmtId="44" fontId="21" fillId="0" borderId="0" xfId="21289" applyNumberFormat="1" applyFont="1" applyAlignment="1"/>
    <xf numFmtId="0" fontId="21" fillId="0" borderId="0" xfId="21289" applyNumberFormat="1" applyFont="1" applyAlignment="1">
      <alignment horizontal="centerContinuous"/>
    </xf>
    <xf numFmtId="0" fontId="21" fillId="0" borderId="0" xfId="21289" applyNumberFormat="1" applyFont="1" applyBorder="1" applyAlignment="1">
      <alignment horizontal="right"/>
    </xf>
    <xf numFmtId="17" fontId="21" fillId="0" borderId="0" xfId="21289" applyNumberFormat="1" applyFont="1" applyBorder="1" applyAlignment="1">
      <alignment horizontal="center"/>
    </xf>
    <xf numFmtId="43" fontId="21" fillId="0" borderId="0" xfId="21289" applyNumberFormat="1" applyFont="1" applyBorder="1" applyAlignment="1">
      <alignment horizontal="right"/>
    </xf>
    <xf numFmtId="17" fontId="21" fillId="0" borderId="0" xfId="21289" applyNumberFormat="1" applyFont="1" applyAlignment="1">
      <alignment horizontal="left"/>
    </xf>
    <xf numFmtId="43" fontId="21" fillId="92" borderId="0" xfId="21289" applyNumberFormat="1" applyFont="1" applyFill="1" applyBorder="1" applyAlignment="1">
      <alignment horizontal="right"/>
    </xf>
    <xf numFmtId="0" fontId="21" fillId="0" borderId="40" xfId="21289" applyNumberFormat="1" applyFont="1" applyBorder="1" applyAlignment="1">
      <alignment horizontal="right"/>
    </xf>
    <xf numFmtId="0" fontId="21" fillId="0" borderId="43" xfId="21289" applyNumberFormat="1" applyFont="1" applyBorder="1" applyAlignment="1">
      <alignment horizontal="right"/>
    </xf>
    <xf numFmtId="0" fontId="21" fillId="0" borderId="0" xfId="21289" applyNumberFormat="1" applyFont="1" applyAlignment="1">
      <alignment horizontal="center"/>
    </xf>
    <xf numFmtId="0" fontId="175" fillId="0" borderId="0" xfId="21289" applyNumberFormat="1" applyFont="1" applyAlignment="1"/>
    <xf numFmtId="0" fontId="1" fillId="0" borderId="0" xfId="21289" applyNumberFormat="1" applyFont="1" applyFill="1" applyAlignment="1"/>
    <xf numFmtId="0" fontId="1" fillId="0" borderId="0" xfId="21289" applyNumberFormat="1" applyFont="1" applyAlignment="1"/>
    <xf numFmtId="41" fontId="1" fillId="0" borderId="0" xfId="21289" applyNumberFormat="1" applyFont="1" applyAlignment="1"/>
    <xf numFmtId="0" fontId="17" fillId="0" borderId="0" xfId="21289" applyNumberFormat="1" applyFont="1" applyFill="1" applyAlignment="1">
      <alignment horizontal="center"/>
    </xf>
    <xf numFmtId="0" fontId="1" fillId="0" borderId="40" xfId="21289" applyNumberFormat="1" applyFont="1" applyFill="1" applyBorder="1" applyAlignment="1">
      <alignment horizontal="center"/>
    </xf>
    <xf numFmtId="0" fontId="1" fillId="0" borderId="40" xfId="21289" applyNumberFormat="1" applyFont="1" applyFill="1" applyBorder="1" applyAlignment="1"/>
    <xf numFmtId="176" fontId="1" fillId="92" borderId="0" xfId="21289" applyNumberFormat="1" applyFont="1" applyFill="1" applyAlignment="1"/>
    <xf numFmtId="165" fontId="44" fillId="92" borderId="0" xfId="21289" applyNumberFormat="1" applyFont="1" applyFill="1" applyAlignment="1"/>
    <xf numFmtId="176" fontId="1" fillId="92" borderId="0" xfId="21289" applyNumberFormat="1" applyFont="1" applyFill="1" applyBorder="1" applyAlignment="1"/>
    <xf numFmtId="165" fontId="44" fillId="92" borderId="0" xfId="21289" applyNumberFormat="1" applyFont="1" applyFill="1" applyBorder="1" applyAlignment="1"/>
    <xf numFmtId="165" fontId="43" fillId="92" borderId="0" xfId="21289" applyNumberFormat="1" applyFont="1" applyFill="1" applyAlignment="1"/>
    <xf numFmtId="0" fontId="1" fillId="92" borderId="0" xfId="21289" applyNumberFormat="1" applyFont="1" applyFill="1" applyAlignment="1">
      <alignment horizontal="right"/>
    </xf>
    <xf numFmtId="41" fontId="44" fillId="92" borderId="43" xfId="21289" applyNumberFormat="1" applyFont="1" applyFill="1" applyBorder="1" applyAlignment="1">
      <alignment horizontal="left" wrapText="1"/>
    </xf>
    <xf numFmtId="41" fontId="43" fillId="92" borderId="43" xfId="21289" applyNumberFormat="1" applyFont="1" applyFill="1" applyBorder="1" applyAlignment="1">
      <alignment horizontal="left" wrapText="1"/>
    </xf>
    <xf numFmtId="0" fontId="17" fillId="0" borderId="0" xfId="21289" applyNumberFormat="1" applyFont="1" applyFill="1" applyBorder="1" applyAlignment="1">
      <alignment horizontal="center"/>
    </xf>
    <xf numFmtId="4" fontId="171" fillId="0" borderId="0" xfId="21289" applyNumberFormat="1"/>
    <xf numFmtId="0" fontId="29" fillId="0" borderId="0" xfId="21289" applyNumberFormat="1" applyFont="1" applyFill="1" applyAlignment="1"/>
    <xf numFmtId="41" fontId="1" fillId="92" borderId="0" xfId="21289" applyNumberFormat="1" applyFont="1" applyFill="1" applyBorder="1" applyAlignment="1"/>
    <xf numFmtId="41" fontId="1" fillId="92" borderId="0" xfId="21289" applyNumberFormat="1" applyFont="1" applyFill="1" applyAlignment="1"/>
    <xf numFmtId="0" fontId="1" fillId="0" borderId="0" xfId="21289" applyNumberFormat="1" applyFont="1" applyFill="1" applyAlignment="1">
      <alignment horizontal="right"/>
    </xf>
    <xf numFmtId="0" fontId="177" fillId="0" borderId="53" xfId="21289" applyNumberFormat="1" applyFont="1" applyFill="1" applyBorder="1" applyAlignment="1">
      <alignment horizontal="center"/>
    </xf>
    <xf numFmtId="0" fontId="177" fillId="0" borderId="22" xfId="21289" applyNumberFormat="1" applyFont="1" applyFill="1" applyBorder="1" applyAlignment="1"/>
    <xf numFmtId="0" fontId="178" fillId="0" borderId="22" xfId="21289" applyNumberFormat="1" applyFont="1" applyFill="1" applyBorder="1" applyAlignment="1"/>
    <xf numFmtId="0" fontId="179" fillId="0" borderId="22" xfId="21289" applyNumberFormat="1" applyFont="1" applyFill="1" applyBorder="1" applyAlignment="1"/>
    <xf numFmtId="0" fontId="21" fillId="0" borderId="54" xfId="21289" applyNumberFormat="1" applyFont="1" applyFill="1" applyBorder="1" applyAlignment="1"/>
    <xf numFmtId="4" fontId="21" fillId="0" borderId="0" xfId="21289" applyNumberFormat="1" applyFont="1" applyAlignment="1"/>
    <xf numFmtId="0" fontId="21" fillId="0" borderId="55" xfId="21289" applyNumberFormat="1" applyFont="1" applyFill="1" applyBorder="1" applyAlignment="1"/>
    <xf numFmtId="0" fontId="20" fillId="0" borderId="0" xfId="21289" applyNumberFormat="1" applyFont="1" applyFill="1" applyBorder="1" applyAlignment="1">
      <alignment horizontal="center"/>
    </xf>
    <xf numFmtId="0" fontId="20" fillId="0" borderId="56" xfId="21289" applyNumberFormat="1" applyFont="1" applyFill="1" applyBorder="1" applyAlignment="1">
      <alignment horizontal="center"/>
    </xf>
    <xf numFmtId="4" fontId="180" fillId="92" borderId="0" xfId="21289" applyNumberFormat="1" applyFont="1" applyFill="1" applyBorder="1" applyAlignment="1"/>
    <xf numFmtId="3" fontId="180" fillId="92" borderId="0" xfId="21289" applyNumberFormat="1" applyFont="1" applyFill="1" applyBorder="1" applyAlignment="1"/>
    <xf numFmtId="41" fontId="180" fillId="92" borderId="0" xfId="21289" applyNumberFormat="1" applyFont="1" applyFill="1" applyBorder="1" applyAlignment="1"/>
    <xf numFmtId="3" fontId="180" fillId="92" borderId="56" xfId="21289" applyNumberFormat="1" applyFont="1" applyFill="1" applyBorder="1" applyAlignment="1"/>
    <xf numFmtId="49" fontId="20" fillId="92" borderId="55" xfId="21289" applyNumberFormat="1" applyFont="1" applyFill="1" applyBorder="1" applyAlignment="1"/>
    <xf numFmtId="37" fontId="180" fillId="92" borderId="56" xfId="21289" applyNumberFormat="1" applyFont="1" applyFill="1" applyBorder="1" applyAlignment="1"/>
    <xf numFmtId="41" fontId="180" fillId="92" borderId="40" xfId="21289" applyNumberFormat="1" applyFont="1" applyFill="1" applyBorder="1" applyAlignment="1"/>
    <xf numFmtId="37" fontId="180" fillId="92" borderId="57" xfId="21289" applyNumberFormat="1" applyFont="1" applyFill="1" applyBorder="1" applyAlignment="1"/>
    <xf numFmtId="10" fontId="180" fillId="0" borderId="0" xfId="21289" applyNumberFormat="1" applyFont="1" applyFill="1" applyAlignment="1"/>
    <xf numFmtId="3" fontId="17" fillId="93" borderId="10" xfId="21289" applyNumberFormat="1" applyFont="1" applyFill="1" applyBorder="1" applyAlignment="1"/>
    <xf numFmtId="0" fontId="20" fillId="0" borderId="0" xfId="21289" applyNumberFormat="1" applyFont="1" applyFill="1" applyAlignment="1"/>
    <xf numFmtId="49" fontId="181" fillId="92" borderId="55" xfId="21289" applyNumberFormat="1" applyFont="1" applyFill="1" applyBorder="1" applyAlignment="1">
      <alignment horizontal="right"/>
    </xf>
    <xf numFmtId="0" fontId="180" fillId="92" borderId="0" xfId="21289" applyNumberFormat="1" applyFont="1" applyFill="1" applyBorder="1" applyAlignment="1"/>
    <xf numFmtId="49" fontId="181" fillId="92" borderId="43" xfId="21289" applyNumberFormat="1" applyFont="1" applyFill="1" applyBorder="1" applyAlignment="1">
      <alignment horizontal="right"/>
    </xf>
    <xf numFmtId="165" fontId="177" fillId="92" borderId="56" xfId="21289" applyNumberFormat="1" applyFont="1" applyFill="1" applyBorder="1" applyAlignment="1"/>
    <xf numFmtId="165" fontId="20" fillId="92" borderId="58" xfId="21289" applyNumberFormat="1" applyFont="1" applyFill="1" applyBorder="1" applyAlignment="1"/>
    <xf numFmtId="49" fontId="181" fillId="92" borderId="55" xfId="21289" applyNumberFormat="1" applyFont="1" applyFill="1" applyBorder="1" applyAlignment="1"/>
    <xf numFmtId="10" fontId="180" fillId="92" borderId="40" xfId="21289" applyNumberFormat="1" applyFont="1" applyFill="1" applyBorder="1" applyAlignment="1"/>
    <xf numFmtId="10" fontId="180" fillId="92" borderId="57" xfId="21289" applyNumberFormat="1" applyFont="1" applyFill="1" applyBorder="1" applyAlignment="1"/>
    <xf numFmtId="0" fontId="21" fillId="92" borderId="59" xfId="21289" applyNumberFormat="1" applyFont="1" applyFill="1" applyBorder="1" applyAlignment="1"/>
    <xf numFmtId="0" fontId="180" fillId="92" borderId="20" xfId="21289" applyNumberFormat="1" applyFont="1" applyFill="1" applyBorder="1" applyAlignment="1"/>
    <xf numFmtId="165" fontId="177" fillId="92" borderId="20" xfId="21289" applyNumberFormat="1" applyFont="1" applyFill="1" applyBorder="1" applyAlignment="1"/>
    <xf numFmtId="165" fontId="177" fillId="92" borderId="60" xfId="21289" applyNumberFormat="1" applyFont="1" applyFill="1" applyBorder="1" applyAlignment="1"/>
    <xf numFmtId="3" fontId="182" fillId="0" borderId="0" xfId="21289" applyNumberFormat="1" applyFont="1" applyFill="1" applyAlignment="1"/>
    <xf numFmtId="0" fontId="21" fillId="92" borderId="0" xfId="21289" applyNumberFormat="1" applyFont="1" applyFill="1" applyAlignment="1"/>
    <xf numFmtId="0" fontId="1" fillId="92" borderId="0" xfId="21289" applyNumberFormat="1" applyFont="1" applyFill="1" applyAlignment="1"/>
    <xf numFmtId="10" fontId="183" fillId="92" borderId="0" xfId="21289" applyNumberFormat="1" applyFont="1" applyFill="1" applyAlignment="1"/>
    <xf numFmtId="10" fontId="1" fillId="0" borderId="0" xfId="21289" applyNumberFormat="1" applyFont="1" applyFill="1" applyAlignment="1"/>
    <xf numFmtId="165" fontId="1" fillId="92" borderId="0" xfId="21289" applyNumberFormat="1" applyFont="1" applyFill="1" applyAlignment="1"/>
    <xf numFmtId="0" fontId="17" fillId="0" borderId="0" xfId="16816" applyFont="1"/>
    <xf numFmtId="0" fontId="1" fillId="0" borderId="0" xfId="16816"/>
    <xf numFmtId="0" fontId="17" fillId="0" borderId="0" xfId="16816" applyFont="1" applyAlignment="1">
      <alignment horizontal="center"/>
    </xf>
    <xf numFmtId="43" fontId="1" fillId="0" borderId="0" xfId="16816" applyNumberFormat="1"/>
    <xf numFmtId="43" fontId="1" fillId="0" borderId="0" xfId="16816" applyNumberFormat="1" applyFont="1"/>
    <xf numFmtId="43" fontId="17" fillId="0" borderId="23" xfId="16816" applyNumberFormat="1" applyFont="1" applyBorder="1"/>
    <xf numFmtId="43" fontId="17" fillId="0" borderId="0" xfId="16816" applyNumberFormat="1" applyFont="1"/>
    <xf numFmtId="44" fontId="17" fillId="0" borderId="61" xfId="16816" applyNumberFormat="1" applyFont="1" applyBorder="1"/>
    <xf numFmtId="0" fontId="1" fillId="0" borderId="79" xfId="0" applyNumberFormat="1" applyFont="1" applyBorder="1" applyAlignment="1">
      <alignment horizontal="center"/>
    </xf>
    <xf numFmtId="43" fontId="181" fillId="0" borderId="62" xfId="1" applyFont="1" applyBorder="1" applyAlignment="1">
      <alignment horizontal="left"/>
    </xf>
    <xf numFmtId="10" fontId="63" fillId="0" borderId="43" xfId="0" applyNumberFormat="1" applyFont="1" applyFill="1" applyBorder="1" applyAlignment="1"/>
    <xf numFmtId="165" fontId="1" fillId="0" borderId="81" xfId="0" applyNumberFormat="1" applyFont="1" applyBorder="1" applyAlignment="1"/>
    <xf numFmtId="165" fontId="1" fillId="0" borderId="81" xfId="0" applyNumberFormat="1" applyFont="1" applyFill="1" applyBorder="1" applyAlignment="1"/>
    <xf numFmtId="43" fontId="181" fillId="0" borderId="66" xfId="1" applyFont="1" applyBorder="1" applyAlignment="1">
      <alignment horizontal="left"/>
    </xf>
    <xf numFmtId="43" fontId="181" fillId="0" borderId="65" xfId="1" applyFont="1" applyBorder="1" applyAlignment="1">
      <alignment horizontal="left"/>
    </xf>
    <xf numFmtId="43" fontId="181" fillId="0" borderId="67" xfId="1" applyFont="1" applyBorder="1" applyAlignment="1">
      <alignment horizontal="left"/>
    </xf>
    <xf numFmtId="43" fontId="185" fillId="94" borderId="80" xfId="1" applyFont="1" applyFill="1" applyBorder="1" applyAlignment="1">
      <alignment horizontal="left"/>
    </xf>
    <xf numFmtId="43" fontId="185" fillId="94" borderId="81" xfId="1" applyFont="1" applyFill="1" applyBorder="1" applyAlignment="1">
      <alignment horizontal="left"/>
    </xf>
    <xf numFmtId="43" fontId="185" fillId="94" borderId="82" xfId="1" applyFont="1" applyFill="1" applyBorder="1" applyAlignment="1">
      <alignment horizontal="left"/>
    </xf>
    <xf numFmtId="43" fontId="177" fillId="0" borderId="0" xfId="1" applyFont="1" applyAlignment="1">
      <alignment horizontal="left"/>
    </xf>
    <xf numFmtId="165" fontId="181" fillId="0" borderId="0" xfId="1" applyNumberFormat="1" applyFont="1" applyAlignment="1">
      <alignment horizontal="right"/>
    </xf>
    <xf numFmtId="43" fontId="181" fillId="0" borderId="63" xfId="1" applyFont="1" applyBorder="1" applyAlignment="1">
      <alignment horizontal="left"/>
    </xf>
    <xf numFmtId="43" fontId="193" fillId="0" borderId="0" xfId="1" applyFont="1" applyAlignment="1">
      <alignment horizontal="left"/>
    </xf>
    <xf numFmtId="43" fontId="181" fillId="0" borderId="69" xfId="1" applyFont="1" applyBorder="1" applyAlignment="1">
      <alignment horizontal="left"/>
    </xf>
    <xf numFmtId="43" fontId="184" fillId="0" borderId="0" xfId="1" applyFont="1" applyAlignment="1">
      <alignment horizontal="left"/>
    </xf>
    <xf numFmtId="43" fontId="185" fillId="0" borderId="0" xfId="1" applyFont="1" applyAlignment="1">
      <alignment horizontal="left"/>
    </xf>
    <xf numFmtId="43" fontId="181" fillId="0" borderId="0" xfId="1" applyFont="1" applyAlignment="1">
      <alignment horizontal="left"/>
    </xf>
    <xf numFmtId="43" fontId="194" fillId="0" borderId="0" xfId="1" applyFont="1" applyAlignment="1">
      <alignment horizontal="left"/>
    </xf>
    <xf numFmtId="0" fontId="0" fillId="0" borderId="0" xfId="0" applyNumberFormat="1" applyAlignment="1"/>
    <xf numFmtId="0" fontId="186" fillId="0" borderId="0" xfId="0" applyNumberFormat="1" applyFont="1" applyFill="1" applyAlignment="1">
      <alignment horizontal="right"/>
    </xf>
    <xf numFmtId="0" fontId="186" fillId="0" borderId="0" xfId="0" applyNumberFormat="1" applyFont="1" applyFill="1" applyAlignment="1">
      <alignment horizontal="center"/>
    </xf>
    <xf numFmtId="0" fontId="63" fillId="0" borderId="0" xfId="0" applyNumberFormat="1" applyFont="1" applyFill="1" applyAlignment="1"/>
    <xf numFmtId="0" fontId="63" fillId="0" borderId="0" xfId="0" applyNumberFormat="1" applyFont="1" applyFill="1" applyAlignment="1">
      <alignment horizontal="center"/>
    </xf>
    <xf numFmtId="0" fontId="63" fillId="0" borderId="0" xfId="0" applyNumberFormat="1" applyFont="1" applyFill="1" applyAlignment="1">
      <alignment horizontal="left"/>
    </xf>
    <xf numFmtId="0" fontId="186" fillId="0" borderId="40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fill"/>
    </xf>
    <xf numFmtId="0" fontId="186" fillId="0" borderId="0" xfId="0" applyNumberFormat="1" applyFont="1" applyFill="1" applyAlignment="1"/>
    <xf numFmtId="0" fontId="186" fillId="0" borderId="0" xfId="0" applyNumberFormat="1" applyFont="1" applyFill="1" applyAlignment="1">
      <alignment horizontal="centerContinuous"/>
    </xf>
    <xf numFmtId="0" fontId="186" fillId="0" borderId="0" xfId="0" applyNumberFormat="1" applyFont="1" applyFill="1" applyAlignment="1" applyProtection="1">
      <alignment horizontal="centerContinuous"/>
      <protection locked="0"/>
    </xf>
    <xf numFmtId="0" fontId="186" fillId="0" borderId="40" xfId="0" applyNumberFormat="1" applyFont="1" applyFill="1" applyBorder="1" applyAlignment="1">
      <alignment horizontal="left"/>
    </xf>
    <xf numFmtId="0" fontId="186" fillId="0" borderId="40" xfId="0" applyNumberFormat="1" applyFont="1" applyFill="1" applyBorder="1" applyAlignment="1">
      <alignment horizontal="right"/>
    </xf>
    <xf numFmtId="0" fontId="63" fillId="0" borderId="0" xfId="0" applyNumberFormat="1" applyFont="1" applyFill="1" applyAlignment="1">
      <alignment horizontal="centerContinuous"/>
    </xf>
    <xf numFmtId="0" fontId="63" fillId="0" borderId="40" xfId="0" applyNumberFormat="1" applyFont="1" applyFill="1" applyBorder="1" applyAlignment="1">
      <alignment horizontal="center"/>
    </xf>
    <xf numFmtId="0" fontId="63" fillId="0" borderId="0" xfId="0" quotePrefix="1" applyNumberFormat="1" applyFont="1" applyFill="1" applyAlignment="1">
      <alignment horizontal="center"/>
    </xf>
    <xf numFmtId="0" fontId="63" fillId="0" borderId="0" xfId="0" applyNumberFormat="1" applyFont="1" applyFill="1" applyBorder="1" applyAlignment="1">
      <alignment horizontal="center"/>
    </xf>
    <xf numFmtId="0" fontId="186" fillId="0" borderId="0" xfId="0" applyNumberFormat="1" applyFont="1" applyFill="1" applyBorder="1" applyAlignment="1">
      <alignment horizontal="center"/>
    </xf>
    <xf numFmtId="0" fontId="186" fillId="0" borderId="0" xfId="0" applyNumberFormat="1" applyFont="1" applyFill="1" applyBorder="1" applyAlignment="1">
      <alignment horizontal="centerContinuous"/>
    </xf>
    <xf numFmtId="0" fontId="186" fillId="0" borderId="40" xfId="0" applyNumberFormat="1" applyFont="1" applyFill="1" applyBorder="1" applyAlignment="1"/>
    <xf numFmtId="0" fontId="63" fillId="0" borderId="0" xfId="0" applyNumberFormat="1" applyFont="1" applyFill="1" applyBorder="1" applyAlignment="1">
      <alignment horizontal="left"/>
    </xf>
    <xf numFmtId="0" fontId="63" fillId="0" borderId="0" xfId="0" applyNumberFormat="1" applyFont="1" applyFill="1" applyAlignment="1" applyProtection="1">
      <alignment horizontal="centerContinuous"/>
      <protection locked="0"/>
    </xf>
    <xf numFmtId="0" fontId="188" fillId="0" borderId="0" xfId="0" applyNumberFormat="1" applyFont="1" applyFill="1" applyAlignment="1"/>
    <xf numFmtId="213" fontId="63" fillId="0" borderId="0" xfId="0" applyNumberFormat="1" applyFont="1" applyFill="1" applyAlignment="1"/>
    <xf numFmtId="0" fontId="63" fillId="0" borderId="0" xfId="0" applyNumberFormat="1" applyFont="1" applyFill="1" applyBorder="1" applyAlignment="1"/>
    <xf numFmtId="0" fontId="0" fillId="0" borderId="0" xfId="0" applyNumberFormat="1" applyFill="1" applyAlignment="1"/>
    <xf numFmtId="0" fontId="186" fillId="0" borderId="0" xfId="0" applyNumberFormat="1" applyFont="1" applyFill="1" applyBorder="1" applyAlignment="1"/>
    <xf numFmtId="0" fontId="186" fillId="0" borderId="40" xfId="0" applyNumberFormat="1" applyFont="1" applyFill="1" applyBorder="1" applyAlignment="1" applyProtection="1">
      <protection locked="0"/>
    </xf>
    <xf numFmtId="0" fontId="63" fillId="0" borderId="0" xfId="0" applyNumberFormat="1" applyFont="1" applyFill="1" applyAlignment="1" applyProtection="1">
      <protection locked="0"/>
    </xf>
    <xf numFmtId="41" fontId="63" fillId="0" borderId="0" xfId="0" applyNumberFormat="1" applyFont="1" applyFill="1" applyAlignment="1"/>
    <xf numFmtId="41" fontId="63" fillId="0" borderId="0" xfId="0" applyNumberFormat="1" applyFont="1" applyFill="1" applyBorder="1" applyAlignment="1"/>
    <xf numFmtId="41" fontId="63" fillId="0" borderId="43" xfId="0" applyNumberFormat="1" applyFont="1" applyFill="1" applyBorder="1" applyAlignment="1"/>
    <xf numFmtId="9" fontId="63" fillId="0" borderId="0" xfId="0" applyNumberFormat="1" applyFont="1" applyFill="1" applyAlignment="1"/>
    <xf numFmtId="10" fontId="63" fillId="0" borderId="0" xfId="0" applyNumberFormat="1" applyFont="1" applyFill="1" applyAlignment="1"/>
    <xf numFmtId="10" fontId="63" fillId="0" borderId="0" xfId="0" applyNumberFormat="1" applyFont="1" applyFill="1" applyBorder="1" applyAlignment="1"/>
    <xf numFmtId="0" fontId="187" fillId="0" borderId="0" xfId="0" applyNumberFormat="1" applyFont="1" applyFill="1" applyAlignment="1">
      <alignment horizontal="centerContinuous"/>
    </xf>
    <xf numFmtId="41" fontId="189" fillId="0" borderId="0" xfId="0" applyNumberFormat="1" applyFont="1" applyFill="1" applyBorder="1" applyAlignment="1"/>
    <xf numFmtId="42" fontId="189" fillId="0" borderId="0" xfId="0" applyNumberFormat="1" applyFont="1" applyFill="1" applyBorder="1" applyAlignment="1"/>
    <xf numFmtId="42" fontId="63" fillId="0" borderId="0" xfId="0" applyNumberFormat="1" applyFont="1" applyFill="1" applyAlignment="1">
      <alignment horizontal="right"/>
    </xf>
    <xf numFmtId="0" fontId="187" fillId="0" borderId="0" xfId="0" applyNumberFormat="1" applyFont="1" applyFill="1" applyBorder="1" applyAlignment="1">
      <alignment horizontal="centerContinuous"/>
    </xf>
    <xf numFmtId="0" fontId="186" fillId="0" borderId="0" xfId="0" applyNumberFormat="1" applyFont="1" applyFill="1" applyBorder="1" applyAlignment="1" applyProtection="1">
      <alignment horizontal="centerContinuous"/>
      <protection locked="0"/>
    </xf>
    <xf numFmtId="212" fontId="63" fillId="0" borderId="0" xfId="0" applyNumberFormat="1" applyFont="1" applyFill="1" applyBorder="1" applyAlignment="1"/>
    <xf numFmtId="164" fontId="63" fillId="0" borderId="0" xfId="0" applyNumberFormat="1" applyFont="1" applyFill="1" applyAlignment="1"/>
    <xf numFmtId="164" fontId="63" fillId="0" borderId="40" xfId="0" applyNumberFormat="1" applyFont="1" applyFill="1" applyBorder="1" applyAlignment="1"/>
    <xf numFmtId="164" fontId="63" fillId="0" borderId="0" xfId="0" applyNumberFormat="1" applyFont="1" applyFill="1" applyBorder="1" applyAlignment="1"/>
    <xf numFmtId="0" fontId="189" fillId="0" borderId="0" xfId="0" applyNumberFormat="1" applyFont="1" applyFill="1" applyAlignment="1"/>
    <xf numFmtId="0" fontId="186" fillId="0" borderId="0" xfId="0" applyNumberFormat="1" applyFont="1" applyAlignment="1">
      <alignment horizontal="right"/>
    </xf>
    <xf numFmtId="0" fontId="63" fillId="0" borderId="43" xfId="0" applyNumberFormat="1" applyFont="1" applyFill="1" applyBorder="1" applyAlignment="1"/>
    <xf numFmtId="0" fontId="1" fillId="0" borderId="0" xfId="0" applyNumberFormat="1" applyFont="1" applyAlignment="1"/>
    <xf numFmtId="0" fontId="190" fillId="0" borderId="0" xfId="0" applyNumberFormat="1" applyFont="1" applyFill="1" applyAlignment="1" applyProtection="1">
      <alignment horizontal="centerContinuous"/>
      <protection locked="0"/>
    </xf>
    <xf numFmtId="0" fontId="190" fillId="0" borderId="0" xfId="0" applyNumberFormat="1" applyFont="1" applyFill="1" applyAlignment="1">
      <alignment horizontal="centerContinuous"/>
    </xf>
    <xf numFmtId="0" fontId="191" fillId="0" borderId="0" xfId="0" applyNumberFormat="1" applyFont="1" applyFill="1" applyAlignment="1"/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43" xfId="0" applyNumberFormat="1" applyFont="1" applyBorder="1" applyAlignment="1"/>
    <xf numFmtId="0" fontId="1" fillId="0" borderId="4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92" fillId="0" borderId="0" xfId="0" applyNumberFormat="1" applyFont="1" applyAlignment="1"/>
    <xf numFmtId="0" fontId="15" fillId="0" borderId="0" xfId="0" applyNumberFormat="1" applyFont="1" applyAlignment="1">
      <alignment horizontal="right"/>
    </xf>
    <xf numFmtId="165" fontId="193" fillId="0" borderId="0" xfId="0" applyNumberFormat="1" applyFont="1" applyAlignment="1"/>
    <xf numFmtId="165" fontId="1" fillId="0" borderId="0" xfId="0" applyNumberFormat="1" applyFont="1" applyFill="1" applyAlignment="1"/>
    <xf numFmtId="211" fontId="1" fillId="0" borderId="58" xfId="0" applyNumberFormat="1" applyFont="1" applyBorder="1" applyAlignment="1">
      <alignment horizontal="center"/>
    </xf>
    <xf numFmtId="0" fontId="69" fillId="0" borderId="0" xfId="0" applyNumberFormat="1" applyFont="1" applyAlignment="1"/>
    <xf numFmtId="10" fontId="63" fillId="0" borderId="40" xfId="0" applyNumberFormat="1" applyFont="1" applyFill="1" applyBorder="1" applyAlignment="1"/>
    <xf numFmtId="42" fontId="63" fillId="0" borderId="12" xfId="0" applyNumberFormat="1" applyFont="1" applyFill="1" applyBorder="1" applyAlignment="1"/>
    <xf numFmtId="0" fontId="193" fillId="0" borderId="0" xfId="0" applyNumberFormat="1" applyFont="1" applyAlignment="1"/>
    <xf numFmtId="198" fontId="63" fillId="0" borderId="0" xfId="0" applyNumberFormat="1" applyFont="1" applyFill="1" applyAlignment="1"/>
    <xf numFmtId="165" fontId="193" fillId="0" borderId="0" xfId="0" applyNumberFormat="1" applyFont="1" applyFill="1" applyBorder="1" applyAlignment="1"/>
    <xf numFmtId="165" fontId="15" fillId="0" borderId="0" xfId="0" applyNumberFormat="1" applyFont="1" applyFill="1" applyBorder="1" applyAlignment="1"/>
    <xf numFmtId="0" fontId="193" fillId="0" borderId="0" xfId="0" applyNumberFormat="1" applyFont="1" applyAlignment="1">
      <alignment horizontal="right"/>
    </xf>
    <xf numFmtId="0" fontId="63" fillId="80" borderId="81" xfId="0" applyNumberFormat="1" applyFont="1" applyFill="1" applyBorder="1" applyAlignment="1"/>
    <xf numFmtId="212" fontId="63" fillId="0" borderId="40" xfId="0" applyNumberFormat="1" applyFont="1" applyFill="1" applyBorder="1" applyAlignment="1" applyProtection="1">
      <protection locked="0"/>
    </xf>
    <xf numFmtId="164" fontId="63" fillId="0" borderId="13" xfId="0" applyNumberFormat="1" applyFont="1" applyFill="1" applyBorder="1" applyAlignment="1" applyProtection="1">
      <protection locked="0"/>
    </xf>
    <xf numFmtId="214" fontId="186" fillId="0" borderId="64" xfId="0" applyNumberFormat="1" applyFont="1" applyFill="1" applyBorder="1" applyAlignment="1"/>
    <xf numFmtId="0" fontId="19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165" fontId="63" fillId="0" borderId="0" xfId="21290" applyNumberFormat="1" applyFont="1" applyFill="1" applyAlignment="1">
      <alignment horizontal="right"/>
    </xf>
    <xf numFmtId="200" fontId="1" fillId="0" borderId="43" xfId="21568" applyNumberFormat="1" applyFont="1" applyBorder="1" applyAlignment="1"/>
    <xf numFmtId="200" fontId="1" fillId="0" borderId="13" xfId="21568" applyNumberFormat="1" applyFont="1" applyBorder="1" applyAlignment="1"/>
    <xf numFmtId="165" fontId="181" fillId="0" borderId="0" xfId="1" applyNumberFormat="1" applyFont="1" applyBorder="1" applyAlignment="1">
      <alignment horizontal="right"/>
    </xf>
    <xf numFmtId="165" fontId="181" fillId="0" borderId="11" xfId="1" applyNumberFormat="1" applyFont="1" applyBorder="1" applyAlignment="1">
      <alignment horizontal="right"/>
    </xf>
    <xf numFmtId="165" fontId="181" fillId="0" borderId="0" xfId="1" applyNumberFormat="1" applyFont="1" applyAlignment="1">
      <alignment horizontal="left"/>
    </xf>
    <xf numFmtId="165" fontId="181" fillId="0" borderId="13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left" wrapText="1"/>
    </xf>
    <xf numFmtId="215" fontId="181" fillId="0" borderId="0" xfId="1" applyNumberFormat="1" applyFont="1" applyAlignment="1">
      <alignment horizontal="right"/>
    </xf>
    <xf numFmtId="10" fontId="181" fillId="0" borderId="0" xfId="2" applyNumberFormat="1" applyFont="1" applyAlignment="1">
      <alignment horizontal="center"/>
    </xf>
    <xf numFmtId="43" fontId="181" fillId="0" borderId="0" xfId="1" applyFont="1" applyAlignment="1">
      <alignment horizontal="center"/>
    </xf>
    <xf numFmtId="10" fontId="181" fillId="0" borderId="0" xfId="1" applyNumberFormat="1" applyFont="1" applyAlignment="1">
      <alignment horizontal="center"/>
    </xf>
    <xf numFmtId="215" fontId="181" fillId="0" borderId="0" xfId="1" applyNumberFormat="1" applyFont="1" applyAlignment="1">
      <alignment horizontal="center"/>
    </xf>
    <xf numFmtId="43" fontId="195" fillId="0" borderId="83" xfId="1" applyFont="1" applyBorder="1" applyAlignment="1">
      <alignment horizontal="center"/>
    </xf>
    <xf numFmtId="43" fontId="195" fillId="0" borderId="66" xfId="1" applyFont="1" applyBorder="1" applyAlignment="1">
      <alignment horizontal="center"/>
    </xf>
    <xf numFmtId="37" fontId="20" fillId="0" borderId="0" xfId="0" applyNumberFormat="1" applyFont="1" applyAlignment="1">
      <alignment horizontal="center"/>
    </xf>
    <xf numFmtId="0" fontId="176" fillId="92" borderId="0" xfId="21289" applyNumberFormat="1" applyFont="1" applyFill="1" applyAlignment="1">
      <alignment horizontal="center"/>
    </xf>
    <xf numFmtId="0" fontId="17" fillId="0" borderId="0" xfId="21289" applyNumberFormat="1" applyFont="1" applyFill="1" applyAlignment="1">
      <alignment horizontal="center"/>
    </xf>
    <xf numFmtId="0" fontId="186" fillId="0" borderId="0" xfId="0" applyNumberFormat="1" applyFont="1" applyFill="1" applyAlignment="1" applyProtection="1">
      <alignment horizontal="center"/>
      <protection locked="0"/>
    </xf>
  </cellXfs>
  <cellStyles count="21569">
    <cellStyle name="_x0013_" xfId="4"/>
    <cellStyle name=" 1" xfId="5"/>
    <cellStyle name=" 1 2" xfId="6"/>
    <cellStyle name=" 1 2 2" xfId="7"/>
    <cellStyle name=" 1 2 3" xfId="8"/>
    <cellStyle name=" 1 3" xfId="9"/>
    <cellStyle name=" 1 3 2" xfId="10"/>
    <cellStyle name=" 1 4" xfId="11"/>
    <cellStyle name=" 1 4 2" xfId="12"/>
    <cellStyle name=" 1 5" xfId="13"/>
    <cellStyle name=" 1 6" xfId="14"/>
    <cellStyle name=" 1 6 2" xfId="15"/>
    <cellStyle name=" 1 7" xfId="16"/>
    <cellStyle name=" 1 7 2" xfId="17"/>
    <cellStyle name="_x0013_ 10" xfId="18"/>
    <cellStyle name="_x0013_ 10 2" xfId="19"/>
    <cellStyle name="_x0013_ 11" xfId="20"/>
    <cellStyle name="_x0013_ 11 2" xfId="21"/>
    <cellStyle name="_x0013_ 12" xfId="22"/>
    <cellStyle name="_x0013_ 12 2" xfId="23"/>
    <cellStyle name="_x0013_ 13" xfId="24"/>
    <cellStyle name="_x0013_ 13 2" xfId="25"/>
    <cellStyle name="_x0013_ 14" xfId="26"/>
    <cellStyle name="_x0013_ 14 2" xfId="27"/>
    <cellStyle name="_x0013_ 15" xfId="28"/>
    <cellStyle name="_x0013_ 15 2" xfId="29"/>
    <cellStyle name="_x0013_ 16" xfId="30"/>
    <cellStyle name="_x0013_ 17" xfId="31"/>
    <cellStyle name="_x0013_ 18" xfId="32"/>
    <cellStyle name="_x0013_ 19" xfId="33"/>
    <cellStyle name="_x0013_ 2" xfId="34"/>
    <cellStyle name="_x0013_ 2 2" xfId="35"/>
    <cellStyle name="_x0013_ 2 3" xfId="36"/>
    <cellStyle name="_x0013_ 20" xfId="37"/>
    <cellStyle name="_x0013_ 21" xfId="38"/>
    <cellStyle name="_x0013_ 22" xfId="39"/>
    <cellStyle name="_x0013_ 23" xfId="40"/>
    <cellStyle name="_x0013_ 24" xfId="41"/>
    <cellStyle name="_x0013_ 25" xfId="42"/>
    <cellStyle name="_x0013_ 26" xfId="43"/>
    <cellStyle name="_x0013_ 27" xfId="44"/>
    <cellStyle name="_x0013_ 28" xfId="45"/>
    <cellStyle name="_x0013_ 29" xfId="46"/>
    <cellStyle name="_x0013_ 3" xfId="47"/>
    <cellStyle name="_x0013_ 3 2" xfId="48"/>
    <cellStyle name="_x0013_ 30" xfId="49"/>
    <cellStyle name="_x0013_ 31" xfId="50"/>
    <cellStyle name="_x0013_ 32" xfId="51"/>
    <cellStyle name="_x0013_ 33" xfId="52"/>
    <cellStyle name="_x0013_ 34" xfId="53"/>
    <cellStyle name="_x0013_ 35" xfId="54"/>
    <cellStyle name="_x0013_ 36" xfId="55"/>
    <cellStyle name="_x0013_ 37" xfId="56"/>
    <cellStyle name="_x0013_ 38" xfId="57"/>
    <cellStyle name="_x0013_ 39" xfId="58"/>
    <cellStyle name="_x0013_ 4" xfId="59"/>
    <cellStyle name="_x0013_ 4 2" xfId="60"/>
    <cellStyle name="_x0013_ 40" xfId="61"/>
    <cellStyle name="_x0013_ 41" xfId="62"/>
    <cellStyle name="_x0013_ 42" xfId="63"/>
    <cellStyle name="_x0013_ 43" xfId="64"/>
    <cellStyle name="_x0013_ 44" xfId="65"/>
    <cellStyle name="_x0013_ 45" xfId="66"/>
    <cellStyle name="_x0013_ 46" xfId="67"/>
    <cellStyle name="_x0013_ 47" xfId="68"/>
    <cellStyle name="_x0013_ 48" xfId="69"/>
    <cellStyle name="_x0013_ 49" xfId="70"/>
    <cellStyle name="_x0013_ 5" xfId="71"/>
    <cellStyle name="_x0013_ 5 2" xfId="72"/>
    <cellStyle name="_x0013_ 50" xfId="73"/>
    <cellStyle name="_x0013_ 51" xfId="74"/>
    <cellStyle name="_x0013_ 6" xfId="75"/>
    <cellStyle name="_x0013_ 6 2" xfId="76"/>
    <cellStyle name="_x0013_ 7" xfId="77"/>
    <cellStyle name="_x0013_ 7 2" xfId="78"/>
    <cellStyle name="_x0013_ 8" xfId="79"/>
    <cellStyle name="_x0013_ 8 2" xfId="80"/>
    <cellStyle name="_x0013_ 9" xfId="81"/>
    <cellStyle name="_x0013_ 9 2" xfId="82"/>
    <cellStyle name="_09GRC Gas Transport For Review" xfId="83"/>
    <cellStyle name="_09GRC Gas Transport For Review 2" xfId="84"/>
    <cellStyle name="_09GRC Gas Transport For Review 2 2" xfId="85"/>
    <cellStyle name="_09GRC Gas Transport For Review 3" xfId="86"/>
    <cellStyle name="_09GRC Gas Transport For Review_Book4" xfId="87"/>
    <cellStyle name="_09GRC Gas Transport For Review_Book4 2" xfId="88"/>
    <cellStyle name="_09GRC Gas Transport For Review_Book4 2 2" xfId="89"/>
    <cellStyle name="_09GRC Gas Transport For Review_Book4 3" xfId="90"/>
    <cellStyle name="_09GRC Gas Transport For Review_Book4_DEM-WP(C) ENERG10C--ctn Mid-C_042010 2010GRC" xfId="91"/>
    <cellStyle name="_09GRC Gas Transport For Review_DEM-WP(C) ENERG10C--ctn Mid-C_042010 2010GRC" xfId="92"/>
    <cellStyle name="_x0013__16.07E Wild Horse Wind Expansionwrkingfile" xfId="93"/>
    <cellStyle name="_x0013__16.07E Wild Horse Wind Expansionwrkingfile 2" xfId="94"/>
    <cellStyle name="_x0013__16.07E Wild Horse Wind Expansionwrkingfile 2 2" xfId="95"/>
    <cellStyle name="_x0013__16.07E Wild Horse Wind Expansionwrkingfile 3" xfId="96"/>
    <cellStyle name="_x0013__16.07E Wild Horse Wind Expansionwrkingfile SF" xfId="97"/>
    <cellStyle name="_x0013__16.07E Wild Horse Wind Expansionwrkingfile SF 2" xfId="98"/>
    <cellStyle name="_x0013__16.07E Wild Horse Wind Expansionwrkingfile SF 2 2" xfId="99"/>
    <cellStyle name="_x0013__16.07E Wild Horse Wind Expansionwrkingfile SF 3" xfId="100"/>
    <cellStyle name="_x0013__16.07E Wild Horse Wind Expansionwrkingfile SF_DEM-WP(C) ENERG10C--ctn Mid-C_042010 2010GRC" xfId="101"/>
    <cellStyle name="_x0013__16.07E Wild Horse Wind Expansionwrkingfile_DEM-WP(C) ENERG10C--ctn Mid-C_042010 2010GRC" xfId="102"/>
    <cellStyle name="_x0013__16.37E Wild Horse Expansion DeferralRevwrkingfile SF" xfId="103"/>
    <cellStyle name="_x0013__16.37E Wild Horse Expansion DeferralRevwrkingfile SF 2" xfId="104"/>
    <cellStyle name="_x0013__16.37E Wild Horse Expansion DeferralRevwrkingfile SF 2 2" xfId="105"/>
    <cellStyle name="_x0013__16.37E Wild Horse Expansion DeferralRevwrkingfile SF 3" xfId="106"/>
    <cellStyle name="_x0013__16.37E Wild Horse Expansion DeferralRevwrkingfile SF_DEM-WP(C) ENERG10C--ctn Mid-C_042010 2010GRC" xfId="107"/>
    <cellStyle name="_2008 Strat Plan Power Costs Forecast V2 (2009 Update)" xfId="108"/>
    <cellStyle name="_2008 Strat Plan Power Costs Forecast V2 (2009 Update) 2" xfId="109"/>
    <cellStyle name="_2008 Strat Plan Power Costs Forecast V2 (2009 Update) 2 2" xfId="110"/>
    <cellStyle name="_2008 Strat Plan Power Costs Forecast V2 (2009 Update) 3" xfId="111"/>
    <cellStyle name="_2008 Strat Plan Power Costs Forecast V2 (2009 Update)_DEM-WP(C) ENERG10C--ctn Mid-C_042010 2010GRC" xfId="112"/>
    <cellStyle name="_2008 Strat Plan Power Costs Forecast V2 (2009 Update)_NIM Summary" xfId="113"/>
    <cellStyle name="_2008 Strat Plan Power Costs Forecast V2 (2009 Update)_NIM Summary 2" xfId="114"/>
    <cellStyle name="_2008 Strat Plan Power Costs Forecast V2 (2009 Update)_NIM Summary 2 2" xfId="115"/>
    <cellStyle name="_2008 Strat Plan Power Costs Forecast V2 (2009 Update)_NIM Summary 3" xfId="116"/>
    <cellStyle name="_2008 Strat Plan Power Costs Forecast V2 (2009 Update)_NIM Summary_DEM-WP(C) ENERG10C--ctn Mid-C_042010 2010GRC" xfId="117"/>
    <cellStyle name="_4.06E Pass Throughs" xfId="118"/>
    <cellStyle name="_4.06E Pass Throughs 2" xfId="119"/>
    <cellStyle name="_4.06E Pass Throughs 2 2" xfId="120"/>
    <cellStyle name="_4.06E Pass Throughs 2 2 2" xfId="121"/>
    <cellStyle name="_4.06E Pass Throughs 2 3" xfId="122"/>
    <cellStyle name="_4.06E Pass Throughs 3" xfId="123"/>
    <cellStyle name="_4.06E Pass Throughs 3 2" xfId="124"/>
    <cellStyle name="_4.06E Pass Throughs 4" xfId="125"/>
    <cellStyle name="_4.06E Pass Throughs 4 2" xfId="126"/>
    <cellStyle name="_4.06E Pass Throughs 4 3" xfId="127"/>
    <cellStyle name="_4.06E Pass Throughs 5" xfId="128"/>
    <cellStyle name="_4.06E Pass Throughs 5 2" xfId="129"/>
    <cellStyle name="_4.06E Pass Throughs 5 3" xfId="130"/>
    <cellStyle name="_4.06E Pass Throughs 6" xfId="131"/>
    <cellStyle name="_4.06E Pass Throughs 6 2" xfId="132"/>
    <cellStyle name="_4.06E Pass Throughs 7" xfId="133"/>
    <cellStyle name="_4.06E Pass Throughs 7 2" xfId="134"/>
    <cellStyle name="_4.06E Pass Throughs 8" xfId="135"/>
    <cellStyle name="_4.06E Pass Throughs 8 2" xfId="136"/>
    <cellStyle name="_4.06E Pass Throughs_04 07E Wild Horse Wind Expansion (C) (2)" xfId="137"/>
    <cellStyle name="_4.06E Pass Throughs_04 07E Wild Horse Wind Expansion (C) (2) 2" xfId="138"/>
    <cellStyle name="_4.06E Pass Throughs_04 07E Wild Horse Wind Expansion (C) (2) 2 2" xfId="139"/>
    <cellStyle name="_4.06E Pass Throughs_04 07E Wild Horse Wind Expansion (C) (2) 3" xfId="140"/>
    <cellStyle name="_4.06E Pass Throughs_04 07E Wild Horse Wind Expansion (C) (2)_Adj Bench DR 3 for Initial Briefs (Electric)" xfId="141"/>
    <cellStyle name="_4.06E Pass Throughs_04 07E Wild Horse Wind Expansion (C) (2)_Adj Bench DR 3 for Initial Briefs (Electric) 2" xfId="142"/>
    <cellStyle name="_4.06E Pass Throughs_04 07E Wild Horse Wind Expansion (C) (2)_Adj Bench DR 3 for Initial Briefs (Electric) 2 2" xfId="143"/>
    <cellStyle name="_4.06E Pass Throughs_04 07E Wild Horse Wind Expansion (C) (2)_Adj Bench DR 3 for Initial Briefs (Electric) 3" xfId="144"/>
    <cellStyle name="_4.06E Pass Throughs_04 07E Wild Horse Wind Expansion (C) (2)_Adj Bench DR 3 for Initial Briefs (Electric)_DEM-WP(C) ENERG10C--ctn Mid-C_042010 2010GRC" xfId="145"/>
    <cellStyle name="_4.06E Pass Throughs_04 07E Wild Horse Wind Expansion (C) (2)_Book1" xfId="146"/>
    <cellStyle name="_4.06E Pass Throughs_04 07E Wild Horse Wind Expansion (C) (2)_DEM-WP(C) ENERG10C--ctn Mid-C_042010 2010GRC" xfId="147"/>
    <cellStyle name="_4.06E Pass Throughs_04 07E Wild Horse Wind Expansion (C) (2)_Electric Rev Req Model (2009 GRC) " xfId="148"/>
    <cellStyle name="_4.06E Pass Throughs_04 07E Wild Horse Wind Expansion (C) (2)_Electric Rev Req Model (2009 GRC)  2" xfId="149"/>
    <cellStyle name="_4.06E Pass Throughs_04 07E Wild Horse Wind Expansion (C) (2)_Electric Rev Req Model (2009 GRC)  2 2" xfId="150"/>
    <cellStyle name="_4.06E Pass Throughs_04 07E Wild Horse Wind Expansion (C) (2)_Electric Rev Req Model (2009 GRC)  3" xfId="151"/>
    <cellStyle name="_4.06E Pass Throughs_04 07E Wild Horse Wind Expansion (C) (2)_Electric Rev Req Model (2009 GRC) _DEM-WP(C) ENERG10C--ctn Mid-C_042010 2010GRC" xfId="152"/>
    <cellStyle name="_4.06E Pass Throughs_04 07E Wild Horse Wind Expansion (C) (2)_Electric Rev Req Model (2009 GRC) Rebuttal" xfId="153"/>
    <cellStyle name="_4.06E Pass Throughs_04 07E Wild Horse Wind Expansion (C) (2)_Electric Rev Req Model (2009 GRC) Rebuttal 2" xfId="154"/>
    <cellStyle name="_4.06E Pass Throughs_04 07E Wild Horse Wind Expansion (C) (2)_Electric Rev Req Model (2009 GRC) Rebuttal REmoval of New  WH Solar AdjustMI" xfId="155"/>
    <cellStyle name="_4.06E Pass Throughs_04 07E Wild Horse Wind Expansion (C) (2)_Electric Rev Req Model (2009 GRC) Rebuttal REmoval of New  WH Solar AdjustMI 2" xfId="156"/>
    <cellStyle name="_4.06E Pass Throughs_04 07E Wild Horse Wind Expansion (C) (2)_Electric Rev Req Model (2009 GRC) Rebuttal REmoval of New  WH Solar AdjustMI 2 2" xfId="157"/>
    <cellStyle name="_4.06E Pass Throughs_04 07E Wild Horse Wind Expansion (C) (2)_Electric Rev Req Model (2009 GRC) Rebuttal REmoval of New  WH Solar AdjustMI 3" xfId="158"/>
    <cellStyle name="_4.06E Pass Throughs_04 07E Wild Horse Wind Expansion (C) (2)_Electric Rev Req Model (2009 GRC) Rebuttal REmoval of New  WH Solar AdjustMI_DEM-WP(C) ENERG10C--ctn Mid-C_042010 2010GRC" xfId="159"/>
    <cellStyle name="_4.06E Pass Throughs_04 07E Wild Horse Wind Expansion (C) (2)_Electric Rev Req Model (2009 GRC) Revised 01-18-2010" xfId="160"/>
    <cellStyle name="_4.06E Pass Throughs_04 07E Wild Horse Wind Expansion (C) (2)_Electric Rev Req Model (2009 GRC) Revised 01-18-2010 2" xfId="161"/>
    <cellStyle name="_4.06E Pass Throughs_04 07E Wild Horse Wind Expansion (C) (2)_Electric Rev Req Model (2009 GRC) Revised 01-18-2010 2 2" xfId="162"/>
    <cellStyle name="_4.06E Pass Throughs_04 07E Wild Horse Wind Expansion (C) (2)_Electric Rev Req Model (2009 GRC) Revised 01-18-2010 3" xfId="163"/>
    <cellStyle name="_4.06E Pass Throughs_04 07E Wild Horse Wind Expansion (C) (2)_Electric Rev Req Model (2009 GRC) Revised 01-18-2010_DEM-WP(C) ENERG10C--ctn Mid-C_042010 2010GRC" xfId="164"/>
    <cellStyle name="_4.06E Pass Throughs_04 07E Wild Horse Wind Expansion (C) (2)_Electric Rev Req Model (2010 GRC)" xfId="165"/>
    <cellStyle name="_4.06E Pass Throughs_04 07E Wild Horse Wind Expansion (C) (2)_Electric Rev Req Model (2010 GRC) SF" xfId="166"/>
    <cellStyle name="_4.06E Pass Throughs_04 07E Wild Horse Wind Expansion (C) (2)_Final Order Electric EXHIBIT A-1" xfId="167"/>
    <cellStyle name="_4.06E Pass Throughs_04 07E Wild Horse Wind Expansion (C) (2)_Final Order Electric EXHIBIT A-1 2" xfId="168"/>
    <cellStyle name="_4.06E Pass Throughs_04 07E Wild Horse Wind Expansion (C) (2)_TENASKA REGULATORY ASSET" xfId="169"/>
    <cellStyle name="_4.06E Pass Throughs_04 07E Wild Horse Wind Expansion (C) (2)_TENASKA REGULATORY ASSET 2" xfId="170"/>
    <cellStyle name="_4.06E Pass Throughs_16.37E Wild Horse Expansion DeferralRevwrkingfile SF" xfId="171"/>
    <cellStyle name="_4.06E Pass Throughs_16.37E Wild Horse Expansion DeferralRevwrkingfile SF 2" xfId="172"/>
    <cellStyle name="_4.06E Pass Throughs_16.37E Wild Horse Expansion DeferralRevwrkingfile SF 2 2" xfId="173"/>
    <cellStyle name="_4.06E Pass Throughs_16.37E Wild Horse Expansion DeferralRevwrkingfile SF 3" xfId="174"/>
    <cellStyle name="_4.06E Pass Throughs_16.37E Wild Horse Expansion DeferralRevwrkingfile SF_DEM-WP(C) ENERG10C--ctn Mid-C_042010 2010GRC" xfId="175"/>
    <cellStyle name="_4.06E Pass Throughs_2009 Compliance Filing PCA Exhibits for GRC" xfId="176"/>
    <cellStyle name="_4.06E Pass Throughs_2009 Compliance Filing PCA Exhibits for GRC 2" xfId="177"/>
    <cellStyle name="_4.06E Pass Throughs_2009 GRC Compl Filing - Exhibit D" xfId="178"/>
    <cellStyle name="_4.06E Pass Throughs_2009 GRC Compl Filing - Exhibit D 2" xfId="179"/>
    <cellStyle name="_4.06E Pass Throughs_2009 GRC Compl Filing - Exhibit D 2 2" xfId="180"/>
    <cellStyle name="_4.06E Pass Throughs_2009 GRC Compl Filing - Exhibit D 3" xfId="181"/>
    <cellStyle name="_4.06E Pass Throughs_2009 GRC Compl Filing - Exhibit D_DEM-WP(C) ENERG10C--ctn Mid-C_042010 2010GRC" xfId="182"/>
    <cellStyle name="_4.06E Pass Throughs_3.01 Income Statement" xfId="183"/>
    <cellStyle name="_4.06E Pass Throughs_4 31 Regulatory Assets and Liabilities  7 06- Exhibit D" xfId="184"/>
    <cellStyle name="_4.06E Pass Throughs_4 31 Regulatory Assets and Liabilities  7 06- Exhibit D 2" xfId="185"/>
    <cellStyle name="_4.06E Pass Throughs_4 31 Regulatory Assets and Liabilities  7 06- Exhibit D 2 2" xfId="186"/>
    <cellStyle name="_4.06E Pass Throughs_4 31 Regulatory Assets and Liabilities  7 06- Exhibit D 2 2 2" xfId="187"/>
    <cellStyle name="_4.06E Pass Throughs_4 31 Regulatory Assets and Liabilities  7 06- Exhibit D 3" xfId="188"/>
    <cellStyle name="_4.06E Pass Throughs_4 31 Regulatory Assets and Liabilities  7 06- Exhibit D_DEM-WP(C) ENERG10C--ctn Mid-C_042010 2010GRC" xfId="189"/>
    <cellStyle name="_4.06E Pass Throughs_4 31 Regulatory Assets and Liabilities  7 06- Exhibit D_NIM Summary" xfId="190"/>
    <cellStyle name="_4.06E Pass Throughs_4 31 Regulatory Assets and Liabilities  7 06- Exhibit D_NIM Summary 2" xfId="191"/>
    <cellStyle name="_4.06E Pass Throughs_4 31 Regulatory Assets and Liabilities  7 06- Exhibit D_NIM Summary 2 2" xfId="192"/>
    <cellStyle name="_4.06E Pass Throughs_4 31 Regulatory Assets and Liabilities  7 06- Exhibit D_NIM Summary 3" xfId="193"/>
    <cellStyle name="_4.06E Pass Throughs_4 31 Regulatory Assets and Liabilities  7 06- Exhibit D_NIM Summary_DEM-WP(C) ENERG10C--ctn Mid-C_042010 2010GRC" xfId="194"/>
    <cellStyle name="_4.06E Pass Throughs_4 31 Regulatory Assets and Liabilities  7 06- Exhibit D_NIM+O&amp;M" xfId="195"/>
    <cellStyle name="_4.06E Pass Throughs_4 31 Regulatory Assets and Liabilities  7 06- Exhibit D_NIM+O&amp;M Monthly" xfId="196"/>
    <cellStyle name="_4.06E Pass Throughs_4 31E Reg Asset  Liab and EXH D" xfId="197"/>
    <cellStyle name="_4.06E Pass Throughs_4 31E Reg Asset  Liab and EXH D _ Aug 10 Filing (2)" xfId="198"/>
    <cellStyle name="_4.06E Pass Throughs_4 31E Reg Asset  Liab and EXH D _ Aug 10 Filing (2) 2" xfId="199"/>
    <cellStyle name="_4.06E Pass Throughs_4 31E Reg Asset  Liab and EXH D 2" xfId="200"/>
    <cellStyle name="_4.06E Pass Throughs_4 31E Reg Asset  Liab and EXH D 3" xfId="201"/>
    <cellStyle name="_4.06E Pass Throughs_4 32 Regulatory Assets and Liabilities  7 06- Exhibit D" xfId="202"/>
    <cellStyle name="_4.06E Pass Throughs_4 32 Regulatory Assets and Liabilities  7 06- Exhibit D 2" xfId="203"/>
    <cellStyle name="_4.06E Pass Throughs_4 32 Regulatory Assets and Liabilities  7 06- Exhibit D 2 2" xfId="204"/>
    <cellStyle name="_4.06E Pass Throughs_4 32 Regulatory Assets and Liabilities  7 06- Exhibit D 2 2 2" xfId="205"/>
    <cellStyle name="_4.06E Pass Throughs_4 32 Regulatory Assets and Liabilities  7 06- Exhibit D 3" xfId="206"/>
    <cellStyle name="_4.06E Pass Throughs_4 32 Regulatory Assets and Liabilities  7 06- Exhibit D_DEM-WP(C) ENERG10C--ctn Mid-C_042010 2010GRC" xfId="207"/>
    <cellStyle name="_4.06E Pass Throughs_4 32 Regulatory Assets and Liabilities  7 06- Exhibit D_NIM Summary" xfId="208"/>
    <cellStyle name="_4.06E Pass Throughs_4 32 Regulatory Assets and Liabilities  7 06- Exhibit D_NIM Summary 2" xfId="209"/>
    <cellStyle name="_4.06E Pass Throughs_4 32 Regulatory Assets and Liabilities  7 06- Exhibit D_NIM Summary 2 2" xfId="210"/>
    <cellStyle name="_4.06E Pass Throughs_4 32 Regulatory Assets and Liabilities  7 06- Exhibit D_NIM Summary 3" xfId="211"/>
    <cellStyle name="_4.06E Pass Throughs_4 32 Regulatory Assets and Liabilities  7 06- Exhibit D_NIM Summary_DEM-WP(C) ENERG10C--ctn Mid-C_042010 2010GRC" xfId="212"/>
    <cellStyle name="_4.06E Pass Throughs_4 32 Regulatory Assets and Liabilities  7 06- Exhibit D_NIM+O&amp;M" xfId="213"/>
    <cellStyle name="_4.06E Pass Throughs_4 32 Regulatory Assets and Liabilities  7 06- Exhibit D_NIM+O&amp;M Monthly" xfId="214"/>
    <cellStyle name="_4.06E Pass Throughs_AURORA Total New" xfId="215"/>
    <cellStyle name="_4.06E Pass Throughs_AURORA Total New 2" xfId="216"/>
    <cellStyle name="_4.06E Pass Throughs_AURORA Total New 2 2" xfId="217"/>
    <cellStyle name="_4.06E Pass Throughs_AURORA Total New 3" xfId="218"/>
    <cellStyle name="_4.06E Pass Throughs_Book2" xfId="219"/>
    <cellStyle name="_4.06E Pass Throughs_Book2 2" xfId="220"/>
    <cellStyle name="_4.06E Pass Throughs_Book2 2 2" xfId="221"/>
    <cellStyle name="_4.06E Pass Throughs_Book2 3" xfId="222"/>
    <cellStyle name="_4.06E Pass Throughs_Book2_Adj Bench DR 3 for Initial Briefs (Electric)" xfId="223"/>
    <cellStyle name="_4.06E Pass Throughs_Book2_Adj Bench DR 3 for Initial Briefs (Electric) 2" xfId="224"/>
    <cellStyle name="_4.06E Pass Throughs_Book2_Adj Bench DR 3 for Initial Briefs (Electric) 2 2" xfId="225"/>
    <cellStyle name="_4.06E Pass Throughs_Book2_Adj Bench DR 3 for Initial Briefs (Electric) 3" xfId="226"/>
    <cellStyle name="_4.06E Pass Throughs_Book2_Adj Bench DR 3 for Initial Briefs (Electric)_DEM-WP(C) ENERG10C--ctn Mid-C_042010 2010GRC" xfId="227"/>
    <cellStyle name="_4.06E Pass Throughs_Book2_DEM-WP(C) ENERG10C--ctn Mid-C_042010 2010GRC" xfId="228"/>
    <cellStyle name="_4.06E Pass Throughs_Book2_Electric Rev Req Model (2009 GRC) Rebuttal" xfId="229"/>
    <cellStyle name="_4.06E Pass Throughs_Book2_Electric Rev Req Model (2009 GRC) Rebuttal 2" xfId="230"/>
    <cellStyle name="_4.06E Pass Throughs_Book2_Electric Rev Req Model (2009 GRC) Rebuttal REmoval of New  WH Solar AdjustMI" xfId="231"/>
    <cellStyle name="_4.06E Pass Throughs_Book2_Electric Rev Req Model (2009 GRC) Rebuttal REmoval of New  WH Solar AdjustMI 2" xfId="232"/>
    <cellStyle name="_4.06E Pass Throughs_Book2_Electric Rev Req Model (2009 GRC) Rebuttal REmoval of New  WH Solar AdjustMI 2 2" xfId="233"/>
    <cellStyle name="_4.06E Pass Throughs_Book2_Electric Rev Req Model (2009 GRC) Rebuttal REmoval of New  WH Solar AdjustMI 3" xfId="234"/>
    <cellStyle name="_4.06E Pass Throughs_Book2_Electric Rev Req Model (2009 GRC) Rebuttal REmoval of New  WH Solar AdjustMI_DEM-WP(C) ENERG10C--ctn Mid-C_042010 2010GRC" xfId="235"/>
    <cellStyle name="_4.06E Pass Throughs_Book2_Electric Rev Req Model (2009 GRC) Revised 01-18-2010" xfId="236"/>
    <cellStyle name="_4.06E Pass Throughs_Book2_Electric Rev Req Model (2009 GRC) Revised 01-18-2010 2" xfId="237"/>
    <cellStyle name="_4.06E Pass Throughs_Book2_Electric Rev Req Model (2009 GRC) Revised 01-18-2010 2 2" xfId="238"/>
    <cellStyle name="_4.06E Pass Throughs_Book2_Electric Rev Req Model (2009 GRC) Revised 01-18-2010 3" xfId="239"/>
    <cellStyle name="_4.06E Pass Throughs_Book2_Electric Rev Req Model (2009 GRC) Revised 01-18-2010_DEM-WP(C) ENERG10C--ctn Mid-C_042010 2010GRC" xfId="240"/>
    <cellStyle name="_4.06E Pass Throughs_Book2_Final Order Electric EXHIBIT A-1" xfId="241"/>
    <cellStyle name="_4.06E Pass Throughs_Book2_Final Order Electric EXHIBIT A-1 2" xfId="242"/>
    <cellStyle name="_4.06E Pass Throughs_Book4" xfId="243"/>
    <cellStyle name="_4.06E Pass Throughs_Book4 2" xfId="244"/>
    <cellStyle name="_4.06E Pass Throughs_Book4 2 2" xfId="245"/>
    <cellStyle name="_4.06E Pass Throughs_Book4 3" xfId="246"/>
    <cellStyle name="_4.06E Pass Throughs_Book4_DEM-WP(C) ENERG10C--ctn Mid-C_042010 2010GRC" xfId="247"/>
    <cellStyle name="_4.06E Pass Throughs_Book9" xfId="248"/>
    <cellStyle name="_4.06E Pass Throughs_Book9 2" xfId="249"/>
    <cellStyle name="_4.06E Pass Throughs_Book9 2 2" xfId="250"/>
    <cellStyle name="_4.06E Pass Throughs_Book9 3" xfId="251"/>
    <cellStyle name="_4.06E Pass Throughs_Book9_DEM-WP(C) ENERG10C--ctn Mid-C_042010 2010GRC" xfId="252"/>
    <cellStyle name="_4.06E Pass Throughs_Chelan PUD Power Costs (8-10)" xfId="253"/>
    <cellStyle name="_4.06E Pass Throughs_Chelan PUD Power Costs (8-10) 2" xfId="254"/>
    <cellStyle name="_4.06E Pass Throughs_DEM-WP(C) Chelan Power Costs" xfId="255"/>
    <cellStyle name="_4.06E Pass Throughs_DEM-WP(C) Chelan Power Costs 2" xfId="256"/>
    <cellStyle name="_4.06E Pass Throughs_DEM-WP(C) ENERG10C--ctn Mid-C_042010 2010GRC" xfId="257"/>
    <cellStyle name="_4.06E Pass Throughs_DEM-WP(C) Gas Transport 2010GRC" xfId="258"/>
    <cellStyle name="_4.06E Pass Throughs_DEM-WP(C) Gas Transport 2010GRC 2" xfId="259"/>
    <cellStyle name="_4.06E Pass Throughs_Exh A-1 resulting from UE-112050 effective Jan 1 2012" xfId="260"/>
    <cellStyle name="_4.06E Pass Throughs_Exh G - Klamath Peaker PPA fr C Locke 2-12" xfId="261"/>
    <cellStyle name="_4.06E Pass Throughs_Exhibit A-1 effective 4-1-11 fr S Free 12-11" xfId="262"/>
    <cellStyle name="_4.06E Pass Throughs_Mint Farm Generation BPA" xfId="263"/>
    <cellStyle name="_4.06E Pass Throughs_NIM Summary" xfId="264"/>
    <cellStyle name="_4.06E Pass Throughs_NIM Summary 09GRC" xfId="265"/>
    <cellStyle name="_4.06E Pass Throughs_NIM Summary 09GRC 2" xfId="266"/>
    <cellStyle name="_4.06E Pass Throughs_NIM Summary 09GRC 2 2" xfId="267"/>
    <cellStyle name="_4.06E Pass Throughs_NIM Summary 09GRC 3" xfId="268"/>
    <cellStyle name="_4.06E Pass Throughs_NIM Summary 09GRC_DEM-WP(C) ENERG10C--ctn Mid-C_042010 2010GRC" xfId="269"/>
    <cellStyle name="_4.06E Pass Throughs_NIM Summary 10" xfId="270"/>
    <cellStyle name="_4.06E Pass Throughs_NIM Summary 11" xfId="271"/>
    <cellStyle name="_4.06E Pass Throughs_NIM Summary 12" xfId="272"/>
    <cellStyle name="_4.06E Pass Throughs_NIM Summary 13" xfId="273"/>
    <cellStyle name="_4.06E Pass Throughs_NIM Summary 14" xfId="274"/>
    <cellStyle name="_4.06E Pass Throughs_NIM Summary 15" xfId="275"/>
    <cellStyle name="_4.06E Pass Throughs_NIM Summary 16" xfId="276"/>
    <cellStyle name="_4.06E Pass Throughs_NIM Summary 17" xfId="277"/>
    <cellStyle name="_4.06E Pass Throughs_NIM Summary 18" xfId="278"/>
    <cellStyle name="_4.06E Pass Throughs_NIM Summary 19" xfId="279"/>
    <cellStyle name="_4.06E Pass Throughs_NIM Summary 2" xfId="280"/>
    <cellStyle name="_4.06E Pass Throughs_NIM Summary 2 2" xfId="281"/>
    <cellStyle name="_4.06E Pass Throughs_NIM Summary 20" xfId="282"/>
    <cellStyle name="_4.06E Pass Throughs_NIM Summary 21" xfId="283"/>
    <cellStyle name="_4.06E Pass Throughs_NIM Summary 22" xfId="284"/>
    <cellStyle name="_4.06E Pass Throughs_NIM Summary 23" xfId="285"/>
    <cellStyle name="_4.06E Pass Throughs_NIM Summary 24" xfId="286"/>
    <cellStyle name="_4.06E Pass Throughs_NIM Summary 25" xfId="287"/>
    <cellStyle name="_4.06E Pass Throughs_NIM Summary 26" xfId="288"/>
    <cellStyle name="_4.06E Pass Throughs_NIM Summary 27" xfId="289"/>
    <cellStyle name="_4.06E Pass Throughs_NIM Summary 28" xfId="290"/>
    <cellStyle name="_4.06E Pass Throughs_NIM Summary 29" xfId="291"/>
    <cellStyle name="_4.06E Pass Throughs_NIM Summary 3" xfId="292"/>
    <cellStyle name="_4.06E Pass Throughs_NIM Summary 30" xfId="293"/>
    <cellStyle name="_4.06E Pass Throughs_NIM Summary 31" xfId="294"/>
    <cellStyle name="_4.06E Pass Throughs_NIM Summary 32" xfId="295"/>
    <cellStyle name="_4.06E Pass Throughs_NIM Summary 33" xfId="296"/>
    <cellStyle name="_4.06E Pass Throughs_NIM Summary 34" xfId="297"/>
    <cellStyle name="_4.06E Pass Throughs_NIM Summary 35" xfId="298"/>
    <cellStyle name="_4.06E Pass Throughs_NIM Summary 36" xfId="299"/>
    <cellStyle name="_4.06E Pass Throughs_NIM Summary 37" xfId="300"/>
    <cellStyle name="_4.06E Pass Throughs_NIM Summary 38" xfId="301"/>
    <cellStyle name="_4.06E Pass Throughs_NIM Summary 39" xfId="302"/>
    <cellStyle name="_4.06E Pass Throughs_NIM Summary 4" xfId="303"/>
    <cellStyle name="_4.06E Pass Throughs_NIM Summary 40" xfId="304"/>
    <cellStyle name="_4.06E Pass Throughs_NIM Summary 41" xfId="305"/>
    <cellStyle name="_4.06E Pass Throughs_NIM Summary 42" xfId="306"/>
    <cellStyle name="_4.06E Pass Throughs_NIM Summary 43" xfId="307"/>
    <cellStyle name="_4.06E Pass Throughs_NIM Summary 44" xfId="308"/>
    <cellStyle name="_4.06E Pass Throughs_NIM Summary 45" xfId="309"/>
    <cellStyle name="_4.06E Pass Throughs_NIM Summary 46" xfId="310"/>
    <cellStyle name="_4.06E Pass Throughs_NIM Summary 47" xfId="311"/>
    <cellStyle name="_4.06E Pass Throughs_NIM Summary 48" xfId="312"/>
    <cellStyle name="_4.06E Pass Throughs_NIM Summary 49" xfId="313"/>
    <cellStyle name="_4.06E Pass Throughs_NIM Summary 5" xfId="314"/>
    <cellStyle name="_4.06E Pass Throughs_NIM Summary 50" xfId="315"/>
    <cellStyle name="_4.06E Pass Throughs_NIM Summary 51" xfId="316"/>
    <cellStyle name="_4.06E Pass Throughs_NIM Summary 52" xfId="317"/>
    <cellStyle name="_4.06E Pass Throughs_NIM Summary 6" xfId="318"/>
    <cellStyle name="_4.06E Pass Throughs_NIM Summary 7" xfId="319"/>
    <cellStyle name="_4.06E Pass Throughs_NIM Summary 8" xfId="320"/>
    <cellStyle name="_4.06E Pass Throughs_NIM Summary 9" xfId="321"/>
    <cellStyle name="_4.06E Pass Throughs_NIM Summary_DEM-WP(C) ENERG10C--ctn Mid-C_042010 2010GRC" xfId="322"/>
    <cellStyle name="_4.06E Pass Throughs_NIM+O&amp;M" xfId="323"/>
    <cellStyle name="_4.06E Pass Throughs_NIM+O&amp;M 2" xfId="324"/>
    <cellStyle name="_4.06E Pass Throughs_NIM+O&amp;M Monthly" xfId="325"/>
    <cellStyle name="_4.06E Pass Throughs_NIM+O&amp;M Monthly 2" xfId="326"/>
    <cellStyle name="_4.06E Pass Throughs_PCA 10 -  Exhibit D Dec 2011" xfId="327"/>
    <cellStyle name="_4.06E Pass Throughs_PCA 10 -  Exhibit D from A Kellogg Jan 2011" xfId="328"/>
    <cellStyle name="_4.06E Pass Throughs_PCA 10 -  Exhibit D from A Kellogg July 2011" xfId="329"/>
    <cellStyle name="_4.06E Pass Throughs_PCA 10 -  Exhibit D from S Free Rcv'd 12-11" xfId="330"/>
    <cellStyle name="_4.06E Pass Throughs_PCA 11 -  Exhibit D Jan 2012 fr A Kellogg" xfId="331"/>
    <cellStyle name="_4.06E Pass Throughs_PCA 11 -  Exhibit D Jan 2012 WF" xfId="332"/>
    <cellStyle name="_4.06E Pass Throughs_PCA 9 -  Exhibit D April 2010" xfId="333"/>
    <cellStyle name="_4.06E Pass Throughs_PCA 9 -  Exhibit D April 2010 (3)" xfId="334"/>
    <cellStyle name="_4.06E Pass Throughs_PCA 9 -  Exhibit D April 2010 (3) 2" xfId="335"/>
    <cellStyle name="_4.06E Pass Throughs_PCA 9 -  Exhibit D April 2010 (3) 2 2" xfId="336"/>
    <cellStyle name="_4.06E Pass Throughs_PCA 9 -  Exhibit D April 2010 (3) 3" xfId="337"/>
    <cellStyle name="_4.06E Pass Throughs_PCA 9 -  Exhibit D April 2010 (3)_DEM-WP(C) ENERG10C--ctn Mid-C_042010 2010GRC" xfId="338"/>
    <cellStyle name="_4.06E Pass Throughs_PCA 9 -  Exhibit D April 2010 2" xfId="339"/>
    <cellStyle name="_4.06E Pass Throughs_PCA 9 -  Exhibit D April 2010 3" xfId="340"/>
    <cellStyle name="_4.06E Pass Throughs_PCA 9 -  Exhibit D April 2010 4" xfId="341"/>
    <cellStyle name="_4.06E Pass Throughs_PCA 9 -  Exhibit D April 2010 5" xfId="342"/>
    <cellStyle name="_4.06E Pass Throughs_PCA 9 -  Exhibit D April 2010 6" xfId="343"/>
    <cellStyle name="_4.06E Pass Throughs_PCA 9 -  Exhibit D Nov 2010" xfId="344"/>
    <cellStyle name="_4.06E Pass Throughs_PCA 9 -  Exhibit D Nov 2010 2" xfId="345"/>
    <cellStyle name="_4.06E Pass Throughs_PCA 9 - Exhibit D at August 2010" xfId="346"/>
    <cellStyle name="_4.06E Pass Throughs_PCA 9 - Exhibit D at August 2010 2" xfId="347"/>
    <cellStyle name="_4.06E Pass Throughs_PCA 9 - Exhibit D June 2010 GRC" xfId="348"/>
    <cellStyle name="_4.06E Pass Throughs_PCA 9 - Exhibit D June 2010 GRC 2" xfId="349"/>
    <cellStyle name="_4.06E Pass Throughs_Power Costs - Comparison bx Rbtl-Staff-Jt-PC" xfId="350"/>
    <cellStyle name="_4.06E Pass Throughs_Power Costs - Comparison bx Rbtl-Staff-Jt-PC 2" xfId="351"/>
    <cellStyle name="_4.06E Pass Throughs_Power Costs - Comparison bx Rbtl-Staff-Jt-PC 2 2" xfId="352"/>
    <cellStyle name="_4.06E Pass Throughs_Power Costs - Comparison bx Rbtl-Staff-Jt-PC 3" xfId="353"/>
    <cellStyle name="_4.06E Pass Throughs_Power Costs - Comparison bx Rbtl-Staff-Jt-PC_Adj Bench DR 3 for Initial Briefs (Electric)" xfId="354"/>
    <cellStyle name="_4.06E Pass Throughs_Power Costs - Comparison bx Rbtl-Staff-Jt-PC_Adj Bench DR 3 for Initial Briefs (Electric) 2" xfId="355"/>
    <cellStyle name="_4.06E Pass Throughs_Power Costs - Comparison bx Rbtl-Staff-Jt-PC_Adj Bench DR 3 for Initial Briefs (Electric) 2 2" xfId="356"/>
    <cellStyle name="_4.06E Pass Throughs_Power Costs - Comparison bx Rbtl-Staff-Jt-PC_Adj Bench DR 3 for Initial Briefs (Electric) 3" xfId="357"/>
    <cellStyle name="_4.06E Pass Throughs_Power Costs - Comparison bx Rbtl-Staff-Jt-PC_Adj Bench DR 3 for Initial Briefs (Electric)_DEM-WP(C) ENERG10C--ctn Mid-C_042010 2010GRC" xfId="358"/>
    <cellStyle name="_4.06E Pass Throughs_Power Costs - Comparison bx Rbtl-Staff-Jt-PC_DEM-WP(C) ENERG10C--ctn Mid-C_042010 2010GRC" xfId="359"/>
    <cellStyle name="_4.06E Pass Throughs_Power Costs - Comparison bx Rbtl-Staff-Jt-PC_Electric Rev Req Model (2009 GRC) Rebuttal" xfId="360"/>
    <cellStyle name="_4.06E Pass Throughs_Power Costs - Comparison bx Rbtl-Staff-Jt-PC_Electric Rev Req Model (2009 GRC) Rebuttal 2" xfId="361"/>
    <cellStyle name="_4.06E Pass Throughs_Power Costs - Comparison bx Rbtl-Staff-Jt-PC_Electric Rev Req Model (2009 GRC) Rebuttal REmoval of New  WH Solar AdjustMI" xfId="362"/>
    <cellStyle name="_4.06E Pass Throughs_Power Costs - Comparison bx Rbtl-Staff-Jt-PC_Electric Rev Req Model (2009 GRC) Rebuttal REmoval of New  WH Solar AdjustMI 2" xfId="363"/>
    <cellStyle name="_4.06E Pass Throughs_Power Costs - Comparison bx Rbtl-Staff-Jt-PC_Electric Rev Req Model (2009 GRC) Rebuttal REmoval of New  WH Solar AdjustMI 2 2" xfId="364"/>
    <cellStyle name="_4.06E Pass Throughs_Power Costs - Comparison bx Rbtl-Staff-Jt-PC_Electric Rev Req Model (2009 GRC) Rebuttal REmoval of New  WH Solar AdjustMI 3" xfId="365"/>
    <cellStyle name="_4.06E Pass Throughs_Power Costs - Comparison bx Rbtl-Staff-Jt-PC_Electric Rev Req Model (2009 GRC) Rebuttal REmoval of New  WH Solar AdjustMI_DEM-WP(C) ENERG10C--ctn Mid-C_042010 2010GRC" xfId="366"/>
    <cellStyle name="_4.06E Pass Throughs_Power Costs - Comparison bx Rbtl-Staff-Jt-PC_Electric Rev Req Model (2009 GRC) Revised 01-18-2010" xfId="367"/>
    <cellStyle name="_4.06E Pass Throughs_Power Costs - Comparison bx Rbtl-Staff-Jt-PC_Electric Rev Req Model (2009 GRC) Revised 01-18-2010 2" xfId="368"/>
    <cellStyle name="_4.06E Pass Throughs_Power Costs - Comparison bx Rbtl-Staff-Jt-PC_Electric Rev Req Model (2009 GRC) Revised 01-18-2010 2 2" xfId="369"/>
    <cellStyle name="_4.06E Pass Throughs_Power Costs - Comparison bx Rbtl-Staff-Jt-PC_Electric Rev Req Model (2009 GRC) Revised 01-18-2010 3" xfId="370"/>
    <cellStyle name="_4.06E Pass Throughs_Power Costs - Comparison bx Rbtl-Staff-Jt-PC_Electric Rev Req Model (2009 GRC) Revised 01-18-2010_DEM-WP(C) ENERG10C--ctn Mid-C_042010 2010GRC" xfId="371"/>
    <cellStyle name="_4.06E Pass Throughs_Power Costs - Comparison bx Rbtl-Staff-Jt-PC_Final Order Electric EXHIBIT A-1" xfId="372"/>
    <cellStyle name="_4.06E Pass Throughs_Power Costs - Comparison bx Rbtl-Staff-Jt-PC_Final Order Electric EXHIBIT A-1 2" xfId="373"/>
    <cellStyle name="_4.06E Pass Throughs_Production Adj 4.37" xfId="374"/>
    <cellStyle name="_4.06E Pass Throughs_Purchased Power Adj 4.03" xfId="375"/>
    <cellStyle name="_4.06E Pass Throughs_Rebuttal Power Costs" xfId="376"/>
    <cellStyle name="_4.06E Pass Throughs_Rebuttal Power Costs 2" xfId="377"/>
    <cellStyle name="_4.06E Pass Throughs_Rebuttal Power Costs 2 2" xfId="378"/>
    <cellStyle name="_4.06E Pass Throughs_Rebuttal Power Costs 3" xfId="379"/>
    <cellStyle name="_4.06E Pass Throughs_Rebuttal Power Costs_Adj Bench DR 3 for Initial Briefs (Electric)" xfId="380"/>
    <cellStyle name="_4.06E Pass Throughs_Rebuttal Power Costs_Adj Bench DR 3 for Initial Briefs (Electric) 2" xfId="381"/>
    <cellStyle name="_4.06E Pass Throughs_Rebuttal Power Costs_Adj Bench DR 3 for Initial Briefs (Electric) 2 2" xfId="382"/>
    <cellStyle name="_4.06E Pass Throughs_Rebuttal Power Costs_Adj Bench DR 3 for Initial Briefs (Electric) 3" xfId="383"/>
    <cellStyle name="_4.06E Pass Throughs_Rebuttal Power Costs_Adj Bench DR 3 for Initial Briefs (Electric)_DEM-WP(C) ENERG10C--ctn Mid-C_042010 2010GRC" xfId="384"/>
    <cellStyle name="_4.06E Pass Throughs_Rebuttal Power Costs_DEM-WP(C) ENERG10C--ctn Mid-C_042010 2010GRC" xfId="385"/>
    <cellStyle name="_4.06E Pass Throughs_Rebuttal Power Costs_Electric Rev Req Model (2009 GRC) Rebuttal" xfId="386"/>
    <cellStyle name="_4.06E Pass Throughs_Rebuttal Power Costs_Electric Rev Req Model (2009 GRC) Rebuttal 2" xfId="387"/>
    <cellStyle name="_4.06E Pass Throughs_Rebuttal Power Costs_Electric Rev Req Model (2009 GRC) Rebuttal REmoval of New  WH Solar AdjustMI" xfId="388"/>
    <cellStyle name="_4.06E Pass Throughs_Rebuttal Power Costs_Electric Rev Req Model (2009 GRC) Rebuttal REmoval of New  WH Solar AdjustMI 2" xfId="389"/>
    <cellStyle name="_4.06E Pass Throughs_Rebuttal Power Costs_Electric Rev Req Model (2009 GRC) Rebuttal REmoval of New  WH Solar AdjustMI 2 2" xfId="390"/>
    <cellStyle name="_4.06E Pass Throughs_Rebuttal Power Costs_Electric Rev Req Model (2009 GRC) Rebuttal REmoval of New  WH Solar AdjustMI 3" xfId="391"/>
    <cellStyle name="_4.06E Pass Throughs_Rebuttal Power Costs_Electric Rev Req Model (2009 GRC) Rebuttal REmoval of New  WH Solar AdjustMI_DEM-WP(C) ENERG10C--ctn Mid-C_042010 2010GRC" xfId="392"/>
    <cellStyle name="_4.06E Pass Throughs_Rebuttal Power Costs_Electric Rev Req Model (2009 GRC) Revised 01-18-2010" xfId="393"/>
    <cellStyle name="_4.06E Pass Throughs_Rebuttal Power Costs_Electric Rev Req Model (2009 GRC) Revised 01-18-2010 2" xfId="394"/>
    <cellStyle name="_4.06E Pass Throughs_Rebuttal Power Costs_Electric Rev Req Model (2009 GRC) Revised 01-18-2010 2 2" xfId="395"/>
    <cellStyle name="_4.06E Pass Throughs_Rebuttal Power Costs_Electric Rev Req Model (2009 GRC) Revised 01-18-2010 3" xfId="396"/>
    <cellStyle name="_4.06E Pass Throughs_Rebuttal Power Costs_Electric Rev Req Model (2009 GRC) Revised 01-18-2010_DEM-WP(C) ENERG10C--ctn Mid-C_042010 2010GRC" xfId="397"/>
    <cellStyle name="_4.06E Pass Throughs_Rebuttal Power Costs_Final Order Electric EXHIBIT A-1" xfId="398"/>
    <cellStyle name="_4.06E Pass Throughs_Rebuttal Power Costs_Final Order Electric EXHIBIT A-1 2" xfId="399"/>
    <cellStyle name="_4.06E Pass Throughs_ROR 5.02" xfId="400"/>
    <cellStyle name="_4.06E Pass Throughs_Wind Integration 10GRC" xfId="401"/>
    <cellStyle name="_4.06E Pass Throughs_Wind Integration 10GRC 2" xfId="402"/>
    <cellStyle name="_4.06E Pass Throughs_Wind Integration 10GRC 2 2" xfId="403"/>
    <cellStyle name="_4.06E Pass Throughs_Wind Integration 10GRC 3" xfId="404"/>
    <cellStyle name="_4.06E Pass Throughs_Wind Integration 10GRC_DEM-WP(C) ENERG10C--ctn Mid-C_042010 2010GRC" xfId="405"/>
    <cellStyle name="_4.13E Montana Energy Tax" xfId="406"/>
    <cellStyle name="_4.13E Montana Energy Tax 2" xfId="407"/>
    <cellStyle name="_4.13E Montana Energy Tax 2 2" xfId="408"/>
    <cellStyle name="_4.13E Montana Energy Tax 2 2 2" xfId="409"/>
    <cellStyle name="_4.13E Montana Energy Tax 2 3" xfId="410"/>
    <cellStyle name="_4.13E Montana Energy Tax 3" xfId="411"/>
    <cellStyle name="_4.13E Montana Energy Tax 3 2" xfId="412"/>
    <cellStyle name="_4.13E Montana Energy Tax 4" xfId="413"/>
    <cellStyle name="_4.13E Montana Energy Tax 4 2" xfId="414"/>
    <cellStyle name="_4.13E Montana Energy Tax 4 3" xfId="415"/>
    <cellStyle name="_4.13E Montana Energy Tax 5" xfId="416"/>
    <cellStyle name="_4.13E Montana Energy Tax 5 2" xfId="417"/>
    <cellStyle name="_4.13E Montana Energy Tax 6" xfId="418"/>
    <cellStyle name="_4.13E Montana Energy Tax 6 2" xfId="419"/>
    <cellStyle name="_4.13E Montana Energy Tax 7" xfId="420"/>
    <cellStyle name="_4.13E Montana Energy Tax 7 2" xfId="421"/>
    <cellStyle name="_4.13E Montana Energy Tax_04 07E Wild Horse Wind Expansion (C) (2)" xfId="422"/>
    <cellStyle name="_4.13E Montana Energy Tax_04 07E Wild Horse Wind Expansion (C) (2) 2" xfId="423"/>
    <cellStyle name="_4.13E Montana Energy Tax_04 07E Wild Horse Wind Expansion (C) (2) 2 2" xfId="424"/>
    <cellStyle name="_4.13E Montana Energy Tax_04 07E Wild Horse Wind Expansion (C) (2) 3" xfId="425"/>
    <cellStyle name="_4.13E Montana Energy Tax_04 07E Wild Horse Wind Expansion (C) (2)_Adj Bench DR 3 for Initial Briefs (Electric)" xfId="426"/>
    <cellStyle name="_4.13E Montana Energy Tax_04 07E Wild Horse Wind Expansion (C) (2)_Adj Bench DR 3 for Initial Briefs (Electric) 2" xfId="427"/>
    <cellStyle name="_4.13E Montana Energy Tax_04 07E Wild Horse Wind Expansion (C) (2)_Adj Bench DR 3 for Initial Briefs (Electric) 2 2" xfId="428"/>
    <cellStyle name="_4.13E Montana Energy Tax_04 07E Wild Horse Wind Expansion (C) (2)_Adj Bench DR 3 for Initial Briefs (Electric) 3" xfId="429"/>
    <cellStyle name="_4.13E Montana Energy Tax_04 07E Wild Horse Wind Expansion (C) (2)_Adj Bench DR 3 for Initial Briefs (Electric)_DEM-WP(C) ENERG10C--ctn Mid-C_042010 2010GRC" xfId="430"/>
    <cellStyle name="_4.13E Montana Energy Tax_04 07E Wild Horse Wind Expansion (C) (2)_Book1" xfId="431"/>
    <cellStyle name="_4.13E Montana Energy Tax_04 07E Wild Horse Wind Expansion (C) (2)_DEM-WP(C) ENERG10C--ctn Mid-C_042010 2010GRC" xfId="432"/>
    <cellStyle name="_4.13E Montana Energy Tax_04 07E Wild Horse Wind Expansion (C) (2)_Electric Rev Req Model (2009 GRC) " xfId="433"/>
    <cellStyle name="_4.13E Montana Energy Tax_04 07E Wild Horse Wind Expansion (C) (2)_Electric Rev Req Model (2009 GRC)  2" xfId="434"/>
    <cellStyle name="_4.13E Montana Energy Tax_04 07E Wild Horse Wind Expansion (C) (2)_Electric Rev Req Model (2009 GRC)  2 2" xfId="435"/>
    <cellStyle name="_4.13E Montana Energy Tax_04 07E Wild Horse Wind Expansion (C) (2)_Electric Rev Req Model (2009 GRC)  3" xfId="436"/>
    <cellStyle name="_4.13E Montana Energy Tax_04 07E Wild Horse Wind Expansion (C) (2)_Electric Rev Req Model (2009 GRC) _DEM-WP(C) ENERG10C--ctn Mid-C_042010 2010GRC" xfId="437"/>
    <cellStyle name="_4.13E Montana Energy Tax_04 07E Wild Horse Wind Expansion (C) (2)_Electric Rev Req Model (2009 GRC) Rebuttal" xfId="438"/>
    <cellStyle name="_4.13E Montana Energy Tax_04 07E Wild Horse Wind Expansion (C) (2)_Electric Rev Req Model (2009 GRC) Rebuttal 2" xfId="439"/>
    <cellStyle name="_4.13E Montana Energy Tax_04 07E Wild Horse Wind Expansion (C) (2)_Electric Rev Req Model (2009 GRC) Rebuttal REmoval of New  WH Solar AdjustMI" xfId="440"/>
    <cellStyle name="_4.13E Montana Energy Tax_04 07E Wild Horse Wind Expansion (C) (2)_Electric Rev Req Model (2009 GRC) Rebuttal REmoval of New  WH Solar AdjustMI 2" xfId="441"/>
    <cellStyle name="_4.13E Montana Energy Tax_04 07E Wild Horse Wind Expansion (C) (2)_Electric Rev Req Model (2009 GRC) Rebuttal REmoval of New  WH Solar AdjustMI 2 2" xfId="442"/>
    <cellStyle name="_4.13E Montana Energy Tax_04 07E Wild Horse Wind Expansion (C) (2)_Electric Rev Req Model (2009 GRC) Rebuttal REmoval of New  WH Solar AdjustMI 3" xfId="443"/>
    <cellStyle name="_4.13E Montana Energy Tax_04 07E Wild Horse Wind Expansion (C) (2)_Electric Rev Req Model (2009 GRC) Rebuttal REmoval of New  WH Solar AdjustMI_DEM-WP(C) ENERG10C--ctn Mid-C_042010 2010GRC" xfId="444"/>
    <cellStyle name="_4.13E Montana Energy Tax_04 07E Wild Horse Wind Expansion (C) (2)_Electric Rev Req Model (2009 GRC) Revised 01-18-2010" xfId="445"/>
    <cellStyle name="_4.13E Montana Energy Tax_04 07E Wild Horse Wind Expansion (C) (2)_Electric Rev Req Model (2009 GRC) Revised 01-18-2010 2" xfId="446"/>
    <cellStyle name="_4.13E Montana Energy Tax_04 07E Wild Horse Wind Expansion (C) (2)_Electric Rev Req Model (2009 GRC) Revised 01-18-2010 2 2" xfId="447"/>
    <cellStyle name="_4.13E Montana Energy Tax_04 07E Wild Horse Wind Expansion (C) (2)_Electric Rev Req Model (2009 GRC) Revised 01-18-2010 3" xfId="448"/>
    <cellStyle name="_4.13E Montana Energy Tax_04 07E Wild Horse Wind Expansion (C) (2)_Electric Rev Req Model (2009 GRC) Revised 01-18-2010_DEM-WP(C) ENERG10C--ctn Mid-C_042010 2010GRC" xfId="449"/>
    <cellStyle name="_4.13E Montana Energy Tax_04 07E Wild Horse Wind Expansion (C) (2)_Electric Rev Req Model (2010 GRC)" xfId="450"/>
    <cellStyle name="_4.13E Montana Energy Tax_04 07E Wild Horse Wind Expansion (C) (2)_Electric Rev Req Model (2010 GRC) SF" xfId="451"/>
    <cellStyle name="_4.13E Montana Energy Tax_04 07E Wild Horse Wind Expansion (C) (2)_Final Order Electric EXHIBIT A-1" xfId="452"/>
    <cellStyle name="_4.13E Montana Energy Tax_04 07E Wild Horse Wind Expansion (C) (2)_Final Order Electric EXHIBIT A-1 2" xfId="453"/>
    <cellStyle name="_4.13E Montana Energy Tax_04 07E Wild Horse Wind Expansion (C) (2)_TENASKA REGULATORY ASSET" xfId="454"/>
    <cellStyle name="_4.13E Montana Energy Tax_04 07E Wild Horse Wind Expansion (C) (2)_TENASKA REGULATORY ASSET 2" xfId="455"/>
    <cellStyle name="_4.13E Montana Energy Tax_16.37E Wild Horse Expansion DeferralRevwrkingfile SF" xfId="456"/>
    <cellStyle name="_4.13E Montana Energy Tax_16.37E Wild Horse Expansion DeferralRevwrkingfile SF 2" xfId="457"/>
    <cellStyle name="_4.13E Montana Energy Tax_16.37E Wild Horse Expansion DeferralRevwrkingfile SF 2 2" xfId="458"/>
    <cellStyle name="_4.13E Montana Energy Tax_16.37E Wild Horse Expansion DeferralRevwrkingfile SF 3" xfId="459"/>
    <cellStyle name="_4.13E Montana Energy Tax_16.37E Wild Horse Expansion DeferralRevwrkingfile SF_DEM-WP(C) ENERG10C--ctn Mid-C_042010 2010GRC" xfId="460"/>
    <cellStyle name="_4.13E Montana Energy Tax_2009 Compliance Filing PCA Exhibits for GRC" xfId="461"/>
    <cellStyle name="_4.13E Montana Energy Tax_2009 Compliance Filing PCA Exhibits for GRC 2" xfId="462"/>
    <cellStyle name="_4.13E Montana Energy Tax_2009 GRC Compl Filing - Exhibit D" xfId="463"/>
    <cellStyle name="_4.13E Montana Energy Tax_2009 GRC Compl Filing - Exhibit D 2" xfId="464"/>
    <cellStyle name="_4.13E Montana Energy Tax_2009 GRC Compl Filing - Exhibit D 2 2" xfId="465"/>
    <cellStyle name="_4.13E Montana Energy Tax_2009 GRC Compl Filing - Exhibit D 3" xfId="466"/>
    <cellStyle name="_4.13E Montana Energy Tax_2009 GRC Compl Filing - Exhibit D_DEM-WP(C) ENERG10C--ctn Mid-C_042010 2010GRC" xfId="467"/>
    <cellStyle name="_4.13E Montana Energy Tax_3.01 Income Statement" xfId="468"/>
    <cellStyle name="_4.13E Montana Energy Tax_4 31 Regulatory Assets and Liabilities  7 06- Exhibit D" xfId="469"/>
    <cellStyle name="_4.13E Montana Energy Tax_4 31 Regulatory Assets and Liabilities  7 06- Exhibit D 2" xfId="470"/>
    <cellStyle name="_4.13E Montana Energy Tax_4 31 Regulatory Assets and Liabilities  7 06- Exhibit D 2 2" xfId="471"/>
    <cellStyle name="_4.13E Montana Energy Tax_4 31 Regulatory Assets and Liabilities  7 06- Exhibit D 3" xfId="472"/>
    <cellStyle name="_4.13E Montana Energy Tax_4 31 Regulatory Assets and Liabilities  7 06- Exhibit D_DEM-WP(C) ENERG10C--ctn Mid-C_042010 2010GRC" xfId="473"/>
    <cellStyle name="_4.13E Montana Energy Tax_4 31 Regulatory Assets and Liabilities  7 06- Exhibit D_NIM Summary" xfId="474"/>
    <cellStyle name="_4.13E Montana Energy Tax_4 31 Regulatory Assets and Liabilities  7 06- Exhibit D_NIM Summary 2" xfId="475"/>
    <cellStyle name="_4.13E Montana Energy Tax_4 31 Regulatory Assets and Liabilities  7 06- Exhibit D_NIM Summary 2 2" xfId="476"/>
    <cellStyle name="_4.13E Montana Energy Tax_4 31 Regulatory Assets and Liabilities  7 06- Exhibit D_NIM Summary 3" xfId="477"/>
    <cellStyle name="_4.13E Montana Energy Tax_4 31 Regulatory Assets and Liabilities  7 06- Exhibit D_NIM Summary_DEM-WP(C) ENERG10C--ctn Mid-C_042010 2010GRC" xfId="478"/>
    <cellStyle name="_4.13E Montana Energy Tax_4 31E Reg Asset  Liab and EXH D" xfId="479"/>
    <cellStyle name="_4.13E Montana Energy Tax_4 31E Reg Asset  Liab and EXH D _ Aug 10 Filing (2)" xfId="480"/>
    <cellStyle name="_4.13E Montana Energy Tax_4 31E Reg Asset  Liab and EXH D _ Aug 10 Filing (2) 2" xfId="481"/>
    <cellStyle name="_4.13E Montana Energy Tax_4 31E Reg Asset  Liab and EXH D 2" xfId="482"/>
    <cellStyle name="_4.13E Montana Energy Tax_4 31E Reg Asset  Liab and EXH D 3" xfId="483"/>
    <cellStyle name="_4.13E Montana Energy Tax_4 32 Regulatory Assets and Liabilities  7 06- Exhibit D" xfId="484"/>
    <cellStyle name="_4.13E Montana Energy Tax_4 32 Regulatory Assets and Liabilities  7 06- Exhibit D 2" xfId="485"/>
    <cellStyle name="_4.13E Montana Energy Tax_4 32 Regulatory Assets and Liabilities  7 06- Exhibit D 2 2" xfId="486"/>
    <cellStyle name="_4.13E Montana Energy Tax_4 32 Regulatory Assets and Liabilities  7 06- Exhibit D 3" xfId="487"/>
    <cellStyle name="_4.13E Montana Energy Tax_4 32 Regulatory Assets and Liabilities  7 06- Exhibit D_DEM-WP(C) ENERG10C--ctn Mid-C_042010 2010GRC" xfId="488"/>
    <cellStyle name="_4.13E Montana Energy Tax_4 32 Regulatory Assets and Liabilities  7 06- Exhibit D_NIM Summary" xfId="489"/>
    <cellStyle name="_4.13E Montana Energy Tax_4 32 Regulatory Assets and Liabilities  7 06- Exhibit D_NIM Summary 2" xfId="490"/>
    <cellStyle name="_4.13E Montana Energy Tax_4 32 Regulatory Assets and Liabilities  7 06- Exhibit D_NIM Summary 2 2" xfId="491"/>
    <cellStyle name="_4.13E Montana Energy Tax_4 32 Regulatory Assets and Liabilities  7 06- Exhibit D_NIM Summary 3" xfId="492"/>
    <cellStyle name="_4.13E Montana Energy Tax_4 32 Regulatory Assets and Liabilities  7 06- Exhibit D_NIM Summary_DEM-WP(C) ENERG10C--ctn Mid-C_042010 2010GRC" xfId="493"/>
    <cellStyle name="_4.13E Montana Energy Tax_AURORA Total New" xfId="494"/>
    <cellStyle name="_4.13E Montana Energy Tax_AURORA Total New 2" xfId="495"/>
    <cellStyle name="_4.13E Montana Energy Tax_AURORA Total New 2 2" xfId="496"/>
    <cellStyle name="_4.13E Montana Energy Tax_AURORA Total New 3" xfId="497"/>
    <cellStyle name="_4.13E Montana Energy Tax_Book2" xfId="498"/>
    <cellStyle name="_4.13E Montana Energy Tax_Book2 2" xfId="499"/>
    <cellStyle name="_4.13E Montana Energy Tax_Book2 2 2" xfId="500"/>
    <cellStyle name="_4.13E Montana Energy Tax_Book2 3" xfId="501"/>
    <cellStyle name="_4.13E Montana Energy Tax_Book2_Adj Bench DR 3 for Initial Briefs (Electric)" xfId="502"/>
    <cellStyle name="_4.13E Montana Energy Tax_Book2_Adj Bench DR 3 for Initial Briefs (Electric) 2" xfId="503"/>
    <cellStyle name="_4.13E Montana Energy Tax_Book2_Adj Bench DR 3 for Initial Briefs (Electric) 2 2" xfId="504"/>
    <cellStyle name="_4.13E Montana Energy Tax_Book2_Adj Bench DR 3 for Initial Briefs (Electric) 3" xfId="505"/>
    <cellStyle name="_4.13E Montana Energy Tax_Book2_Adj Bench DR 3 for Initial Briefs (Electric)_DEM-WP(C) ENERG10C--ctn Mid-C_042010 2010GRC" xfId="506"/>
    <cellStyle name="_4.13E Montana Energy Tax_Book2_DEM-WP(C) ENERG10C--ctn Mid-C_042010 2010GRC" xfId="507"/>
    <cellStyle name="_4.13E Montana Energy Tax_Book2_Electric Rev Req Model (2009 GRC) Rebuttal" xfId="508"/>
    <cellStyle name="_4.13E Montana Energy Tax_Book2_Electric Rev Req Model (2009 GRC) Rebuttal 2" xfId="509"/>
    <cellStyle name="_4.13E Montana Energy Tax_Book2_Electric Rev Req Model (2009 GRC) Rebuttal REmoval of New  WH Solar AdjustMI" xfId="510"/>
    <cellStyle name="_4.13E Montana Energy Tax_Book2_Electric Rev Req Model (2009 GRC) Rebuttal REmoval of New  WH Solar AdjustMI 2" xfId="511"/>
    <cellStyle name="_4.13E Montana Energy Tax_Book2_Electric Rev Req Model (2009 GRC) Rebuttal REmoval of New  WH Solar AdjustMI 2 2" xfId="512"/>
    <cellStyle name="_4.13E Montana Energy Tax_Book2_Electric Rev Req Model (2009 GRC) Rebuttal REmoval of New  WH Solar AdjustMI 3" xfId="513"/>
    <cellStyle name="_4.13E Montana Energy Tax_Book2_Electric Rev Req Model (2009 GRC) Rebuttal REmoval of New  WH Solar AdjustMI_DEM-WP(C) ENERG10C--ctn Mid-C_042010 2010GRC" xfId="514"/>
    <cellStyle name="_4.13E Montana Energy Tax_Book2_Electric Rev Req Model (2009 GRC) Revised 01-18-2010" xfId="515"/>
    <cellStyle name="_4.13E Montana Energy Tax_Book2_Electric Rev Req Model (2009 GRC) Revised 01-18-2010 2" xfId="516"/>
    <cellStyle name="_4.13E Montana Energy Tax_Book2_Electric Rev Req Model (2009 GRC) Revised 01-18-2010 2 2" xfId="517"/>
    <cellStyle name="_4.13E Montana Energy Tax_Book2_Electric Rev Req Model (2009 GRC) Revised 01-18-2010 3" xfId="518"/>
    <cellStyle name="_4.13E Montana Energy Tax_Book2_Electric Rev Req Model (2009 GRC) Revised 01-18-2010_DEM-WP(C) ENERG10C--ctn Mid-C_042010 2010GRC" xfId="519"/>
    <cellStyle name="_4.13E Montana Energy Tax_Book2_Final Order Electric EXHIBIT A-1" xfId="520"/>
    <cellStyle name="_4.13E Montana Energy Tax_Book2_Final Order Electric EXHIBIT A-1 2" xfId="521"/>
    <cellStyle name="_4.13E Montana Energy Tax_Book4" xfId="522"/>
    <cellStyle name="_4.13E Montana Energy Tax_Book4 2" xfId="523"/>
    <cellStyle name="_4.13E Montana Energy Tax_Book4 2 2" xfId="524"/>
    <cellStyle name="_4.13E Montana Energy Tax_Book4 3" xfId="525"/>
    <cellStyle name="_4.13E Montana Energy Tax_Book4_DEM-WP(C) ENERG10C--ctn Mid-C_042010 2010GRC" xfId="526"/>
    <cellStyle name="_4.13E Montana Energy Tax_Book9" xfId="527"/>
    <cellStyle name="_4.13E Montana Energy Tax_Book9 2" xfId="528"/>
    <cellStyle name="_4.13E Montana Energy Tax_Book9 2 2" xfId="529"/>
    <cellStyle name="_4.13E Montana Energy Tax_Book9 3" xfId="530"/>
    <cellStyle name="_4.13E Montana Energy Tax_Book9_DEM-WP(C) ENERG10C--ctn Mid-C_042010 2010GRC" xfId="531"/>
    <cellStyle name="_4.13E Montana Energy Tax_Chelan PUD Power Costs (8-10)" xfId="532"/>
    <cellStyle name="_4.13E Montana Energy Tax_Chelan PUD Power Costs (8-10) 2" xfId="533"/>
    <cellStyle name="_4.13E Montana Energy Tax_DEM-WP(C) Chelan Power Costs" xfId="534"/>
    <cellStyle name="_4.13E Montana Energy Tax_DEM-WP(C) Chelan Power Costs 2" xfId="535"/>
    <cellStyle name="_4.13E Montana Energy Tax_DEM-WP(C) ENERG10C--ctn Mid-C_042010 2010GRC" xfId="536"/>
    <cellStyle name="_4.13E Montana Energy Tax_DEM-WP(C) Gas Transport 2010GRC" xfId="537"/>
    <cellStyle name="_4.13E Montana Energy Tax_DEM-WP(C) Gas Transport 2010GRC 2" xfId="538"/>
    <cellStyle name="_4.13E Montana Energy Tax_Exh A-1 resulting from UE-112050 effective Jan 1 2012" xfId="539"/>
    <cellStyle name="_4.13E Montana Energy Tax_Exh G - Klamath Peaker PPA fr C Locke 2-12" xfId="540"/>
    <cellStyle name="_4.13E Montana Energy Tax_Exhibit A-1 effective 4-1-11 fr S Free 12-11" xfId="541"/>
    <cellStyle name="_4.13E Montana Energy Tax_Mint Farm Generation BPA" xfId="542"/>
    <cellStyle name="_4.13E Montana Energy Tax_NIM Summary" xfId="543"/>
    <cellStyle name="_4.13E Montana Energy Tax_NIM Summary 09GRC" xfId="544"/>
    <cellStyle name="_4.13E Montana Energy Tax_NIM Summary 09GRC 2" xfId="545"/>
    <cellStyle name="_4.13E Montana Energy Tax_NIM Summary 09GRC 2 2" xfId="546"/>
    <cellStyle name="_4.13E Montana Energy Tax_NIM Summary 09GRC 3" xfId="547"/>
    <cellStyle name="_4.13E Montana Energy Tax_NIM Summary 09GRC_DEM-WP(C) ENERG10C--ctn Mid-C_042010 2010GRC" xfId="548"/>
    <cellStyle name="_4.13E Montana Energy Tax_NIM Summary 10" xfId="549"/>
    <cellStyle name="_4.13E Montana Energy Tax_NIM Summary 11" xfId="550"/>
    <cellStyle name="_4.13E Montana Energy Tax_NIM Summary 12" xfId="551"/>
    <cellStyle name="_4.13E Montana Energy Tax_NIM Summary 13" xfId="552"/>
    <cellStyle name="_4.13E Montana Energy Tax_NIM Summary 14" xfId="553"/>
    <cellStyle name="_4.13E Montana Energy Tax_NIM Summary 15" xfId="554"/>
    <cellStyle name="_4.13E Montana Energy Tax_NIM Summary 16" xfId="555"/>
    <cellStyle name="_4.13E Montana Energy Tax_NIM Summary 17" xfId="556"/>
    <cellStyle name="_4.13E Montana Energy Tax_NIM Summary 18" xfId="557"/>
    <cellStyle name="_4.13E Montana Energy Tax_NIM Summary 19" xfId="558"/>
    <cellStyle name="_4.13E Montana Energy Tax_NIM Summary 2" xfId="559"/>
    <cellStyle name="_4.13E Montana Energy Tax_NIM Summary 2 2" xfId="560"/>
    <cellStyle name="_4.13E Montana Energy Tax_NIM Summary 20" xfId="561"/>
    <cellStyle name="_4.13E Montana Energy Tax_NIM Summary 21" xfId="562"/>
    <cellStyle name="_4.13E Montana Energy Tax_NIM Summary 22" xfId="563"/>
    <cellStyle name="_4.13E Montana Energy Tax_NIM Summary 23" xfId="564"/>
    <cellStyle name="_4.13E Montana Energy Tax_NIM Summary 24" xfId="565"/>
    <cellStyle name="_4.13E Montana Energy Tax_NIM Summary 25" xfId="566"/>
    <cellStyle name="_4.13E Montana Energy Tax_NIM Summary 26" xfId="567"/>
    <cellStyle name="_4.13E Montana Energy Tax_NIM Summary 27" xfId="568"/>
    <cellStyle name="_4.13E Montana Energy Tax_NIM Summary 28" xfId="569"/>
    <cellStyle name="_4.13E Montana Energy Tax_NIM Summary 29" xfId="570"/>
    <cellStyle name="_4.13E Montana Energy Tax_NIM Summary 3" xfId="571"/>
    <cellStyle name="_4.13E Montana Energy Tax_NIM Summary 30" xfId="572"/>
    <cellStyle name="_4.13E Montana Energy Tax_NIM Summary 31" xfId="573"/>
    <cellStyle name="_4.13E Montana Energy Tax_NIM Summary 32" xfId="574"/>
    <cellStyle name="_4.13E Montana Energy Tax_NIM Summary 33" xfId="575"/>
    <cellStyle name="_4.13E Montana Energy Tax_NIM Summary 34" xfId="576"/>
    <cellStyle name="_4.13E Montana Energy Tax_NIM Summary 35" xfId="577"/>
    <cellStyle name="_4.13E Montana Energy Tax_NIM Summary 36" xfId="578"/>
    <cellStyle name="_4.13E Montana Energy Tax_NIM Summary 37" xfId="579"/>
    <cellStyle name="_4.13E Montana Energy Tax_NIM Summary 38" xfId="580"/>
    <cellStyle name="_4.13E Montana Energy Tax_NIM Summary 39" xfId="581"/>
    <cellStyle name="_4.13E Montana Energy Tax_NIM Summary 4" xfId="582"/>
    <cellStyle name="_4.13E Montana Energy Tax_NIM Summary 40" xfId="583"/>
    <cellStyle name="_4.13E Montana Energy Tax_NIM Summary 41" xfId="584"/>
    <cellStyle name="_4.13E Montana Energy Tax_NIM Summary 42" xfId="585"/>
    <cellStyle name="_4.13E Montana Energy Tax_NIM Summary 43" xfId="586"/>
    <cellStyle name="_4.13E Montana Energy Tax_NIM Summary 44" xfId="587"/>
    <cellStyle name="_4.13E Montana Energy Tax_NIM Summary 45" xfId="588"/>
    <cellStyle name="_4.13E Montana Energy Tax_NIM Summary 46" xfId="589"/>
    <cellStyle name="_4.13E Montana Energy Tax_NIM Summary 47" xfId="590"/>
    <cellStyle name="_4.13E Montana Energy Tax_NIM Summary 48" xfId="591"/>
    <cellStyle name="_4.13E Montana Energy Tax_NIM Summary 49" xfId="592"/>
    <cellStyle name="_4.13E Montana Energy Tax_NIM Summary 5" xfId="593"/>
    <cellStyle name="_4.13E Montana Energy Tax_NIM Summary 50" xfId="594"/>
    <cellStyle name="_4.13E Montana Energy Tax_NIM Summary 51" xfId="595"/>
    <cellStyle name="_4.13E Montana Energy Tax_NIM Summary 52" xfId="596"/>
    <cellStyle name="_4.13E Montana Energy Tax_NIM Summary 6" xfId="597"/>
    <cellStyle name="_4.13E Montana Energy Tax_NIM Summary 7" xfId="598"/>
    <cellStyle name="_4.13E Montana Energy Tax_NIM Summary 8" xfId="599"/>
    <cellStyle name="_4.13E Montana Energy Tax_NIM Summary 9" xfId="600"/>
    <cellStyle name="_4.13E Montana Energy Tax_NIM Summary_DEM-WP(C) ENERG10C--ctn Mid-C_042010 2010GRC" xfId="601"/>
    <cellStyle name="_4.13E Montana Energy Tax_PCA 10 -  Exhibit D Dec 2011" xfId="602"/>
    <cellStyle name="_4.13E Montana Energy Tax_PCA 10 -  Exhibit D from A Kellogg Jan 2011" xfId="603"/>
    <cellStyle name="_4.13E Montana Energy Tax_PCA 10 -  Exhibit D from A Kellogg July 2011" xfId="604"/>
    <cellStyle name="_4.13E Montana Energy Tax_PCA 10 -  Exhibit D from S Free Rcv'd 12-11" xfId="605"/>
    <cellStyle name="_4.13E Montana Energy Tax_PCA 11 -  Exhibit D Jan 2012 fr A Kellogg" xfId="606"/>
    <cellStyle name="_4.13E Montana Energy Tax_PCA 11 -  Exhibit D Jan 2012 WF" xfId="607"/>
    <cellStyle name="_4.13E Montana Energy Tax_PCA 9 -  Exhibit D April 2010" xfId="608"/>
    <cellStyle name="_4.13E Montana Energy Tax_PCA 9 -  Exhibit D April 2010 (3)" xfId="609"/>
    <cellStyle name="_4.13E Montana Energy Tax_PCA 9 -  Exhibit D April 2010 (3) 2" xfId="610"/>
    <cellStyle name="_4.13E Montana Energy Tax_PCA 9 -  Exhibit D April 2010 (3) 2 2" xfId="611"/>
    <cellStyle name="_4.13E Montana Energy Tax_PCA 9 -  Exhibit D April 2010 (3) 3" xfId="612"/>
    <cellStyle name="_4.13E Montana Energy Tax_PCA 9 -  Exhibit D April 2010 (3)_DEM-WP(C) ENERG10C--ctn Mid-C_042010 2010GRC" xfId="613"/>
    <cellStyle name="_4.13E Montana Energy Tax_PCA 9 -  Exhibit D April 2010 2" xfId="614"/>
    <cellStyle name="_4.13E Montana Energy Tax_PCA 9 -  Exhibit D April 2010 3" xfId="615"/>
    <cellStyle name="_4.13E Montana Energy Tax_PCA 9 -  Exhibit D April 2010 4" xfId="616"/>
    <cellStyle name="_4.13E Montana Energy Tax_PCA 9 -  Exhibit D April 2010 5" xfId="617"/>
    <cellStyle name="_4.13E Montana Energy Tax_PCA 9 -  Exhibit D April 2010 6" xfId="618"/>
    <cellStyle name="_4.13E Montana Energy Tax_PCA 9 -  Exhibit D Nov 2010" xfId="619"/>
    <cellStyle name="_4.13E Montana Energy Tax_PCA 9 -  Exhibit D Nov 2010 2" xfId="620"/>
    <cellStyle name="_4.13E Montana Energy Tax_PCA 9 - Exhibit D at August 2010" xfId="621"/>
    <cellStyle name="_4.13E Montana Energy Tax_PCA 9 - Exhibit D at August 2010 2" xfId="622"/>
    <cellStyle name="_4.13E Montana Energy Tax_PCA 9 - Exhibit D June 2010 GRC" xfId="623"/>
    <cellStyle name="_4.13E Montana Energy Tax_PCA 9 - Exhibit D June 2010 GRC 2" xfId="624"/>
    <cellStyle name="_4.13E Montana Energy Tax_Power Costs - Comparison bx Rbtl-Staff-Jt-PC" xfId="625"/>
    <cellStyle name="_4.13E Montana Energy Tax_Power Costs - Comparison bx Rbtl-Staff-Jt-PC 2" xfId="626"/>
    <cellStyle name="_4.13E Montana Energy Tax_Power Costs - Comparison bx Rbtl-Staff-Jt-PC 2 2" xfId="627"/>
    <cellStyle name="_4.13E Montana Energy Tax_Power Costs - Comparison bx Rbtl-Staff-Jt-PC 3" xfId="628"/>
    <cellStyle name="_4.13E Montana Energy Tax_Power Costs - Comparison bx Rbtl-Staff-Jt-PC_Adj Bench DR 3 for Initial Briefs (Electric)" xfId="629"/>
    <cellStyle name="_4.13E Montana Energy Tax_Power Costs - Comparison bx Rbtl-Staff-Jt-PC_Adj Bench DR 3 for Initial Briefs (Electric) 2" xfId="630"/>
    <cellStyle name="_4.13E Montana Energy Tax_Power Costs - Comparison bx Rbtl-Staff-Jt-PC_Adj Bench DR 3 for Initial Briefs (Electric) 2 2" xfId="631"/>
    <cellStyle name="_4.13E Montana Energy Tax_Power Costs - Comparison bx Rbtl-Staff-Jt-PC_Adj Bench DR 3 for Initial Briefs (Electric) 3" xfId="632"/>
    <cellStyle name="_4.13E Montana Energy Tax_Power Costs - Comparison bx Rbtl-Staff-Jt-PC_Adj Bench DR 3 for Initial Briefs (Electric)_DEM-WP(C) ENERG10C--ctn Mid-C_042010 2010GRC" xfId="633"/>
    <cellStyle name="_4.13E Montana Energy Tax_Power Costs - Comparison bx Rbtl-Staff-Jt-PC_DEM-WP(C) ENERG10C--ctn Mid-C_042010 2010GRC" xfId="634"/>
    <cellStyle name="_4.13E Montana Energy Tax_Power Costs - Comparison bx Rbtl-Staff-Jt-PC_Electric Rev Req Model (2009 GRC) Rebuttal" xfId="635"/>
    <cellStyle name="_4.13E Montana Energy Tax_Power Costs - Comparison bx Rbtl-Staff-Jt-PC_Electric Rev Req Model (2009 GRC) Rebuttal 2" xfId="636"/>
    <cellStyle name="_4.13E Montana Energy Tax_Power Costs - Comparison bx Rbtl-Staff-Jt-PC_Electric Rev Req Model (2009 GRC) Rebuttal REmoval of New  WH Solar AdjustMI" xfId="637"/>
    <cellStyle name="_4.13E Montana Energy Tax_Power Costs - Comparison bx Rbtl-Staff-Jt-PC_Electric Rev Req Model (2009 GRC) Rebuttal REmoval of New  WH Solar AdjustMI 2" xfId="638"/>
    <cellStyle name="_4.13E Montana Energy Tax_Power Costs - Comparison bx Rbtl-Staff-Jt-PC_Electric Rev Req Model (2009 GRC) Rebuttal REmoval of New  WH Solar AdjustMI 2 2" xfId="639"/>
    <cellStyle name="_4.13E Montana Energy Tax_Power Costs - Comparison bx Rbtl-Staff-Jt-PC_Electric Rev Req Model (2009 GRC) Rebuttal REmoval of New  WH Solar AdjustMI 3" xfId="640"/>
    <cellStyle name="_4.13E Montana Energy Tax_Power Costs - Comparison bx Rbtl-Staff-Jt-PC_Electric Rev Req Model (2009 GRC) Rebuttal REmoval of New  WH Solar AdjustMI_DEM-WP(C) ENERG10C--ctn Mid-C_042010 2010GRC" xfId="641"/>
    <cellStyle name="_4.13E Montana Energy Tax_Power Costs - Comparison bx Rbtl-Staff-Jt-PC_Electric Rev Req Model (2009 GRC) Revised 01-18-2010" xfId="642"/>
    <cellStyle name="_4.13E Montana Energy Tax_Power Costs - Comparison bx Rbtl-Staff-Jt-PC_Electric Rev Req Model (2009 GRC) Revised 01-18-2010 2" xfId="643"/>
    <cellStyle name="_4.13E Montana Energy Tax_Power Costs - Comparison bx Rbtl-Staff-Jt-PC_Electric Rev Req Model (2009 GRC) Revised 01-18-2010 2 2" xfId="644"/>
    <cellStyle name="_4.13E Montana Energy Tax_Power Costs - Comparison bx Rbtl-Staff-Jt-PC_Electric Rev Req Model (2009 GRC) Revised 01-18-2010 3" xfId="645"/>
    <cellStyle name="_4.13E Montana Energy Tax_Power Costs - Comparison bx Rbtl-Staff-Jt-PC_Electric Rev Req Model (2009 GRC) Revised 01-18-2010_DEM-WP(C) ENERG10C--ctn Mid-C_042010 2010GRC" xfId="646"/>
    <cellStyle name="_4.13E Montana Energy Tax_Power Costs - Comparison bx Rbtl-Staff-Jt-PC_Final Order Electric EXHIBIT A-1" xfId="647"/>
    <cellStyle name="_4.13E Montana Energy Tax_Power Costs - Comparison bx Rbtl-Staff-Jt-PC_Final Order Electric EXHIBIT A-1 2" xfId="648"/>
    <cellStyle name="_4.13E Montana Energy Tax_Production Adj 4.37" xfId="649"/>
    <cellStyle name="_4.13E Montana Energy Tax_Purchased Power Adj 4.03" xfId="650"/>
    <cellStyle name="_4.13E Montana Energy Tax_Rebuttal Power Costs" xfId="651"/>
    <cellStyle name="_4.13E Montana Energy Tax_Rebuttal Power Costs 2" xfId="652"/>
    <cellStyle name="_4.13E Montana Energy Tax_Rebuttal Power Costs 2 2" xfId="653"/>
    <cellStyle name="_4.13E Montana Energy Tax_Rebuttal Power Costs 3" xfId="654"/>
    <cellStyle name="_4.13E Montana Energy Tax_Rebuttal Power Costs_Adj Bench DR 3 for Initial Briefs (Electric)" xfId="655"/>
    <cellStyle name="_4.13E Montana Energy Tax_Rebuttal Power Costs_Adj Bench DR 3 for Initial Briefs (Electric) 2" xfId="656"/>
    <cellStyle name="_4.13E Montana Energy Tax_Rebuttal Power Costs_Adj Bench DR 3 for Initial Briefs (Electric) 2 2" xfId="657"/>
    <cellStyle name="_4.13E Montana Energy Tax_Rebuttal Power Costs_Adj Bench DR 3 for Initial Briefs (Electric) 3" xfId="658"/>
    <cellStyle name="_4.13E Montana Energy Tax_Rebuttal Power Costs_Adj Bench DR 3 for Initial Briefs (Electric)_DEM-WP(C) ENERG10C--ctn Mid-C_042010 2010GRC" xfId="659"/>
    <cellStyle name="_4.13E Montana Energy Tax_Rebuttal Power Costs_DEM-WP(C) ENERG10C--ctn Mid-C_042010 2010GRC" xfId="660"/>
    <cellStyle name="_4.13E Montana Energy Tax_Rebuttal Power Costs_Electric Rev Req Model (2009 GRC) Rebuttal" xfId="661"/>
    <cellStyle name="_4.13E Montana Energy Tax_Rebuttal Power Costs_Electric Rev Req Model (2009 GRC) Rebuttal 2" xfId="662"/>
    <cellStyle name="_4.13E Montana Energy Tax_Rebuttal Power Costs_Electric Rev Req Model (2009 GRC) Rebuttal REmoval of New  WH Solar AdjustMI" xfId="663"/>
    <cellStyle name="_4.13E Montana Energy Tax_Rebuttal Power Costs_Electric Rev Req Model (2009 GRC) Rebuttal REmoval of New  WH Solar AdjustMI 2" xfId="664"/>
    <cellStyle name="_4.13E Montana Energy Tax_Rebuttal Power Costs_Electric Rev Req Model (2009 GRC) Rebuttal REmoval of New  WH Solar AdjustMI 2 2" xfId="665"/>
    <cellStyle name="_4.13E Montana Energy Tax_Rebuttal Power Costs_Electric Rev Req Model (2009 GRC) Rebuttal REmoval of New  WH Solar AdjustMI 3" xfId="666"/>
    <cellStyle name="_4.13E Montana Energy Tax_Rebuttal Power Costs_Electric Rev Req Model (2009 GRC) Rebuttal REmoval of New  WH Solar AdjustMI_DEM-WP(C) ENERG10C--ctn Mid-C_042010 2010GRC" xfId="667"/>
    <cellStyle name="_4.13E Montana Energy Tax_Rebuttal Power Costs_Electric Rev Req Model (2009 GRC) Revised 01-18-2010" xfId="668"/>
    <cellStyle name="_4.13E Montana Energy Tax_Rebuttal Power Costs_Electric Rev Req Model (2009 GRC) Revised 01-18-2010 2" xfId="669"/>
    <cellStyle name="_4.13E Montana Energy Tax_Rebuttal Power Costs_Electric Rev Req Model (2009 GRC) Revised 01-18-2010 2 2" xfId="670"/>
    <cellStyle name="_4.13E Montana Energy Tax_Rebuttal Power Costs_Electric Rev Req Model (2009 GRC) Revised 01-18-2010 3" xfId="671"/>
    <cellStyle name="_4.13E Montana Energy Tax_Rebuttal Power Costs_Electric Rev Req Model (2009 GRC) Revised 01-18-2010_DEM-WP(C) ENERG10C--ctn Mid-C_042010 2010GRC" xfId="672"/>
    <cellStyle name="_4.13E Montana Energy Tax_Rebuttal Power Costs_Final Order Electric EXHIBIT A-1" xfId="673"/>
    <cellStyle name="_4.13E Montana Energy Tax_Rebuttal Power Costs_Final Order Electric EXHIBIT A-1 2" xfId="674"/>
    <cellStyle name="_4.13E Montana Energy Tax_ROR 5.02" xfId="675"/>
    <cellStyle name="_4.13E Montana Energy Tax_Wind Integration 10GRC" xfId="676"/>
    <cellStyle name="_4.13E Montana Energy Tax_Wind Integration 10GRC 2" xfId="677"/>
    <cellStyle name="_4.13E Montana Energy Tax_Wind Integration 10GRC 2 2" xfId="678"/>
    <cellStyle name="_4.13E Montana Energy Tax_Wind Integration 10GRC 3" xfId="679"/>
    <cellStyle name="_4.13E Montana Energy Tax_Wind Integration 10GRC_DEM-WP(C) ENERG10C--ctn Mid-C_042010 2010GRC" xfId="680"/>
    <cellStyle name="_5 year summary (9-25-09)" xfId="681"/>
    <cellStyle name="_5 year summary (9-25-09) 2" xfId="682"/>
    <cellStyle name="_x0013__Adj Bench DR 3 for Initial Briefs (Electric)" xfId="683"/>
    <cellStyle name="_x0013__Adj Bench DR 3 for Initial Briefs (Electric) 2" xfId="684"/>
    <cellStyle name="_x0013__Adj Bench DR 3 for Initial Briefs (Electric) 2 2" xfId="685"/>
    <cellStyle name="_x0013__Adj Bench DR 3 for Initial Briefs (Electric) 3" xfId="686"/>
    <cellStyle name="_x0013__Adj Bench DR 3 for Initial Briefs (Electric)_DEM-WP(C) ENERG10C--ctn Mid-C_042010 2010GRC" xfId="687"/>
    <cellStyle name="_AURORA WIP" xfId="688"/>
    <cellStyle name="_AURORA WIP 2" xfId="689"/>
    <cellStyle name="_AURORA WIP 2 2" xfId="690"/>
    <cellStyle name="_AURORA WIP 2 2 2" xfId="691"/>
    <cellStyle name="_AURORA WIP 3" xfId="692"/>
    <cellStyle name="_AURORA WIP 4" xfId="693"/>
    <cellStyle name="_AURORA WIP 4 2" xfId="694"/>
    <cellStyle name="_AURORA WIP 5" xfId="695"/>
    <cellStyle name="_AURORA WIP 5 2" xfId="696"/>
    <cellStyle name="_AURORA WIP_4 31E Reg Asset  Liab and EXH D" xfId="697"/>
    <cellStyle name="_AURORA WIP_4 31E Reg Asset  Liab and EXH D _ Aug 10 Filing (2)" xfId="698"/>
    <cellStyle name="_AURORA WIP_4 31E Reg Asset  Liab and EXH D _ Aug 10 Filing (2) 2" xfId="699"/>
    <cellStyle name="_AURORA WIP_4 31E Reg Asset  Liab and EXH D 2" xfId="700"/>
    <cellStyle name="_AURORA WIP_4 31E Reg Asset  Liab and EXH D 3" xfId="701"/>
    <cellStyle name="_AURORA WIP_Chelan PUD Power Costs (8-10)" xfId="702"/>
    <cellStyle name="_AURORA WIP_Chelan PUD Power Costs (8-10) 2" xfId="703"/>
    <cellStyle name="_AURORA WIP_compare wind integration" xfId="704"/>
    <cellStyle name="_AURORA WIP_DEM-WP(C) Chelan Power Costs" xfId="705"/>
    <cellStyle name="_AURORA WIP_DEM-WP(C) Chelan Power Costs 2" xfId="706"/>
    <cellStyle name="_AURORA WIP_DEM-WP(C) Costs Not In AURORA 2010GRC As Filed" xfId="707"/>
    <cellStyle name="_AURORA WIP_DEM-WP(C) Costs Not In AURORA 2010GRC As Filed 2" xfId="708"/>
    <cellStyle name="_AURORA WIP_DEM-WP(C) Costs Not In AURORA 2010GRC As Filed 2 2" xfId="709"/>
    <cellStyle name="_AURORA WIP_DEM-WP(C) Costs Not In AURORA 2010GRC As Filed 2 3" xfId="710"/>
    <cellStyle name="_AURORA WIP_DEM-WP(C) Costs Not In AURORA 2010GRC As Filed 3" xfId="711"/>
    <cellStyle name="_AURORA WIP_DEM-WP(C) Costs Not In AURORA 2010GRC As Filed 3 2" xfId="712"/>
    <cellStyle name="_AURORA WIP_DEM-WP(C) Costs Not In AURORA 2010GRC As Filed 4" xfId="713"/>
    <cellStyle name="_AURORA WIP_DEM-WP(C) Costs Not In AURORA 2010GRC As Filed 4 2" xfId="714"/>
    <cellStyle name="_AURORA WIP_DEM-WP(C) Costs Not In AURORA 2010GRC As Filed 5" xfId="715"/>
    <cellStyle name="_AURORA WIP_DEM-WP(C) Costs Not In AURORA 2010GRC As Filed 5 2" xfId="716"/>
    <cellStyle name="_AURORA WIP_DEM-WP(C) Costs Not In AURORA 2010GRC As Filed 6" xfId="717"/>
    <cellStyle name="_AURORA WIP_DEM-WP(C) Costs Not In AURORA 2010GRC As Filed 6 2" xfId="718"/>
    <cellStyle name="_AURORA WIP_DEM-WP(C) Costs Not In AURORA 2010GRC As Filed_DEM-WP(C) ENERG10C--ctn Mid-C_042010 2010GRC" xfId="719"/>
    <cellStyle name="_AURORA WIP_DEM-WP(C) ENERG10C--ctn Mid-C_042010 2010GRC" xfId="720"/>
    <cellStyle name="_AURORA WIP_DEM-WP(C) Gas Transport 2010GRC" xfId="721"/>
    <cellStyle name="_AURORA WIP_DEM-WP(C) Gas Transport 2010GRC 2" xfId="722"/>
    <cellStyle name="_AURORA WIP_NIM Summary" xfId="723"/>
    <cellStyle name="_AURORA WIP_NIM Summary 09GRC" xfId="724"/>
    <cellStyle name="_AURORA WIP_NIM Summary 09GRC 2" xfId="725"/>
    <cellStyle name="_AURORA WIP_NIM Summary 09GRC 2 2" xfId="726"/>
    <cellStyle name="_AURORA WIP_NIM Summary 09GRC 3" xfId="727"/>
    <cellStyle name="_AURORA WIP_NIM Summary 09GRC_DEM-WP(C) ENERG10C--ctn Mid-C_042010 2010GRC" xfId="728"/>
    <cellStyle name="_AURORA WIP_NIM Summary 10" xfId="729"/>
    <cellStyle name="_AURORA WIP_NIM Summary 11" xfId="730"/>
    <cellStyle name="_AURORA WIP_NIM Summary 12" xfId="731"/>
    <cellStyle name="_AURORA WIP_NIM Summary 13" xfId="732"/>
    <cellStyle name="_AURORA WIP_NIM Summary 14" xfId="733"/>
    <cellStyle name="_AURORA WIP_NIM Summary 15" xfId="734"/>
    <cellStyle name="_AURORA WIP_NIM Summary 16" xfId="735"/>
    <cellStyle name="_AURORA WIP_NIM Summary 17" xfId="736"/>
    <cellStyle name="_AURORA WIP_NIM Summary 18" xfId="737"/>
    <cellStyle name="_AURORA WIP_NIM Summary 19" xfId="738"/>
    <cellStyle name="_AURORA WIP_NIM Summary 2" xfId="739"/>
    <cellStyle name="_AURORA WIP_NIM Summary 2 2" xfId="740"/>
    <cellStyle name="_AURORA WIP_NIM Summary 20" xfId="741"/>
    <cellStyle name="_AURORA WIP_NIM Summary 21" xfId="742"/>
    <cellStyle name="_AURORA WIP_NIM Summary 22" xfId="743"/>
    <cellStyle name="_AURORA WIP_NIM Summary 23" xfId="744"/>
    <cellStyle name="_AURORA WIP_NIM Summary 24" xfId="745"/>
    <cellStyle name="_AURORA WIP_NIM Summary 25" xfId="746"/>
    <cellStyle name="_AURORA WIP_NIM Summary 26" xfId="747"/>
    <cellStyle name="_AURORA WIP_NIM Summary 27" xfId="748"/>
    <cellStyle name="_AURORA WIP_NIM Summary 28" xfId="749"/>
    <cellStyle name="_AURORA WIP_NIM Summary 29" xfId="750"/>
    <cellStyle name="_AURORA WIP_NIM Summary 3" xfId="751"/>
    <cellStyle name="_AURORA WIP_NIM Summary 30" xfId="752"/>
    <cellStyle name="_AURORA WIP_NIM Summary 31" xfId="753"/>
    <cellStyle name="_AURORA WIP_NIM Summary 32" xfId="754"/>
    <cellStyle name="_AURORA WIP_NIM Summary 33" xfId="755"/>
    <cellStyle name="_AURORA WIP_NIM Summary 34" xfId="756"/>
    <cellStyle name="_AURORA WIP_NIM Summary 35" xfId="757"/>
    <cellStyle name="_AURORA WIP_NIM Summary 36" xfId="758"/>
    <cellStyle name="_AURORA WIP_NIM Summary 37" xfId="759"/>
    <cellStyle name="_AURORA WIP_NIM Summary 38" xfId="760"/>
    <cellStyle name="_AURORA WIP_NIM Summary 39" xfId="761"/>
    <cellStyle name="_AURORA WIP_NIM Summary 4" xfId="762"/>
    <cellStyle name="_AURORA WIP_NIM Summary 40" xfId="763"/>
    <cellStyle name="_AURORA WIP_NIM Summary 41" xfId="764"/>
    <cellStyle name="_AURORA WIP_NIM Summary 42" xfId="765"/>
    <cellStyle name="_AURORA WIP_NIM Summary 43" xfId="766"/>
    <cellStyle name="_AURORA WIP_NIM Summary 44" xfId="767"/>
    <cellStyle name="_AURORA WIP_NIM Summary 45" xfId="768"/>
    <cellStyle name="_AURORA WIP_NIM Summary 46" xfId="769"/>
    <cellStyle name="_AURORA WIP_NIM Summary 47" xfId="770"/>
    <cellStyle name="_AURORA WIP_NIM Summary 48" xfId="771"/>
    <cellStyle name="_AURORA WIP_NIM Summary 49" xfId="772"/>
    <cellStyle name="_AURORA WIP_NIM Summary 5" xfId="773"/>
    <cellStyle name="_AURORA WIP_NIM Summary 50" xfId="774"/>
    <cellStyle name="_AURORA WIP_NIM Summary 51" xfId="775"/>
    <cellStyle name="_AURORA WIP_NIM Summary 52" xfId="776"/>
    <cellStyle name="_AURORA WIP_NIM Summary 6" xfId="777"/>
    <cellStyle name="_AURORA WIP_NIM Summary 7" xfId="778"/>
    <cellStyle name="_AURORA WIP_NIM Summary 8" xfId="779"/>
    <cellStyle name="_AURORA WIP_NIM Summary 9" xfId="780"/>
    <cellStyle name="_AURORA WIP_NIM Summary_DEM-WP(C) ENERG10C--ctn Mid-C_042010 2010GRC" xfId="781"/>
    <cellStyle name="_AURORA WIP_NIM+O&amp;M" xfId="782"/>
    <cellStyle name="_AURORA WIP_NIM+O&amp;M 2" xfId="783"/>
    <cellStyle name="_AURORA WIP_NIM+O&amp;M Monthly" xfId="784"/>
    <cellStyle name="_AURORA WIP_NIM+O&amp;M Monthly 2" xfId="785"/>
    <cellStyle name="_AURORA WIP_PCA 9 -  Exhibit D April 2010 (3)" xfId="786"/>
    <cellStyle name="_AURORA WIP_PCA 9 -  Exhibit D April 2010 (3) 2" xfId="787"/>
    <cellStyle name="_AURORA WIP_PCA 9 -  Exhibit D April 2010 (3) 2 2" xfId="788"/>
    <cellStyle name="_AURORA WIP_PCA 9 -  Exhibit D April 2010 (3) 3" xfId="789"/>
    <cellStyle name="_AURORA WIP_PCA 9 -  Exhibit D April 2010 (3)_DEM-WP(C) ENERG10C--ctn Mid-C_042010 2010GRC" xfId="790"/>
    <cellStyle name="_AURORA WIP_Reconciliation" xfId="791"/>
    <cellStyle name="_AURORA WIP_Reconciliation 2" xfId="792"/>
    <cellStyle name="_AURORA WIP_Reconciliation 2 2" xfId="793"/>
    <cellStyle name="_AURORA WIP_Reconciliation 2 3" xfId="794"/>
    <cellStyle name="_AURORA WIP_Reconciliation 3" xfId="795"/>
    <cellStyle name="_AURORA WIP_Reconciliation 3 2" xfId="796"/>
    <cellStyle name="_AURORA WIP_Reconciliation 4" xfId="797"/>
    <cellStyle name="_AURORA WIP_Reconciliation 4 2" xfId="798"/>
    <cellStyle name="_AURORA WIP_Reconciliation 5" xfId="799"/>
    <cellStyle name="_AURORA WIP_Reconciliation 5 2" xfId="800"/>
    <cellStyle name="_AURORA WIP_Reconciliation 6" xfId="801"/>
    <cellStyle name="_AURORA WIP_Reconciliation 6 2" xfId="802"/>
    <cellStyle name="_AURORA WIP_Reconciliation_DEM-WP(C) ENERG10C--ctn Mid-C_042010 2010GRC" xfId="803"/>
    <cellStyle name="_AURORA WIP_Wind Integration 10GRC" xfId="804"/>
    <cellStyle name="_AURORA WIP_Wind Integration 10GRC 2" xfId="805"/>
    <cellStyle name="_AURORA WIP_Wind Integration 10GRC 2 2" xfId="806"/>
    <cellStyle name="_AURORA WIP_Wind Integration 10GRC 3" xfId="807"/>
    <cellStyle name="_AURORA WIP_Wind Integration 10GRC_DEM-WP(C) ENERG10C--ctn Mid-C_042010 2010GRC" xfId="808"/>
    <cellStyle name="_Book1" xfId="809"/>
    <cellStyle name="_x0013__Book1" xfId="810"/>
    <cellStyle name="_Book1 (2)" xfId="811"/>
    <cellStyle name="_Book1 (2) 2" xfId="812"/>
    <cellStyle name="_Book1 (2) 2 2" xfId="813"/>
    <cellStyle name="_Book1 (2) 2 2 2" xfId="814"/>
    <cellStyle name="_Book1 (2) 2 3" xfId="815"/>
    <cellStyle name="_Book1 (2) 3" xfId="816"/>
    <cellStyle name="_Book1 (2) 3 2" xfId="817"/>
    <cellStyle name="_Book1 (2) 4" xfId="818"/>
    <cellStyle name="_Book1 (2) 4 2" xfId="819"/>
    <cellStyle name="_Book1 (2) 4 3" xfId="820"/>
    <cellStyle name="_Book1 (2) 5" xfId="821"/>
    <cellStyle name="_Book1 (2) 5 2" xfId="822"/>
    <cellStyle name="_Book1 (2) 6" xfId="823"/>
    <cellStyle name="_Book1 (2) 6 2" xfId="824"/>
    <cellStyle name="_Book1 (2) 7" xfId="825"/>
    <cellStyle name="_Book1 (2) 7 2" xfId="826"/>
    <cellStyle name="_Book1 (2)_04 07E Wild Horse Wind Expansion (C) (2)" xfId="827"/>
    <cellStyle name="_Book1 (2)_04 07E Wild Horse Wind Expansion (C) (2) 2" xfId="828"/>
    <cellStyle name="_Book1 (2)_04 07E Wild Horse Wind Expansion (C) (2) 2 2" xfId="829"/>
    <cellStyle name="_Book1 (2)_04 07E Wild Horse Wind Expansion (C) (2) 3" xfId="830"/>
    <cellStyle name="_Book1 (2)_04 07E Wild Horse Wind Expansion (C) (2)_Adj Bench DR 3 for Initial Briefs (Electric)" xfId="831"/>
    <cellStyle name="_Book1 (2)_04 07E Wild Horse Wind Expansion (C) (2)_Adj Bench DR 3 for Initial Briefs (Electric) 2" xfId="832"/>
    <cellStyle name="_Book1 (2)_04 07E Wild Horse Wind Expansion (C) (2)_Adj Bench DR 3 for Initial Briefs (Electric) 2 2" xfId="833"/>
    <cellStyle name="_Book1 (2)_04 07E Wild Horse Wind Expansion (C) (2)_Adj Bench DR 3 for Initial Briefs (Electric) 3" xfId="834"/>
    <cellStyle name="_Book1 (2)_04 07E Wild Horse Wind Expansion (C) (2)_Adj Bench DR 3 for Initial Briefs (Electric)_DEM-WP(C) ENERG10C--ctn Mid-C_042010 2010GRC" xfId="835"/>
    <cellStyle name="_Book1 (2)_04 07E Wild Horse Wind Expansion (C) (2)_Book1" xfId="836"/>
    <cellStyle name="_Book1 (2)_04 07E Wild Horse Wind Expansion (C) (2)_DEM-WP(C) ENERG10C--ctn Mid-C_042010 2010GRC" xfId="837"/>
    <cellStyle name="_Book1 (2)_04 07E Wild Horse Wind Expansion (C) (2)_Electric Rev Req Model (2009 GRC) " xfId="838"/>
    <cellStyle name="_Book1 (2)_04 07E Wild Horse Wind Expansion (C) (2)_Electric Rev Req Model (2009 GRC)  2" xfId="839"/>
    <cellStyle name="_Book1 (2)_04 07E Wild Horse Wind Expansion (C) (2)_Electric Rev Req Model (2009 GRC)  2 2" xfId="840"/>
    <cellStyle name="_Book1 (2)_04 07E Wild Horse Wind Expansion (C) (2)_Electric Rev Req Model (2009 GRC)  3" xfId="841"/>
    <cellStyle name="_Book1 (2)_04 07E Wild Horse Wind Expansion (C) (2)_Electric Rev Req Model (2009 GRC) _DEM-WP(C) ENERG10C--ctn Mid-C_042010 2010GRC" xfId="842"/>
    <cellStyle name="_Book1 (2)_04 07E Wild Horse Wind Expansion (C) (2)_Electric Rev Req Model (2009 GRC) Rebuttal" xfId="843"/>
    <cellStyle name="_Book1 (2)_04 07E Wild Horse Wind Expansion (C) (2)_Electric Rev Req Model (2009 GRC) Rebuttal 2" xfId="844"/>
    <cellStyle name="_Book1 (2)_04 07E Wild Horse Wind Expansion (C) (2)_Electric Rev Req Model (2009 GRC) Rebuttal REmoval of New  WH Solar AdjustMI" xfId="845"/>
    <cellStyle name="_Book1 (2)_04 07E Wild Horse Wind Expansion (C) (2)_Electric Rev Req Model (2009 GRC) Rebuttal REmoval of New  WH Solar AdjustMI 2" xfId="846"/>
    <cellStyle name="_Book1 (2)_04 07E Wild Horse Wind Expansion (C) (2)_Electric Rev Req Model (2009 GRC) Rebuttal REmoval of New  WH Solar AdjustMI 2 2" xfId="847"/>
    <cellStyle name="_Book1 (2)_04 07E Wild Horse Wind Expansion (C) (2)_Electric Rev Req Model (2009 GRC) Rebuttal REmoval of New  WH Solar AdjustMI 3" xfId="848"/>
    <cellStyle name="_Book1 (2)_04 07E Wild Horse Wind Expansion (C) (2)_Electric Rev Req Model (2009 GRC) Rebuttal REmoval of New  WH Solar AdjustMI_DEM-WP(C) ENERG10C--ctn Mid-C_042010 2010GRC" xfId="849"/>
    <cellStyle name="_Book1 (2)_04 07E Wild Horse Wind Expansion (C) (2)_Electric Rev Req Model (2009 GRC) Revised 01-18-2010" xfId="850"/>
    <cellStyle name="_Book1 (2)_04 07E Wild Horse Wind Expansion (C) (2)_Electric Rev Req Model (2009 GRC) Revised 01-18-2010 2" xfId="851"/>
    <cellStyle name="_Book1 (2)_04 07E Wild Horse Wind Expansion (C) (2)_Electric Rev Req Model (2009 GRC) Revised 01-18-2010 2 2" xfId="852"/>
    <cellStyle name="_Book1 (2)_04 07E Wild Horse Wind Expansion (C) (2)_Electric Rev Req Model (2009 GRC) Revised 01-18-2010 3" xfId="853"/>
    <cellStyle name="_Book1 (2)_04 07E Wild Horse Wind Expansion (C) (2)_Electric Rev Req Model (2009 GRC) Revised 01-18-2010_DEM-WP(C) ENERG10C--ctn Mid-C_042010 2010GRC" xfId="854"/>
    <cellStyle name="_Book1 (2)_04 07E Wild Horse Wind Expansion (C) (2)_Electric Rev Req Model (2010 GRC)" xfId="855"/>
    <cellStyle name="_Book1 (2)_04 07E Wild Horse Wind Expansion (C) (2)_Electric Rev Req Model (2010 GRC) SF" xfId="856"/>
    <cellStyle name="_Book1 (2)_04 07E Wild Horse Wind Expansion (C) (2)_Final Order Electric EXHIBIT A-1" xfId="857"/>
    <cellStyle name="_Book1 (2)_04 07E Wild Horse Wind Expansion (C) (2)_Final Order Electric EXHIBIT A-1 2" xfId="858"/>
    <cellStyle name="_Book1 (2)_04 07E Wild Horse Wind Expansion (C) (2)_TENASKA REGULATORY ASSET" xfId="859"/>
    <cellStyle name="_Book1 (2)_04 07E Wild Horse Wind Expansion (C) (2)_TENASKA REGULATORY ASSET 2" xfId="860"/>
    <cellStyle name="_Book1 (2)_16.37E Wild Horse Expansion DeferralRevwrkingfile SF" xfId="861"/>
    <cellStyle name="_Book1 (2)_16.37E Wild Horse Expansion DeferralRevwrkingfile SF 2" xfId="862"/>
    <cellStyle name="_Book1 (2)_16.37E Wild Horse Expansion DeferralRevwrkingfile SF 2 2" xfId="863"/>
    <cellStyle name="_Book1 (2)_16.37E Wild Horse Expansion DeferralRevwrkingfile SF 3" xfId="864"/>
    <cellStyle name="_Book1 (2)_16.37E Wild Horse Expansion DeferralRevwrkingfile SF_DEM-WP(C) ENERG10C--ctn Mid-C_042010 2010GRC" xfId="865"/>
    <cellStyle name="_Book1 (2)_2009 Compliance Filing PCA Exhibits for GRC" xfId="866"/>
    <cellStyle name="_Book1 (2)_2009 Compliance Filing PCA Exhibits for GRC 2" xfId="867"/>
    <cellStyle name="_Book1 (2)_2009 GRC Compl Filing - Exhibit D" xfId="868"/>
    <cellStyle name="_Book1 (2)_2009 GRC Compl Filing - Exhibit D 2" xfId="869"/>
    <cellStyle name="_Book1 (2)_2009 GRC Compl Filing - Exhibit D 2 2" xfId="870"/>
    <cellStyle name="_Book1 (2)_2009 GRC Compl Filing - Exhibit D 3" xfId="871"/>
    <cellStyle name="_Book1 (2)_2009 GRC Compl Filing - Exhibit D_DEM-WP(C) ENERG10C--ctn Mid-C_042010 2010GRC" xfId="872"/>
    <cellStyle name="_Book1 (2)_3.01 Income Statement" xfId="873"/>
    <cellStyle name="_Book1 (2)_4 31 Regulatory Assets and Liabilities  7 06- Exhibit D" xfId="874"/>
    <cellStyle name="_Book1 (2)_4 31 Regulatory Assets and Liabilities  7 06- Exhibit D 2" xfId="875"/>
    <cellStyle name="_Book1 (2)_4 31 Regulatory Assets and Liabilities  7 06- Exhibit D 2 2" xfId="876"/>
    <cellStyle name="_Book1 (2)_4 31 Regulatory Assets and Liabilities  7 06- Exhibit D 3" xfId="877"/>
    <cellStyle name="_Book1 (2)_4 31 Regulatory Assets and Liabilities  7 06- Exhibit D_DEM-WP(C) ENERG10C--ctn Mid-C_042010 2010GRC" xfId="878"/>
    <cellStyle name="_Book1 (2)_4 31 Regulatory Assets and Liabilities  7 06- Exhibit D_NIM Summary" xfId="879"/>
    <cellStyle name="_Book1 (2)_4 31 Regulatory Assets and Liabilities  7 06- Exhibit D_NIM Summary 2" xfId="880"/>
    <cellStyle name="_Book1 (2)_4 31 Regulatory Assets and Liabilities  7 06- Exhibit D_NIM Summary 2 2" xfId="881"/>
    <cellStyle name="_Book1 (2)_4 31 Regulatory Assets and Liabilities  7 06- Exhibit D_NIM Summary 3" xfId="882"/>
    <cellStyle name="_Book1 (2)_4 31 Regulatory Assets and Liabilities  7 06- Exhibit D_NIM Summary_DEM-WP(C) ENERG10C--ctn Mid-C_042010 2010GRC" xfId="883"/>
    <cellStyle name="_Book1 (2)_4 31E Reg Asset  Liab and EXH D" xfId="884"/>
    <cellStyle name="_Book1 (2)_4 31E Reg Asset  Liab and EXH D _ Aug 10 Filing (2)" xfId="885"/>
    <cellStyle name="_Book1 (2)_4 31E Reg Asset  Liab and EXH D _ Aug 10 Filing (2) 2" xfId="886"/>
    <cellStyle name="_Book1 (2)_4 31E Reg Asset  Liab and EXH D 2" xfId="887"/>
    <cellStyle name="_Book1 (2)_4 31E Reg Asset  Liab and EXH D 3" xfId="888"/>
    <cellStyle name="_Book1 (2)_4 32 Regulatory Assets and Liabilities  7 06- Exhibit D" xfId="889"/>
    <cellStyle name="_Book1 (2)_4 32 Regulatory Assets and Liabilities  7 06- Exhibit D 2" xfId="890"/>
    <cellStyle name="_Book1 (2)_4 32 Regulatory Assets and Liabilities  7 06- Exhibit D 2 2" xfId="891"/>
    <cellStyle name="_Book1 (2)_4 32 Regulatory Assets and Liabilities  7 06- Exhibit D 3" xfId="892"/>
    <cellStyle name="_Book1 (2)_4 32 Regulatory Assets and Liabilities  7 06- Exhibit D_DEM-WP(C) ENERG10C--ctn Mid-C_042010 2010GRC" xfId="893"/>
    <cellStyle name="_Book1 (2)_4 32 Regulatory Assets and Liabilities  7 06- Exhibit D_NIM Summary" xfId="894"/>
    <cellStyle name="_Book1 (2)_4 32 Regulatory Assets and Liabilities  7 06- Exhibit D_NIM Summary 2" xfId="895"/>
    <cellStyle name="_Book1 (2)_4 32 Regulatory Assets and Liabilities  7 06- Exhibit D_NIM Summary 2 2" xfId="896"/>
    <cellStyle name="_Book1 (2)_4 32 Regulatory Assets and Liabilities  7 06- Exhibit D_NIM Summary 3" xfId="897"/>
    <cellStyle name="_Book1 (2)_4 32 Regulatory Assets and Liabilities  7 06- Exhibit D_NIM Summary_DEM-WP(C) ENERG10C--ctn Mid-C_042010 2010GRC" xfId="898"/>
    <cellStyle name="_Book1 (2)_AURORA Total New" xfId="899"/>
    <cellStyle name="_Book1 (2)_AURORA Total New 2" xfId="900"/>
    <cellStyle name="_Book1 (2)_AURORA Total New 2 2" xfId="901"/>
    <cellStyle name="_Book1 (2)_AURORA Total New 3" xfId="902"/>
    <cellStyle name="_Book1 (2)_Book2" xfId="903"/>
    <cellStyle name="_Book1 (2)_Book2 2" xfId="904"/>
    <cellStyle name="_Book1 (2)_Book2 2 2" xfId="905"/>
    <cellStyle name="_Book1 (2)_Book2 3" xfId="906"/>
    <cellStyle name="_Book1 (2)_Book2_Adj Bench DR 3 for Initial Briefs (Electric)" xfId="907"/>
    <cellStyle name="_Book1 (2)_Book2_Adj Bench DR 3 for Initial Briefs (Electric) 2" xfId="908"/>
    <cellStyle name="_Book1 (2)_Book2_Adj Bench DR 3 for Initial Briefs (Electric) 2 2" xfId="909"/>
    <cellStyle name="_Book1 (2)_Book2_Adj Bench DR 3 for Initial Briefs (Electric) 3" xfId="910"/>
    <cellStyle name="_Book1 (2)_Book2_Adj Bench DR 3 for Initial Briefs (Electric)_DEM-WP(C) ENERG10C--ctn Mid-C_042010 2010GRC" xfId="911"/>
    <cellStyle name="_Book1 (2)_Book2_DEM-WP(C) ENERG10C--ctn Mid-C_042010 2010GRC" xfId="912"/>
    <cellStyle name="_Book1 (2)_Book2_Electric Rev Req Model (2009 GRC) Rebuttal" xfId="913"/>
    <cellStyle name="_Book1 (2)_Book2_Electric Rev Req Model (2009 GRC) Rebuttal 2" xfId="914"/>
    <cellStyle name="_Book1 (2)_Book2_Electric Rev Req Model (2009 GRC) Rebuttal REmoval of New  WH Solar AdjustMI" xfId="915"/>
    <cellStyle name="_Book1 (2)_Book2_Electric Rev Req Model (2009 GRC) Rebuttal REmoval of New  WH Solar AdjustMI 2" xfId="916"/>
    <cellStyle name="_Book1 (2)_Book2_Electric Rev Req Model (2009 GRC) Rebuttal REmoval of New  WH Solar AdjustMI 2 2" xfId="917"/>
    <cellStyle name="_Book1 (2)_Book2_Electric Rev Req Model (2009 GRC) Rebuttal REmoval of New  WH Solar AdjustMI 3" xfId="918"/>
    <cellStyle name="_Book1 (2)_Book2_Electric Rev Req Model (2009 GRC) Rebuttal REmoval of New  WH Solar AdjustMI_DEM-WP(C) ENERG10C--ctn Mid-C_042010 2010GRC" xfId="919"/>
    <cellStyle name="_Book1 (2)_Book2_Electric Rev Req Model (2009 GRC) Revised 01-18-2010" xfId="920"/>
    <cellStyle name="_Book1 (2)_Book2_Electric Rev Req Model (2009 GRC) Revised 01-18-2010 2" xfId="921"/>
    <cellStyle name="_Book1 (2)_Book2_Electric Rev Req Model (2009 GRC) Revised 01-18-2010 2 2" xfId="922"/>
    <cellStyle name="_Book1 (2)_Book2_Electric Rev Req Model (2009 GRC) Revised 01-18-2010 3" xfId="923"/>
    <cellStyle name="_Book1 (2)_Book2_Electric Rev Req Model (2009 GRC) Revised 01-18-2010_DEM-WP(C) ENERG10C--ctn Mid-C_042010 2010GRC" xfId="924"/>
    <cellStyle name="_Book1 (2)_Book2_Final Order Electric EXHIBIT A-1" xfId="925"/>
    <cellStyle name="_Book1 (2)_Book2_Final Order Electric EXHIBIT A-1 2" xfId="926"/>
    <cellStyle name="_Book1 (2)_Book4" xfId="927"/>
    <cellStyle name="_Book1 (2)_Book4 2" xfId="928"/>
    <cellStyle name="_Book1 (2)_Book4 2 2" xfId="929"/>
    <cellStyle name="_Book1 (2)_Book4 3" xfId="930"/>
    <cellStyle name="_Book1 (2)_Book4_DEM-WP(C) ENERG10C--ctn Mid-C_042010 2010GRC" xfId="931"/>
    <cellStyle name="_Book1 (2)_Book9" xfId="932"/>
    <cellStyle name="_Book1 (2)_Book9 2" xfId="933"/>
    <cellStyle name="_Book1 (2)_Book9 2 2" xfId="934"/>
    <cellStyle name="_Book1 (2)_Book9 3" xfId="935"/>
    <cellStyle name="_Book1 (2)_Book9_DEM-WP(C) ENERG10C--ctn Mid-C_042010 2010GRC" xfId="936"/>
    <cellStyle name="_Book1 (2)_Chelan PUD Power Costs (8-10)" xfId="937"/>
    <cellStyle name="_Book1 (2)_Chelan PUD Power Costs (8-10) 2" xfId="938"/>
    <cellStyle name="_Book1 (2)_DEM-WP(C) Chelan Power Costs" xfId="939"/>
    <cellStyle name="_Book1 (2)_DEM-WP(C) Chelan Power Costs 2" xfId="940"/>
    <cellStyle name="_Book1 (2)_DEM-WP(C) ENERG10C--ctn Mid-C_042010 2010GRC" xfId="941"/>
    <cellStyle name="_Book1 (2)_DEM-WP(C) Gas Transport 2010GRC" xfId="942"/>
    <cellStyle name="_Book1 (2)_DEM-WP(C) Gas Transport 2010GRC 2" xfId="943"/>
    <cellStyle name="_Book1 (2)_Exh A-1 resulting from UE-112050 effective Jan 1 2012" xfId="944"/>
    <cellStyle name="_Book1 (2)_Exh G - Klamath Peaker PPA fr C Locke 2-12" xfId="945"/>
    <cellStyle name="_Book1 (2)_Exhibit A-1 effective 4-1-11 fr S Free 12-11" xfId="946"/>
    <cellStyle name="_Book1 (2)_Mint Farm Generation BPA" xfId="947"/>
    <cellStyle name="_Book1 (2)_NIM Summary" xfId="948"/>
    <cellStyle name="_Book1 (2)_NIM Summary 09GRC" xfId="949"/>
    <cellStyle name="_Book1 (2)_NIM Summary 09GRC 2" xfId="950"/>
    <cellStyle name="_Book1 (2)_NIM Summary 09GRC 2 2" xfId="951"/>
    <cellStyle name="_Book1 (2)_NIM Summary 09GRC 3" xfId="952"/>
    <cellStyle name="_Book1 (2)_NIM Summary 09GRC_DEM-WP(C) ENERG10C--ctn Mid-C_042010 2010GRC" xfId="953"/>
    <cellStyle name="_Book1 (2)_NIM Summary 10" xfId="954"/>
    <cellStyle name="_Book1 (2)_NIM Summary 11" xfId="955"/>
    <cellStyle name="_Book1 (2)_NIM Summary 12" xfId="956"/>
    <cellStyle name="_Book1 (2)_NIM Summary 13" xfId="957"/>
    <cellStyle name="_Book1 (2)_NIM Summary 14" xfId="958"/>
    <cellStyle name="_Book1 (2)_NIM Summary 15" xfId="959"/>
    <cellStyle name="_Book1 (2)_NIM Summary 16" xfId="960"/>
    <cellStyle name="_Book1 (2)_NIM Summary 17" xfId="961"/>
    <cellStyle name="_Book1 (2)_NIM Summary 18" xfId="962"/>
    <cellStyle name="_Book1 (2)_NIM Summary 19" xfId="963"/>
    <cellStyle name="_Book1 (2)_NIM Summary 2" xfId="964"/>
    <cellStyle name="_Book1 (2)_NIM Summary 2 2" xfId="965"/>
    <cellStyle name="_Book1 (2)_NIM Summary 20" xfId="966"/>
    <cellStyle name="_Book1 (2)_NIM Summary 21" xfId="967"/>
    <cellStyle name="_Book1 (2)_NIM Summary 22" xfId="968"/>
    <cellStyle name="_Book1 (2)_NIM Summary 23" xfId="969"/>
    <cellStyle name="_Book1 (2)_NIM Summary 24" xfId="970"/>
    <cellStyle name="_Book1 (2)_NIM Summary 25" xfId="971"/>
    <cellStyle name="_Book1 (2)_NIM Summary 26" xfId="972"/>
    <cellStyle name="_Book1 (2)_NIM Summary 27" xfId="973"/>
    <cellStyle name="_Book1 (2)_NIM Summary 28" xfId="974"/>
    <cellStyle name="_Book1 (2)_NIM Summary 29" xfId="975"/>
    <cellStyle name="_Book1 (2)_NIM Summary 3" xfId="976"/>
    <cellStyle name="_Book1 (2)_NIM Summary 30" xfId="977"/>
    <cellStyle name="_Book1 (2)_NIM Summary 31" xfId="978"/>
    <cellStyle name="_Book1 (2)_NIM Summary 32" xfId="979"/>
    <cellStyle name="_Book1 (2)_NIM Summary 33" xfId="980"/>
    <cellStyle name="_Book1 (2)_NIM Summary 34" xfId="981"/>
    <cellStyle name="_Book1 (2)_NIM Summary 35" xfId="982"/>
    <cellStyle name="_Book1 (2)_NIM Summary 36" xfId="983"/>
    <cellStyle name="_Book1 (2)_NIM Summary 37" xfId="984"/>
    <cellStyle name="_Book1 (2)_NIM Summary 38" xfId="985"/>
    <cellStyle name="_Book1 (2)_NIM Summary 39" xfId="986"/>
    <cellStyle name="_Book1 (2)_NIM Summary 4" xfId="987"/>
    <cellStyle name="_Book1 (2)_NIM Summary 40" xfId="988"/>
    <cellStyle name="_Book1 (2)_NIM Summary 41" xfId="989"/>
    <cellStyle name="_Book1 (2)_NIM Summary 42" xfId="990"/>
    <cellStyle name="_Book1 (2)_NIM Summary 43" xfId="991"/>
    <cellStyle name="_Book1 (2)_NIM Summary 44" xfId="992"/>
    <cellStyle name="_Book1 (2)_NIM Summary 45" xfId="993"/>
    <cellStyle name="_Book1 (2)_NIM Summary 46" xfId="994"/>
    <cellStyle name="_Book1 (2)_NIM Summary 47" xfId="995"/>
    <cellStyle name="_Book1 (2)_NIM Summary 48" xfId="996"/>
    <cellStyle name="_Book1 (2)_NIM Summary 49" xfId="997"/>
    <cellStyle name="_Book1 (2)_NIM Summary 5" xfId="998"/>
    <cellStyle name="_Book1 (2)_NIM Summary 50" xfId="999"/>
    <cellStyle name="_Book1 (2)_NIM Summary 51" xfId="1000"/>
    <cellStyle name="_Book1 (2)_NIM Summary 52" xfId="1001"/>
    <cellStyle name="_Book1 (2)_NIM Summary 6" xfId="1002"/>
    <cellStyle name="_Book1 (2)_NIM Summary 7" xfId="1003"/>
    <cellStyle name="_Book1 (2)_NIM Summary 8" xfId="1004"/>
    <cellStyle name="_Book1 (2)_NIM Summary 9" xfId="1005"/>
    <cellStyle name="_Book1 (2)_NIM Summary_DEM-WP(C) ENERG10C--ctn Mid-C_042010 2010GRC" xfId="1006"/>
    <cellStyle name="_Book1 (2)_PCA 10 -  Exhibit D Dec 2011" xfId="1007"/>
    <cellStyle name="_Book1 (2)_PCA 10 -  Exhibit D from A Kellogg Jan 2011" xfId="1008"/>
    <cellStyle name="_Book1 (2)_PCA 10 -  Exhibit D from A Kellogg July 2011" xfId="1009"/>
    <cellStyle name="_Book1 (2)_PCA 10 -  Exhibit D from S Free Rcv'd 12-11" xfId="1010"/>
    <cellStyle name="_Book1 (2)_PCA 11 -  Exhibit D Jan 2012 fr A Kellogg" xfId="1011"/>
    <cellStyle name="_Book1 (2)_PCA 11 -  Exhibit D Jan 2012 WF" xfId="1012"/>
    <cellStyle name="_Book1 (2)_PCA 9 -  Exhibit D April 2010" xfId="1013"/>
    <cellStyle name="_Book1 (2)_PCA 9 -  Exhibit D April 2010 (3)" xfId="1014"/>
    <cellStyle name="_Book1 (2)_PCA 9 -  Exhibit D April 2010 (3) 2" xfId="1015"/>
    <cellStyle name="_Book1 (2)_PCA 9 -  Exhibit D April 2010 (3) 2 2" xfId="1016"/>
    <cellStyle name="_Book1 (2)_PCA 9 -  Exhibit D April 2010 (3) 3" xfId="1017"/>
    <cellStyle name="_Book1 (2)_PCA 9 -  Exhibit D April 2010 (3)_DEM-WP(C) ENERG10C--ctn Mid-C_042010 2010GRC" xfId="1018"/>
    <cellStyle name="_Book1 (2)_PCA 9 -  Exhibit D April 2010 2" xfId="1019"/>
    <cellStyle name="_Book1 (2)_PCA 9 -  Exhibit D April 2010 3" xfId="1020"/>
    <cellStyle name="_Book1 (2)_PCA 9 -  Exhibit D April 2010 4" xfId="1021"/>
    <cellStyle name="_Book1 (2)_PCA 9 -  Exhibit D April 2010 5" xfId="1022"/>
    <cellStyle name="_Book1 (2)_PCA 9 -  Exhibit D April 2010 6" xfId="1023"/>
    <cellStyle name="_Book1 (2)_PCA 9 -  Exhibit D Nov 2010" xfId="1024"/>
    <cellStyle name="_Book1 (2)_PCA 9 -  Exhibit D Nov 2010 2" xfId="1025"/>
    <cellStyle name="_Book1 (2)_PCA 9 - Exhibit D at August 2010" xfId="1026"/>
    <cellStyle name="_Book1 (2)_PCA 9 - Exhibit D at August 2010 2" xfId="1027"/>
    <cellStyle name="_Book1 (2)_PCA 9 - Exhibit D June 2010 GRC" xfId="1028"/>
    <cellStyle name="_Book1 (2)_PCA 9 - Exhibit D June 2010 GRC 2" xfId="1029"/>
    <cellStyle name="_Book1 (2)_Power Costs - Comparison bx Rbtl-Staff-Jt-PC" xfId="1030"/>
    <cellStyle name="_Book1 (2)_Power Costs - Comparison bx Rbtl-Staff-Jt-PC 2" xfId="1031"/>
    <cellStyle name="_Book1 (2)_Power Costs - Comparison bx Rbtl-Staff-Jt-PC 2 2" xfId="1032"/>
    <cellStyle name="_Book1 (2)_Power Costs - Comparison bx Rbtl-Staff-Jt-PC 3" xfId="1033"/>
    <cellStyle name="_Book1 (2)_Power Costs - Comparison bx Rbtl-Staff-Jt-PC_Adj Bench DR 3 for Initial Briefs (Electric)" xfId="1034"/>
    <cellStyle name="_Book1 (2)_Power Costs - Comparison bx Rbtl-Staff-Jt-PC_Adj Bench DR 3 for Initial Briefs (Electric) 2" xfId="1035"/>
    <cellStyle name="_Book1 (2)_Power Costs - Comparison bx Rbtl-Staff-Jt-PC_Adj Bench DR 3 for Initial Briefs (Electric) 2 2" xfId="1036"/>
    <cellStyle name="_Book1 (2)_Power Costs - Comparison bx Rbtl-Staff-Jt-PC_Adj Bench DR 3 for Initial Briefs (Electric) 3" xfId="1037"/>
    <cellStyle name="_Book1 (2)_Power Costs - Comparison bx Rbtl-Staff-Jt-PC_Adj Bench DR 3 for Initial Briefs (Electric)_DEM-WP(C) ENERG10C--ctn Mid-C_042010 2010GRC" xfId="1038"/>
    <cellStyle name="_Book1 (2)_Power Costs - Comparison bx Rbtl-Staff-Jt-PC_DEM-WP(C) ENERG10C--ctn Mid-C_042010 2010GRC" xfId="1039"/>
    <cellStyle name="_Book1 (2)_Power Costs - Comparison bx Rbtl-Staff-Jt-PC_Electric Rev Req Model (2009 GRC) Rebuttal" xfId="1040"/>
    <cellStyle name="_Book1 (2)_Power Costs - Comparison bx Rbtl-Staff-Jt-PC_Electric Rev Req Model (2009 GRC) Rebuttal 2" xfId="1041"/>
    <cellStyle name="_Book1 (2)_Power Costs - Comparison bx Rbtl-Staff-Jt-PC_Electric Rev Req Model (2009 GRC) Rebuttal REmoval of New  WH Solar AdjustMI" xfId="1042"/>
    <cellStyle name="_Book1 (2)_Power Costs - Comparison bx Rbtl-Staff-Jt-PC_Electric Rev Req Model (2009 GRC) Rebuttal REmoval of New  WH Solar AdjustMI 2" xfId="1043"/>
    <cellStyle name="_Book1 (2)_Power Costs - Comparison bx Rbtl-Staff-Jt-PC_Electric Rev Req Model (2009 GRC) Rebuttal REmoval of New  WH Solar AdjustMI 2 2" xfId="1044"/>
    <cellStyle name="_Book1 (2)_Power Costs - Comparison bx Rbtl-Staff-Jt-PC_Electric Rev Req Model (2009 GRC) Rebuttal REmoval of New  WH Solar AdjustMI 3" xfId="1045"/>
    <cellStyle name="_Book1 (2)_Power Costs - Comparison bx Rbtl-Staff-Jt-PC_Electric Rev Req Model (2009 GRC) Rebuttal REmoval of New  WH Solar AdjustMI_DEM-WP(C) ENERG10C--ctn Mid-C_042010 2010GRC" xfId="1046"/>
    <cellStyle name="_Book1 (2)_Power Costs - Comparison bx Rbtl-Staff-Jt-PC_Electric Rev Req Model (2009 GRC) Revised 01-18-2010" xfId="1047"/>
    <cellStyle name="_Book1 (2)_Power Costs - Comparison bx Rbtl-Staff-Jt-PC_Electric Rev Req Model (2009 GRC) Revised 01-18-2010 2" xfId="1048"/>
    <cellStyle name="_Book1 (2)_Power Costs - Comparison bx Rbtl-Staff-Jt-PC_Electric Rev Req Model (2009 GRC) Revised 01-18-2010 2 2" xfId="1049"/>
    <cellStyle name="_Book1 (2)_Power Costs - Comparison bx Rbtl-Staff-Jt-PC_Electric Rev Req Model (2009 GRC) Revised 01-18-2010 3" xfId="1050"/>
    <cellStyle name="_Book1 (2)_Power Costs - Comparison bx Rbtl-Staff-Jt-PC_Electric Rev Req Model (2009 GRC) Revised 01-18-2010_DEM-WP(C) ENERG10C--ctn Mid-C_042010 2010GRC" xfId="1051"/>
    <cellStyle name="_Book1 (2)_Power Costs - Comparison bx Rbtl-Staff-Jt-PC_Final Order Electric EXHIBIT A-1" xfId="1052"/>
    <cellStyle name="_Book1 (2)_Power Costs - Comparison bx Rbtl-Staff-Jt-PC_Final Order Electric EXHIBIT A-1 2" xfId="1053"/>
    <cellStyle name="_Book1 (2)_Production Adj 4.37" xfId="1054"/>
    <cellStyle name="_Book1 (2)_Purchased Power Adj 4.03" xfId="1055"/>
    <cellStyle name="_Book1 (2)_Rebuttal Power Costs" xfId="1056"/>
    <cellStyle name="_Book1 (2)_Rebuttal Power Costs 2" xfId="1057"/>
    <cellStyle name="_Book1 (2)_Rebuttal Power Costs 2 2" xfId="1058"/>
    <cellStyle name="_Book1 (2)_Rebuttal Power Costs 3" xfId="1059"/>
    <cellStyle name="_Book1 (2)_Rebuttal Power Costs_Adj Bench DR 3 for Initial Briefs (Electric)" xfId="1060"/>
    <cellStyle name="_Book1 (2)_Rebuttal Power Costs_Adj Bench DR 3 for Initial Briefs (Electric) 2" xfId="1061"/>
    <cellStyle name="_Book1 (2)_Rebuttal Power Costs_Adj Bench DR 3 for Initial Briefs (Electric) 2 2" xfId="1062"/>
    <cellStyle name="_Book1 (2)_Rebuttal Power Costs_Adj Bench DR 3 for Initial Briefs (Electric) 3" xfId="1063"/>
    <cellStyle name="_Book1 (2)_Rebuttal Power Costs_Adj Bench DR 3 for Initial Briefs (Electric)_DEM-WP(C) ENERG10C--ctn Mid-C_042010 2010GRC" xfId="1064"/>
    <cellStyle name="_Book1 (2)_Rebuttal Power Costs_DEM-WP(C) ENERG10C--ctn Mid-C_042010 2010GRC" xfId="1065"/>
    <cellStyle name="_Book1 (2)_Rebuttal Power Costs_Electric Rev Req Model (2009 GRC) Rebuttal" xfId="1066"/>
    <cellStyle name="_Book1 (2)_Rebuttal Power Costs_Electric Rev Req Model (2009 GRC) Rebuttal 2" xfId="1067"/>
    <cellStyle name="_Book1 (2)_Rebuttal Power Costs_Electric Rev Req Model (2009 GRC) Rebuttal REmoval of New  WH Solar AdjustMI" xfId="1068"/>
    <cellStyle name="_Book1 (2)_Rebuttal Power Costs_Electric Rev Req Model (2009 GRC) Rebuttal REmoval of New  WH Solar AdjustMI 2" xfId="1069"/>
    <cellStyle name="_Book1 (2)_Rebuttal Power Costs_Electric Rev Req Model (2009 GRC) Rebuttal REmoval of New  WH Solar AdjustMI 2 2" xfId="1070"/>
    <cellStyle name="_Book1 (2)_Rebuttal Power Costs_Electric Rev Req Model (2009 GRC) Rebuttal REmoval of New  WH Solar AdjustMI 3" xfId="1071"/>
    <cellStyle name="_Book1 (2)_Rebuttal Power Costs_Electric Rev Req Model (2009 GRC) Rebuttal REmoval of New  WH Solar AdjustMI_DEM-WP(C) ENERG10C--ctn Mid-C_042010 2010GRC" xfId="1072"/>
    <cellStyle name="_Book1 (2)_Rebuttal Power Costs_Electric Rev Req Model (2009 GRC) Revised 01-18-2010" xfId="1073"/>
    <cellStyle name="_Book1 (2)_Rebuttal Power Costs_Electric Rev Req Model (2009 GRC) Revised 01-18-2010 2" xfId="1074"/>
    <cellStyle name="_Book1 (2)_Rebuttal Power Costs_Electric Rev Req Model (2009 GRC) Revised 01-18-2010 2 2" xfId="1075"/>
    <cellStyle name="_Book1 (2)_Rebuttal Power Costs_Electric Rev Req Model (2009 GRC) Revised 01-18-2010 3" xfId="1076"/>
    <cellStyle name="_Book1 (2)_Rebuttal Power Costs_Electric Rev Req Model (2009 GRC) Revised 01-18-2010_DEM-WP(C) ENERG10C--ctn Mid-C_042010 2010GRC" xfId="1077"/>
    <cellStyle name="_Book1 (2)_Rebuttal Power Costs_Final Order Electric EXHIBIT A-1" xfId="1078"/>
    <cellStyle name="_Book1 (2)_Rebuttal Power Costs_Final Order Electric EXHIBIT A-1 2" xfId="1079"/>
    <cellStyle name="_Book1 (2)_ROR 5.02" xfId="1080"/>
    <cellStyle name="_Book1 (2)_Wind Integration 10GRC" xfId="1081"/>
    <cellStyle name="_Book1 (2)_Wind Integration 10GRC 2" xfId="1082"/>
    <cellStyle name="_Book1 (2)_Wind Integration 10GRC 2 2" xfId="1083"/>
    <cellStyle name="_Book1 (2)_Wind Integration 10GRC 3" xfId="1084"/>
    <cellStyle name="_Book1 (2)_Wind Integration 10GRC_DEM-WP(C) ENERG10C--ctn Mid-C_042010 2010GRC" xfId="1085"/>
    <cellStyle name="_Book1 10" xfId="1086"/>
    <cellStyle name="_Book1 10 2" xfId="1087"/>
    <cellStyle name="_Book1 11" xfId="1088"/>
    <cellStyle name="_Book1 11 2" xfId="1089"/>
    <cellStyle name="_Book1 12" xfId="1090"/>
    <cellStyle name="_Book1 12 2" xfId="1091"/>
    <cellStyle name="_Book1 12 3" xfId="1092"/>
    <cellStyle name="_Book1 13" xfId="1093"/>
    <cellStyle name="_Book1 13 2" xfId="1094"/>
    <cellStyle name="_Book1 13 3" xfId="1095"/>
    <cellStyle name="_Book1 14" xfId="1096"/>
    <cellStyle name="_Book1 14 2" xfId="1097"/>
    <cellStyle name="_Book1 14 3" xfId="1098"/>
    <cellStyle name="_Book1 15" xfId="1099"/>
    <cellStyle name="_Book1 15 2" xfId="1100"/>
    <cellStyle name="_Book1 16" xfId="1101"/>
    <cellStyle name="_Book1 17" xfId="1102"/>
    <cellStyle name="_Book1 17 2" xfId="1103"/>
    <cellStyle name="_Book1 18" xfId="1104"/>
    <cellStyle name="_Book1 18 2" xfId="1105"/>
    <cellStyle name="_Book1 19" xfId="1106"/>
    <cellStyle name="_Book1 19 2" xfId="1107"/>
    <cellStyle name="_Book1 2" xfId="1108"/>
    <cellStyle name="_Book1 2 2" xfId="1109"/>
    <cellStyle name="_Book1 2 2 2" xfId="1110"/>
    <cellStyle name="_Book1 2 3" xfId="1111"/>
    <cellStyle name="_Book1 20" xfId="1112"/>
    <cellStyle name="_Book1 20 2" xfId="1113"/>
    <cellStyle name="_Book1 21" xfId="1114"/>
    <cellStyle name="_Book1 21 2" xfId="1115"/>
    <cellStyle name="_Book1 22" xfId="1116"/>
    <cellStyle name="_Book1 3" xfId="1117"/>
    <cellStyle name="_Book1 3 2" xfId="1118"/>
    <cellStyle name="_Book1 3 2 2" xfId="1119"/>
    <cellStyle name="_Book1 3 3" xfId="1120"/>
    <cellStyle name="_Book1 4" xfId="1121"/>
    <cellStyle name="_Book1 4 2" xfId="1122"/>
    <cellStyle name="_Book1 4 2 2" xfId="1123"/>
    <cellStyle name="_Book1 4 3" xfId="1124"/>
    <cellStyle name="_Book1 5" xfId="1125"/>
    <cellStyle name="_Book1 5 2" xfId="1126"/>
    <cellStyle name="_Book1 5 2 2" xfId="1127"/>
    <cellStyle name="_Book1 5 3" xfId="1128"/>
    <cellStyle name="_Book1 6" xfId="1129"/>
    <cellStyle name="_Book1 6 2" xfId="1130"/>
    <cellStyle name="_Book1 7" xfId="1131"/>
    <cellStyle name="_Book1 7 2" xfId="1132"/>
    <cellStyle name="_Book1 8" xfId="1133"/>
    <cellStyle name="_Book1 8 2" xfId="1134"/>
    <cellStyle name="_Book1 8 3" xfId="1135"/>
    <cellStyle name="_Book1 9" xfId="1136"/>
    <cellStyle name="_Book1 9 2" xfId="1137"/>
    <cellStyle name="_Book1_(C) WHE Proforma with ITC cash grant 10 Yr Amort_for deferral_102809" xfId="1138"/>
    <cellStyle name="_Book1_(C) WHE Proforma with ITC cash grant 10 Yr Amort_for deferral_102809 2" xfId="1139"/>
    <cellStyle name="_Book1_(C) WHE Proforma with ITC cash grant 10 Yr Amort_for deferral_102809 2 2" xfId="1140"/>
    <cellStyle name="_Book1_(C) WHE Proforma with ITC cash grant 10 Yr Amort_for deferral_102809 3" xfId="1141"/>
    <cellStyle name="_Book1_(C) WHE Proforma with ITC cash grant 10 Yr Amort_for deferral_102809_16.07E Wild Horse Wind Expansionwrkingfile" xfId="1142"/>
    <cellStyle name="_Book1_(C) WHE Proforma with ITC cash grant 10 Yr Amort_for deferral_102809_16.07E Wild Horse Wind Expansionwrkingfile 2" xfId="1143"/>
    <cellStyle name="_Book1_(C) WHE Proforma with ITC cash grant 10 Yr Amort_for deferral_102809_16.07E Wild Horse Wind Expansionwrkingfile 2 2" xfId="1144"/>
    <cellStyle name="_Book1_(C) WHE Proforma with ITC cash grant 10 Yr Amort_for deferral_102809_16.07E Wild Horse Wind Expansionwrkingfile 3" xfId="1145"/>
    <cellStyle name="_Book1_(C) WHE Proforma with ITC cash grant 10 Yr Amort_for deferral_102809_16.07E Wild Horse Wind Expansionwrkingfile SF" xfId="1146"/>
    <cellStyle name="_Book1_(C) WHE Proforma with ITC cash grant 10 Yr Amort_for deferral_102809_16.07E Wild Horse Wind Expansionwrkingfile SF 2" xfId="1147"/>
    <cellStyle name="_Book1_(C) WHE Proforma with ITC cash grant 10 Yr Amort_for deferral_102809_16.07E Wild Horse Wind Expansionwrkingfile SF 2 2" xfId="1148"/>
    <cellStyle name="_Book1_(C) WHE Proforma with ITC cash grant 10 Yr Amort_for deferral_102809_16.07E Wild Horse Wind Expansionwrkingfile SF 3" xfId="1149"/>
    <cellStyle name="_Book1_(C) WHE Proforma with ITC cash grant 10 Yr Amort_for deferral_102809_16.07E Wild Horse Wind Expansionwrkingfile SF_DEM-WP(C) ENERG10C--ctn Mid-C_042010 2010GRC" xfId="1150"/>
    <cellStyle name="_Book1_(C) WHE Proforma with ITC cash grant 10 Yr Amort_for deferral_102809_16.07E Wild Horse Wind Expansionwrkingfile_DEM-WP(C) ENERG10C--ctn Mid-C_042010 2010GRC" xfId="1151"/>
    <cellStyle name="_Book1_(C) WHE Proforma with ITC cash grant 10 Yr Amort_for deferral_102809_16.37E Wild Horse Expansion DeferralRevwrkingfile SF" xfId="1152"/>
    <cellStyle name="_Book1_(C) WHE Proforma with ITC cash grant 10 Yr Amort_for deferral_102809_16.37E Wild Horse Expansion DeferralRevwrkingfile SF 2" xfId="1153"/>
    <cellStyle name="_Book1_(C) WHE Proforma with ITC cash grant 10 Yr Amort_for deferral_102809_16.37E Wild Horse Expansion DeferralRevwrkingfile SF 2 2" xfId="1154"/>
    <cellStyle name="_Book1_(C) WHE Proforma with ITC cash grant 10 Yr Amort_for deferral_102809_16.37E Wild Horse Expansion DeferralRevwrkingfile SF 3" xfId="1155"/>
    <cellStyle name="_Book1_(C) WHE Proforma with ITC cash grant 10 Yr Amort_for deferral_102809_16.37E Wild Horse Expansion DeferralRevwrkingfile SF_DEM-WP(C) ENERG10C--ctn Mid-C_042010 2010GRC" xfId="1156"/>
    <cellStyle name="_Book1_(C) WHE Proforma with ITC cash grant 10 Yr Amort_for deferral_102809_DEM-WP(C) ENERG10C--ctn Mid-C_042010 2010GRC" xfId="1157"/>
    <cellStyle name="_Book1_(C) WHE Proforma with ITC cash grant 10 Yr Amort_for rebuttal_120709" xfId="1158"/>
    <cellStyle name="_Book1_(C) WHE Proforma with ITC cash grant 10 Yr Amort_for rebuttal_120709 2" xfId="1159"/>
    <cellStyle name="_Book1_(C) WHE Proforma with ITC cash grant 10 Yr Amort_for rebuttal_120709 2 2" xfId="1160"/>
    <cellStyle name="_Book1_(C) WHE Proforma with ITC cash grant 10 Yr Amort_for rebuttal_120709 3" xfId="1161"/>
    <cellStyle name="_Book1_(C) WHE Proforma with ITC cash grant 10 Yr Amort_for rebuttal_120709_DEM-WP(C) ENERG10C--ctn Mid-C_042010 2010GRC" xfId="1162"/>
    <cellStyle name="_Book1_04.07E Wild Horse Wind Expansion" xfId="1163"/>
    <cellStyle name="_Book1_04.07E Wild Horse Wind Expansion 2" xfId="1164"/>
    <cellStyle name="_Book1_04.07E Wild Horse Wind Expansion 2 2" xfId="1165"/>
    <cellStyle name="_Book1_04.07E Wild Horse Wind Expansion 3" xfId="1166"/>
    <cellStyle name="_Book1_04.07E Wild Horse Wind Expansion_16.07E Wild Horse Wind Expansionwrkingfile" xfId="1167"/>
    <cellStyle name="_Book1_04.07E Wild Horse Wind Expansion_16.07E Wild Horse Wind Expansionwrkingfile 2" xfId="1168"/>
    <cellStyle name="_Book1_04.07E Wild Horse Wind Expansion_16.07E Wild Horse Wind Expansionwrkingfile 2 2" xfId="1169"/>
    <cellStyle name="_Book1_04.07E Wild Horse Wind Expansion_16.07E Wild Horse Wind Expansionwrkingfile 3" xfId="1170"/>
    <cellStyle name="_Book1_04.07E Wild Horse Wind Expansion_16.07E Wild Horse Wind Expansionwrkingfile SF" xfId="1171"/>
    <cellStyle name="_Book1_04.07E Wild Horse Wind Expansion_16.07E Wild Horse Wind Expansionwrkingfile SF 2" xfId="1172"/>
    <cellStyle name="_Book1_04.07E Wild Horse Wind Expansion_16.07E Wild Horse Wind Expansionwrkingfile SF 2 2" xfId="1173"/>
    <cellStyle name="_Book1_04.07E Wild Horse Wind Expansion_16.07E Wild Horse Wind Expansionwrkingfile SF 3" xfId="1174"/>
    <cellStyle name="_Book1_04.07E Wild Horse Wind Expansion_16.07E Wild Horse Wind Expansionwrkingfile SF_DEM-WP(C) ENERG10C--ctn Mid-C_042010 2010GRC" xfId="1175"/>
    <cellStyle name="_Book1_04.07E Wild Horse Wind Expansion_16.07E Wild Horse Wind Expansionwrkingfile_DEM-WP(C) ENERG10C--ctn Mid-C_042010 2010GRC" xfId="1176"/>
    <cellStyle name="_Book1_04.07E Wild Horse Wind Expansion_16.37E Wild Horse Expansion DeferralRevwrkingfile SF" xfId="1177"/>
    <cellStyle name="_Book1_04.07E Wild Horse Wind Expansion_16.37E Wild Horse Expansion DeferralRevwrkingfile SF 2" xfId="1178"/>
    <cellStyle name="_Book1_04.07E Wild Horse Wind Expansion_16.37E Wild Horse Expansion DeferralRevwrkingfile SF 2 2" xfId="1179"/>
    <cellStyle name="_Book1_04.07E Wild Horse Wind Expansion_16.37E Wild Horse Expansion DeferralRevwrkingfile SF 3" xfId="1180"/>
    <cellStyle name="_Book1_04.07E Wild Horse Wind Expansion_16.37E Wild Horse Expansion DeferralRevwrkingfile SF_DEM-WP(C) ENERG10C--ctn Mid-C_042010 2010GRC" xfId="1181"/>
    <cellStyle name="_Book1_04.07E Wild Horse Wind Expansion_DEM-WP(C) ENERG10C--ctn Mid-C_042010 2010GRC" xfId="1182"/>
    <cellStyle name="_Book1_16.07E Wild Horse Wind Expansionwrkingfile" xfId="1183"/>
    <cellStyle name="_Book1_16.07E Wild Horse Wind Expansionwrkingfile 2" xfId="1184"/>
    <cellStyle name="_Book1_16.07E Wild Horse Wind Expansionwrkingfile 2 2" xfId="1185"/>
    <cellStyle name="_Book1_16.07E Wild Horse Wind Expansionwrkingfile 3" xfId="1186"/>
    <cellStyle name="_Book1_16.07E Wild Horse Wind Expansionwrkingfile SF" xfId="1187"/>
    <cellStyle name="_Book1_16.07E Wild Horse Wind Expansionwrkingfile SF 2" xfId="1188"/>
    <cellStyle name="_Book1_16.07E Wild Horse Wind Expansionwrkingfile SF 2 2" xfId="1189"/>
    <cellStyle name="_Book1_16.07E Wild Horse Wind Expansionwrkingfile SF 3" xfId="1190"/>
    <cellStyle name="_Book1_16.07E Wild Horse Wind Expansionwrkingfile SF_DEM-WP(C) ENERG10C--ctn Mid-C_042010 2010GRC" xfId="1191"/>
    <cellStyle name="_Book1_16.07E Wild Horse Wind Expansionwrkingfile_DEM-WP(C) ENERG10C--ctn Mid-C_042010 2010GRC" xfId="1192"/>
    <cellStyle name="_Book1_16.37E Wild Horse Expansion DeferralRevwrkingfile SF" xfId="1193"/>
    <cellStyle name="_Book1_16.37E Wild Horse Expansion DeferralRevwrkingfile SF 2" xfId="1194"/>
    <cellStyle name="_Book1_16.37E Wild Horse Expansion DeferralRevwrkingfile SF 2 2" xfId="1195"/>
    <cellStyle name="_Book1_16.37E Wild Horse Expansion DeferralRevwrkingfile SF 3" xfId="1196"/>
    <cellStyle name="_Book1_16.37E Wild Horse Expansion DeferralRevwrkingfile SF_DEM-WP(C) ENERG10C--ctn Mid-C_042010 2010GRC" xfId="1197"/>
    <cellStyle name="_Book1_2009 Compliance Filing PCA Exhibits for GRC" xfId="1198"/>
    <cellStyle name="_Book1_2009 Compliance Filing PCA Exhibits for GRC 2" xfId="1199"/>
    <cellStyle name="_Book1_2009 GRC Compl Filing - Exhibit D" xfId="1200"/>
    <cellStyle name="_Book1_2009 GRC Compl Filing - Exhibit D 2" xfId="1201"/>
    <cellStyle name="_Book1_2009 GRC Compl Filing - Exhibit D 2 2" xfId="1202"/>
    <cellStyle name="_Book1_2009 GRC Compl Filing - Exhibit D 3" xfId="1203"/>
    <cellStyle name="_Book1_2009 GRC Compl Filing - Exhibit D_DEM-WP(C) ENERG10C--ctn Mid-C_042010 2010GRC" xfId="1204"/>
    <cellStyle name="_Book1_3.01 Income Statement" xfId="1205"/>
    <cellStyle name="_Book1_4 31 Regulatory Assets and Liabilities  7 06- Exhibit D" xfId="1206"/>
    <cellStyle name="_Book1_4 31 Regulatory Assets and Liabilities  7 06- Exhibit D 2" xfId="1207"/>
    <cellStyle name="_Book1_4 31 Regulatory Assets and Liabilities  7 06- Exhibit D 2 2" xfId="1208"/>
    <cellStyle name="_Book1_4 31 Regulatory Assets and Liabilities  7 06- Exhibit D 2 2 2" xfId="1209"/>
    <cellStyle name="_Book1_4 31 Regulatory Assets and Liabilities  7 06- Exhibit D 3" xfId="1210"/>
    <cellStyle name="_Book1_4 31 Regulatory Assets and Liabilities  7 06- Exhibit D_DEM-WP(C) ENERG10C--ctn Mid-C_042010 2010GRC" xfId="1211"/>
    <cellStyle name="_Book1_4 31 Regulatory Assets and Liabilities  7 06- Exhibit D_NIM Summary" xfId="1212"/>
    <cellStyle name="_Book1_4 31 Regulatory Assets and Liabilities  7 06- Exhibit D_NIM Summary 2" xfId="1213"/>
    <cellStyle name="_Book1_4 31 Regulatory Assets and Liabilities  7 06- Exhibit D_NIM Summary 2 2" xfId="1214"/>
    <cellStyle name="_Book1_4 31 Regulatory Assets and Liabilities  7 06- Exhibit D_NIM Summary 3" xfId="1215"/>
    <cellStyle name="_Book1_4 31 Regulatory Assets and Liabilities  7 06- Exhibit D_NIM Summary_DEM-WP(C) ENERG10C--ctn Mid-C_042010 2010GRC" xfId="1216"/>
    <cellStyle name="_Book1_4 31 Regulatory Assets and Liabilities  7 06- Exhibit D_NIM+O&amp;M" xfId="1217"/>
    <cellStyle name="_Book1_4 31 Regulatory Assets and Liabilities  7 06- Exhibit D_NIM+O&amp;M Monthly" xfId="1218"/>
    <cellStyle name="_Book1_4 31E Reg Asset  Liab and EXH D" xfId="1219"/>
    <cellStyle name="_Book1_4 31E Reg Asset  Liab and EXH D _ Aug 10 Filing (2)" xfId="1220"/>
    <cellStyle name="_Book1_4 31E Reg Asset  Liab and EXH D _ Aug 10 Filing (2) 2" xfId="1221"/>
    <cellStyle name="_Book1_4 31E Reg Asset  Liab and EXH D 2" xfId="1222"/>
    <cellStyle name="_Book1_4 31E Reg Asset  Liab and EXH D 3" xfId="1223"/>
    <cellStyle name="_Book1_4 32 Regulatory Assets and Liabilities  7 06- Exhibit D" xfId="1224"/>
    <cellStyle name="_Book1_4 32 Regulatory Assets and Liabilities  7 06- Exhibit D 2" xfId="1225"/>
    <cellStyle name="_Book1_4 32 Regulatory Assets and Liabilities  7 06- Exhibit D 2 2" xfId="1226"/>
    <cellStyle name="_Book1_4 32 Regulatory Assets and Liabilities  7 06- Exhibit D 2 2 2" xfId="1227"/>
    <cellStyle name="_Book1_4 32 Regulatory Assets and Liabilities  7 06- Exhibit D 3" xfId="1228"/>
    <cellStyle name="_Book1_4 32 Regulatory Assets and Liabilities  7 06- Exhibit D_DEM-WP(C) ENERG10C--ctn Mid-C_042010 2010GRC" xfId="1229"/>
    <cellStyle name="_Book1_4 32 Regulatory Assets and Liabilities  7 06- Exhibit D_NIM Summary" xfId="1230"/>
    <cellStyle name="_Book1_4 32 Regulatory Assets and Liabilities  7 06- Exhibit D_NIM Summary 2" xfId="1231"/>
    <cellStyle name="_Book1_4 32 Regulatory Assets and Liabilities  7 06- Exhibit D_NIM Summary 2 2" xfId="1232"/>
    <cellStyle name="_Book1_4 32 Regulatory Assets and Liabilities  7 06- Exhibit D_NIM Summary 3" xfId="1233"/>
    <cellStyle name="_Book1_4 32 Regulatory Assets and Liabilities  7 06- Exhibit D_NIM Summary_DEM-WP(C) ENERG10C--ctn Mid-C_042010 2010GRC" xfId="1234"/>
    <cellStyle name="_Book1_4 32 Regulatory Assets and Liabilities  7 06- Exhibit D_NIM+O&amp;M" xfId="1235"/>
    <cellStyle name="_Book1_4 32 Regulatory Assets and Liabilities  7 06- Exhibit D_NIM+O&amp;M Monthly" xfId="1236"/>
    <cellStyle name="_Book1_AURORA Total New" xfId="1237"/>
    <cellStyle name="_Book1_AURORA Total New 2" xfId="1238"/>
    <cellStyle name="_Book1_AURORA Total New 2 2" xfId="1239"/>
    <cellStyle name="_Book1_AURORA Total New 3" xfId="1240"/>
    <cellStyle name="_Book1_Book2" xfId="1241"/>
    <cellStyle name="_Book1_Book2 2" xfId="1242"/>
    <cellStyle name="_Book1_Book2 2 2" xfId="1243"/>
    <cellStyle name="_Book1_Book2 3" xfId="1244"/>
    <cellStyle name="_Book1_Book2_Adj Bench DR 3 for Initial Briefs (Electric)" xfId="1245"/>
    <cellStyle name="_Book1_Book2_Adj Bench DR 3 for Initial Briefs (Electric) 2" xfId="1246"/>
    <cellStyle name="_Book1_Book2_Adj Bench DR 3 for Initial Briefs (Electric) 2 2" xfId="1247"/>
    <cellStyle name="_Book1_Book2_Adj Bench DR 3 for Initial Briefs (Electric) 3" xfId="1248"/>
    <cellStyle name="_Book1_Book2_Adj Bench DR 3 for Initial Briefs (Electric)_DEM-WP(C) ENERG10C--ctn Mid-C_042010 2010GRC" xfId="1249"/>
    <cellStyle name="_Book1_Book2_DEM-WP(C) ENERG10C--ctn Mid-C_042010 2010GRC" xfId="1250"/>
    <cellStyle name="_Book1_Book2_Electric Rev Req Model (2009 GRC) Rebuttal" xfId="1251"/>
    <cellStyle name="_Book1_Book2_Electric Rev Req Model (2009 GRC) Rebuttal 2" xfId="1252"/>
    <cellStyle name="_Book1_Book2_Electric Rev Req Model (2009 GRC) Rebuttal REmoval of New  WH Solar AdjustMI" xfId="1253"/>
    <cellStyle name="_Book1_Book2_Electric Rev Req Model (2009 GRC) Rebuttal REmoval of New  WH Solar AdjustMI 2" xfId="1254"/>
    <cellStyle name="_Book1_Book2_Electric Rev Req Model (2009 GRC) Rebuttal REmoval of New  WH Solar AdjustMI 2 2" xfId="1255"/>
    <cellStyle name="_Book1_Book2_Electric Rev Req Model (2009 GRC) Rebuttal REmoval of New  WH Solar AdjustMI 3" xfId="1256"/>
    <cellStyle name="_Book1_Book2_Electric Rev Req Model (2009 GRC) Rebuttal REmoval of New  WH Solar AdjustMI_DEM-WP(C) ENERG10C--ctn Mid-C_042010 2010GRC" xfId="1257"/>
    <cellStyle name="_Book1_Book2_Electric Rev Req Model (2009 GRC) Revised 01-18-2010" xfId="1258"/>
    <cellStyle name="_Book1_Book2_Electric Rev Req Model (2009 GRC) Revised 01-18-2010 2" xfId="1259"/>
    <cellStyle name="_Book1_Book2_Electric Rev Req Model (2009 GRC) Revised 01-18-2010 2 2" xfId="1260"/>
    <cellStyle name="_Book1_Book2_Electric Rev Req Model (2009 GRC) Revised 01-18-2010 3" xfId="1261"/>
    <cellStyle name="_Book1_Book2_Electric Rev Req Model (2009 GRC) Revised 01-18-2010_DEM-WP(C) ENERG10C--ctn Mid-C_042010 2010GRC" xfId="1262"/>
    <cellStyle name="_Book1_Book2_Final Order Electric EXHIBIT A-1" xfId="1263"/>
    <cellStyle name="_Book1_Book2_Final Order Electric EXHIBIT A-1 2" xfId="1264"/>
    <cellStyle name="_Book1_Book4" xfId="1265"/>
    <cellStyle name="_Book1_Book4 2" xfId="1266"/>
    <cellStyle name="_Book1_Book4 2 2" xfId="1267"/>
    <cellStyle name="_Book1_Book4 3" xfId="1268"/>
    <cellStyle name="_Book1_Book4_DEM-WP(C) ENERG10C--ctn Mid-C_042010 2010GRC" xfId="1269"/>
    <cellStyle name="_Book1_Book9" xfId="1270"/>
    <cellStyle name="_Book1_Book9 2" xfId="1271"/>
    <cellStyle name="_Book1_Book9 2 2" xfId="1272"/>
    <cellStyle name="_Book1_Book9 3" xfId="1273"/>
    <cellStyle name="_Book1_Book9_DEM-WP(C) ENERG10C--ctn Mid-C_042010 2010GRC" xfId="1274"/>
    <cellStyle name="_Book1_Chelan PUD Power Costs (8-10)" xfId="1275"/>
    <cellStyle name="_Book1_Chelan PUD Power Costs (8-10) 2" xfId="1276"/>
    <cellStyle name="_Book1_DEM-WP(C) Chelan Power Costs" xfId="1277"/>
    <cellStyle name="_Book1_DEM-WP(C) Chelan Power Costs 2" xfId="1278"/>
    <cellStyle name="_Book1_DEM-WP(C) ENERG10C--ctn Mid-C_042010 2010GRC" xfId="1279"/>
    <cellStyle name="_Book1_DEM-WP(C) Gas Transport 2010GRC" xfId="1280"/>
    <cellStyle name="_Book1_DEM-WP(C) Gas Transport 2010GRC 2" xfId="1281"/>
    <cellStyle name="_Book1_Exh A-1 resulting from UE-112050 effective Jan 1 2012" xfId="1282"/>
    <cellStyle name="_Book1_Exh G - Klamath Peaker PPA fr C Locke 2-12" xfId="1283"/>
    <cellStyle name="_Book1_Exhibit A-1 effective 4-1-11 fr S Free 12-11" xfId="1284"/>
    <cellStyle name="_Book1_LSRWEP LGIA like Acctg Petition Aug 2010" xfId="1285"/>
    <cellStyle name="_Book1_Mint Farm Generation BPA" xfId="1286"/>
    <cellStyle name="_Book1_NIM Summary" xfId="1287"/>
    <cellStyle name="_Book1_NIM Summary 09GRC" xfId="1288"/>
    <cellStyle name="_Book1_NIM Summary 09GRC 2" xfId="1289"/>
    <cellStyle name="_Book1_NIM Summary 09GRC 2 2" xfId="1290"/>
    <cellStyle name="_Book1_NIM Summary 09GRC 3" xfId="1291"/>
    <cellStyle name="_Book1_NIM Summary 09GRC_DEM-WP(C) ENERG10C--ctn Mid-C_042010 2010GRC" xfId="1292"/>
    <cellStyle name="_Book1_NIM Summary 10" xfId="1293"/>
    <cellStyle name="_Book1_NIM Summary 11" xfId="1294"/>
    <cellStyle name="_Book1_NIM Summary 12" xfId="1295"/>
    <cellStyle name="_Book1_NIM Summary 13" xfId="1296"/>
    <cellStyle name="_Book1_NIM Summary 14" xfId="1297"/>
    <cellStyle name="_Book1_NIM Summary 15" xfId="1298"/>
    <cellStyle name="_Book1_NIM Summary 16" xfId="1299"/>
    <cellStyle name="_Book1_NIM Summary 17" xfId="1300"/>
    <cellStyle name="_Book1_NIM Summary 18" xfId="1301"/>
    <cellStyle name="_Book1_NIM Summary 19" xfId="1302"/>
    <cellStyle name="_Book1_NIM Summary 2" xfId="1303"/>
    <cellStyle name="_Book1_NIM Summary 2 2" xfId="1304"/>
    <cellStyle name="_Book1_NIM Summary 20" xfId="1305"/>
    <cellStyle name="_Book1_NIM Summary 21" xfId="1306"/>
    <cellStyle name="_Book1_NIM Summary 22" xfId="1307"/>
    <cellStyle name="_Book1_NIM Summary 23" xfId="1308"/>
    <cellStyle name="_Book1_NIM Summary 24" xfId="1309"/>
    <cellStyle name="_Book1_NIM Summary 25" xfId="1310"/>
    <cellStyle name="_Book1_NIM Summary 26" xfId="1311"/>
    <cellStyle name="_Book1_NIM Summary 27" xfId="1312"/>
    <cellStyle name="_Book1_NIM Summary 28" xfId="1313"/>
    <cellStyle name="_Book1_NIM Summary 29" xfId="1314"/>
    <cellStyle name="_Book1_NIM Summary 3" xfId="1315"/>
    <cellStyle name="_Book1_NIM Summary 30" xfId="1316"/>
    <cellStyle name="_Book1_NIM Summary 31" xfId="1317"/>
    <cellStyle name="_Book1_NIM Summary 32" xfId="1318"/>
    <cellStyle name="_Book1_NIM Summary 33" xfId="1319"/>
    <cellStyle name="_Book1_NIM Summary 34" xfId="1320"/>
    <cellStyle name="_Book1_NIM Summary 35" xfId="1321"/>
    <cellStyle name="_Book1_NIM Summary 36" xfId="1322"/>
    <cellStyle name="_Book1_NIM Summary 37" xfId="1323"/>
    <cellStyle name="_Book1_NIM Summary 38" xfId="1324"/>
    <cellStyle name="_Book1_NIM Summary 39" xfId="1325"/>
    <cellStyle name="_Book1_NIM Summary 4" xfId="1326"/>
    <cellStyle name="_Book1_NIM Summary 40" xfId="1327"/>
    <cellStyle name="_Book1_NIM Summary 41" xfId="1328"/>
    <cellStyle name="_Book1_NIM Summary 42" xfId="1329"/>
    <cellStyle name="_Book1_NIM Summary 43" xfId="1330"/>
    <cellStyle name="_Book1_NIM Summary 44" xfId="1331"/>
    <cellStyle name="_Book1_NIM Summary 45" xfId="1332"/>
    <cellStyle name="_Book1_NIM Summary 46" xfId="1333"/>
    <cellStyle name="_Book1_NIM Summary 47" xfId="1334"/>
    <cellStyle name="_Book1_NIM Summary 48" xfId="1335"/>
    <cellStyle name="_Book1_NIM Summary 49" xfId="1336"/>
    <cellStyle name="_Book1_NIM Summary 5" xfId="1337"/>
    <cellStyle name="_Book1_NIM Summary 50" xfId="1338"/>
    <cellStyle name="_Book1_NIM Summary 51" xfId="1339"/>
    <cellStyle name="_Book1_NIM Summary 52" xfId="1340"/>
    <cellStyle name="_Book1_NIM Summary 6" xfId="1341"/>
    <cellStyle name="_Book1_NIM Summary 7" xfId="1342"/>
    <cellStyle name="_Book1_NIM Summary 8" xfId="1343"/>
    <cellStyle name="_Book1_NIM Summary 9" xfId="1344"/>
    <cellStyle name="_Book1_NIM Summary_DEM-WP(C) ENERG10C--ctn Mid-C_042010 2010GRC" xfId="1345"/>
    <cellStyle name="_Book1_NIM+O&amp;M" xfId="1346"/>
    <cellStyle name="_Book1_NIM+O&amp;M 2" xfId="1347"/>
    <cellStyle name="_Book1_NIM+O&amp;M Monthly" xfId="1348"/>
    <cellStyle name="_Book1_NIM+O&amp;M Monthly 2" xfId="1349"/>
    <cellStyle name="_Book1_PCA 10 -  Exhibit D Dec 2011" xfId="1350"/>
    <cellStyle name="_Book1_PCA 10 -  Exhibit D from A Kellogg Jan 2011" xfId="1351"/>
    <cellStyle name="_Book1_PCA 10 -  Exhibit D from A Kellogg July 2011" xfId="1352"/>
    <cellStyle name="_Book1_PCA 10 -  Exhibit D from S Free Rcv'd 12-11" xfId="1353"/>
    <cellStyle name="_Book1_PCA 11 -  Exhibit D Jan 2012 fr A Kellogg" xfId="1354"/>
    <cellStyle name="_Book1_PCA 11 -  Exhibit D Jan 2012 WF" xfId="1355"/>
    <cellStyle name="_Book1_PCA 9 -  Exhibit D April 2010" xfId="1356"/>
    <cellStyle name="_Book1_PCA 9 -  Exhibit D April 2010 (3)" xfId="1357"/>
    <cellStyle name="_Book1_PCA 9 -  Exhibit D April 2010 (3) 2" xfId="1358"/>
    <cellStyle name="_Book1_PCA 9 -  Exhibit D April 2010 (3) 2 2" xfId="1359"/>
    <cellStyle name="_Book1_PCA 9 -  Exhibit D April 2010 (3) 3" xfId="1360"/>
    <cellStyle name="_Book1_PCA 9 -  Exhibit D April 2010 (3)_DEM-WP(C) ENERG10C--ctn Mid-C_042010 2010GRC" xfId="1361"/>
    <cellStyle name="_Book1_PCA 9 -  Exhibit D April 2010 2" xfId="1362"/>
    <cellStyle name="_Book1_PCA 9 -  Exhibit D April 2010 3" xfId="1363"/>
    <cellStyle name="_Book1_PCA 9 -  Exhibit D April 2010 4" xfId="1364"/>
    <cellStyle name="_Book1_PCA 9 -  Exhibit D April 2010 5" xfId="1365"/>
    <cellStyle name="_Book1_PCA 9 -  Exhibit D April 2010 6" xfId="1366"/>
    <cellStyle name="_Book1_PCA 9 -  Exhibit D Nov 2010" xfId="1367"/>
    <cellStyle name="_Book1_PCA 9 -  Exhibit D Nov 2010 2" xfId="1368"/>
    <cellStyle name="_Book1_PCA 9 - Exhibit D at August 2010" xfId="1369"/>
    <cellStyle name="_Book1_PCA 9 - Exhibit D at August 2010 2" xfId="1370"/>
    <cellStyle name="_Book1_PCA 9 - Exhibit D June 2010 GRC" xfId="1371"/>
    <cellStyle name="_Book1_PCA 9 - Exhibit D June 2010 GRC 2" xfId="1372"/>
    <cellStyle name="_Book1_Power Costs - Comparison bx Rbtl-Staff-Jt-PC" xfId="1373"/>
    <cellStyle name="_Book1_Power Costs - Comparison bx Rbtl-Staff-Jt-PC 2" xfId="1374"/>
    <cellStyle name="_Book1_Power Costs - Comparison bx Rbtl-Staff-Jt-PC 2 2" xfId="1375"/>
    <cellStyle name="_Book1_Power Costs - Comparison bx Rbtl-Staff-Jt-PC 3" xfId="1376"/>
    <cellStyle name="_Book1_Power Costs - Comparison bx Rbtl-Staff-Jt-PC_Adj Bench DR 3 for Initial Briefs (Electric)" xfId="1377"/>
    <cellStyle name="_Book1_Power Costs - Comparison bx Rbtl-Staff-Jt-PC_Adj Bench DR 3 for Initial Briefs (Electric) 2" xfId="1378"/>
    <cellStyle name="_Book1_Power Costs - Comparison bx Rbtl-Staff-Jt-PC_Adj Bench DR 3 for Initial Briefs (Electric) 2 2" xfId="1379"/>
    <cellStyle name="_Book1_Power Costs - Comparison bx Rbtl-Staff-Jt-PC_Adj Bench DR 3 for Initial Briefs (Electric) 3" xfId="1380"/>
    <cellStyle name="_Book1_Power Costs - Comparison bx Rbtl-Staff-Jt-PC_Adj Bench DR 3 for Initial Briefs (Electric)_DEM-WP(C) ENERG10C--ctn Mid-C_042010 2010GRC" xfId="1381"/>
    <cellStyle name="_Book1_Power Costs - Comparison bx Rbtl-Staff-Jt-PC_DEM-WP(C) ENERG10C--ctn Mid-C_042010 2010GRC" xfId="1382"/>
    <cellStyle name="_Book1_Power Costs - Comparison bx Rbtl-Staff-Jt-PC_Electric Rev Req Model (2009 GRC) Rebuttal" xfId="1383"/>
    <cellStyle name="_Book1_Power Costs - Comparison bx Rbtl-Staff-Jt-PC_Electric Rev Req Model (2009 GRC) Rebuttal 2" xfId="1384"/>
    <cellStyle name="_Book1_Power Costs - Comparison bx Rbtl-Staff-Jt-PC_Electric Rev Req Model (2009 GRC) Rebuttal REmoval of New  WH Solar AdjustMI" xfId="1385"/>
    <cellStyle name="_Book1_Power Costs - Comparison bx Rbtl-Staff-Jt-PC_Electric Rev Req Model (2009 GRC) Rebuttal REmoval of New  WH Solar AdjustMI 2" xfId="1386"/>
    <cellStyle name="_Book1_Power Costs - Comparison bx Rbtl-Staff-Jt-PC_Electric Rev Req Model (2009 GRC) Rebuttal REmoval of New  WH Solar AdjustMI 2 2" xfId="1387"/>
    <cellStyle name="_Book1_Power Costs - Comparison bx Rbtl-Staff-Jt-PC_Electric Rev Req Model (2009 GRC) Rebuttal REmoval of New  WH Solar AdjustMI 3" xfId="1388"/>
    <cellStyle name="_Book1_Power Costs - Comparison bx Rbtl-Staff-Jt-PC_Electric Rev Req Model (2009 GRC) Rebuttal REmoval of New  WH Solar AdjustMI_DEM-WP(C) ENERG10C--ctn Mid-C_042010 2010GRC" xfId="1389"/>
    <cellStyle name="_Book1_Power Costs - Comparison bx Rbtl-Staff-Jt-PC_Electric Rev Req Model (2009 GRC) Revised 01-18-2010" xfId="1390"/>
    <cellStyle name="_Book1_Power Costs - Comparison bx Rbtl-Staff-Jt-PC_Electric Rev Req Model (2009 GRC) Revised 01-18-2010 2" xfId="1391"/>
    <cellStyle name="_Book1_Power Costs - Comparison bx Rbtl-Staff-Jt-PC_Electric Rev Req Model (2009 GRC) Revised 01-18-2010 2 2" xfId="1392"/>
    <cellStyle name="_Book1_Power Costs - Comparison bx Rbtl-Staff-Jt-PC_Electric Rev Req Model (2009 GRC) Revised 01-18-2010 3" xfId="1393"/>
    <cellStyle name="_Book1_Power Costs - Comparison bx Rbtl-Staff-Jt-PC_Electric Rev Req Model (2009 GRC) Revised 01-18-2010_DEM-WP(C) ENERG10C--ctn Mid-C_042010 2010GRC" xfId="1394"/>
    <cellStyle name="_Book1_Power Costs - Comparison bx Rbtl-Staff-Jt-PC_Final Order Electric EXHIBIT A-1" xfId="1395"/>
    <cellStyle name="_Book1_Power Costs - Comparison bx Rbtl-Staff-Jt-PC_Final Order Electric EXHIBIT A-1 2" xfId="1396"/>
    <cellStyle name="_Book1_Production Adj 4.37" xfId="1397"/>
    <cellStyle name="_Book1_Purchased Power Adj 4.03" xfId="1398"/>
    <cellStyle name="_Book1_Rebuttal Power Costs" xfId="1399"/>
    <cellStyle name="_Book1_Rebuttal Power Costs 2" xfId="1400"/>
    <cellStyle name="_Book1_Rebuttal Power Costs 2 2" xfId="1401"/>
    <cellStyle name="_Book1_Rebuttal Power Costs 3" xfId="1402"/>
    <cellStyle name="_Book1_Rebuttal Power Costs_Adj Bench DR 3 for Initial Briefs (Electric)" xfId="1403"/>
    <cellStyle name="_Book1_Rebuttal Power Costs_Adj Bench DR 3 for Initial Briefs (Electric) 2" xfId="1404"/>
    <cellStyle name="_Book1_Rebuttal Power Costs_Adj Bench DR 3 for Initial Briefs (Electric) 2 2" xfId="1405"/>
    <cellStyle name="_Book1_Rebuttal Power Costs_Adj Bench DR 3 for Initial Briefs (Electric) 3" xfId="1406"/>
    <cellStyle name="_Book1_Rebuttal Power Costs_Adj Bench DR 3 for Initial Briefs (Electric)_DEM-WP(C) ENERG10C--ctn Mid-C_042010 2010GRC" xfId="1407"/>
    <cellStyle name="_Book1_Rebuttal Power Costs_DEM-WP(C) ENERG10C--ctn Mid-C_042010 2010GRC" xfId="1408"/>
    <cellStyle name="_Book1_Rebuttal Power Costs_Electric Rev Req Model (2009 GRC) Rebuttal" xfId="1409"/>
    <cellStyle name="_Book1_Rebuttal Power Costs_Electric Rev Req Model (2009 GRC) Rebuttal 2" xfId="1410"/>
    <cellStyle name="_Book1_Rebuttal Power Costs_Electric Rev Req Model (2009 GRC) Rebuttal REmoval of New  WH Solar AdjustMI" xfId="1411"/>
    <cellStyle name="_Book1_Rebuttal Power Costs_Electric Rev Req Model (2009 GRC) Rebuttal REmoval of New  WH Solar AdjustMI 2" xfId="1412"/>
    <cellStyle name="_Book1_Rebuttal Power Costs_Electric Rev Req Model (2009 GRC) Rebuttal REmoval of New  WH Solar AdjustMI 2 2" xfId="1413"/>
    <cellStyle name="_Book1_Rebuttal Power Costs_Electric Rev Req Model (2009 GRC) Rebuttal REmoval of New  WH Solar AdjustMI 3" xfId="1414"/>
    <cellStyle name="_Book1_Rebuttal Power Costs_Electric Rev Req Model (2009 GRC) Rebuttal REmoval of New  WH Solar AdjustMI_DEM-WP(C) ENERG10C--ctn Mid-C_042010 2010GRC" xfId="1415"/>
    <cellStyle name="_Book1_Rebuttal Power Costs_Electric Rev Req Model (2009 GRC) Revised 01-18-2010" xfId="1416"/>
    <cellStyle name="_Book1_Rebuttal Power Costs_Electric Rev Req Model (2009 GRC) Revised 01-18-2010 2" xfId="1417"/>
    <cellStyle name="_Book1_Rebuttal Power Costs_Electric Rev Req Model (2009 GRC) Revised 01-18-2010 2 2" xfId="1418"/>
    <cellStyle name="_Book1_Rebuttal Power Costs_Electric Rev Req Model (2009 GRC) Revised 01-18-2010 3" xfId="1419"/>
    <cellStyle name="_Book1_Rebuttal Power Costs_Electric Rev Req Model (2009 GRC) Revised 01-18-2010_DEM-WP(C) ENERG10C--ctn Mid-C_042010 2010GRC" xfId="1420"/>
    <cellStyle name="_Book1_Rebuttal Power Costs_Final Order Electric EXHIBIT A-1" xfId="1421"/>
    <cellStyle name="_Book1_Rebuttal Power Costs_Final Order Electric EXHIBIT A-1 2" xfId="1422"/>
    <cellStyle name="_Book1_ROR 5.02" xfId="1423"/>
    <cellStyle name="_Book1_Transmission Workbook for May BOD" xfId="1424"/>
    <cellStyle name="_Book1_Transmission Workbook for May BOD 2" xfId="1425"/>
    <cellStyle name="_Book1_Transmission Workbook for May BOD 2 2" xfId="1426"/>
    <cellStyle name="_Book1_Transmission Workbook for May BOD 3" xfId="1427"/>
    <cellStyle name="_Book1_Transmission Workbook for May BOD_DEM-WP(C) ENERG10C--ctn Mid-C_042010 2010GRC" xfId="1428"/>
    <cellStyle name="_Book1_Wind Integration 10GRC" xfId="1429"/>
    <cellStyle name="_Book1_Wind Integration 10GRC 2" xfId="1430"/>
    <cellStyle name="_Book1_Wind Integration 10GRC 2 2" xfId="1431"/>
    <cellStyle name="_Book1_Wind Integration 10GRC 3" xfId="1432"/>
    <cellStyle name="_Book1_Wind Integration 10GRC_DEM-WP(C) ENERG10C--ctn Mid-C_042010 2010GRC" xfId="1433"/>
    <cellStyle name="_Book2" xfId="1434"/>
    <cellStyle name="_x0013__Book2" xfId="1435"/>
    <cellStyle name="_Book2 10" xfId="1436"/>
    <cellStyle name="_x0013__Book2 10" xfId="1437"/>
    <cellStyle name="_Book2 10 2" xfId="1438"/>
    <cellStyle name="_Book2 10 3" xfId="1439"/>
    <cellStyle name="_Book2 10 4" xfId="1440"/>
    <cellStyle name="_Book2 10 5" xfId="1441"/>
    <cellStyle name="_Book2 10 6" xfId="1442"/>
    <cellStyle name="_Book2 11" xfId="1443"/>
    <cellStyle name="_x0013__Book2 11" xfId="1444"/>
    <cellStyle name="_Book2 11 2" xfId="1445"/>
    <cellStyle name="_Book2 11 3" xfId="1446"/>
    <cellStyle name="_Book2 12" xfId="1447"/>
    <cellStyle name="_x0013__Book2 12" xfId="1448"/>
    <cellStyle name="_Book2 12 2" xfId="1449"/>
    <cellStyle name="_Book2 12 3" xfId="1450"/>
    <cellStyle name="_Book2 13" xfId="1451"/>
    <cellStyle name="_x0013__Book2 13" xfId="1452"/>
    <cellStyle name="_Book2 13 2" xfId="1453"/>
    <cellStyle name="_Book2 13 3" xfId="1454"/>
    <cellStyle name="_Book2 14" xfId="1455"/>
    <cellStyle name="_x0013__Book2 14" xfId="1456"/>
    <cellStyle name="_Book2 14 2" xfId="1457"/>
    <cellStyle name="_Book2 14 3" xfId="1458"/>
    <cellStyle name="_Book2 15" xfId="1459"/>
    <cellStyle name="_x0013__Book2 15" xfId="1460"/>
    <cellStyle name="_Book2 15 2" xfId="1461"/>
    <cellStyle name="_Book2 15 3" xfId="1462"/>
    <cellStyle name="_Book2 16" xfId="1463"/>
    <cellStyle name="_x0013__Book2 16" xfId="1464"/>
    <cellStyle name="_Book2 16 2" xfId="1465"/>
    <cellStyle name="_x0013__Book2 17" xfId="1466"/>
    <cellStyle name="_x0013__Book2 18" xfId="1467"/>
    <cellStyle name="_x0013__Book2 19" xfId="1468"/>
    <cellStyle name="_Book2 2" xfId="1469"/>
    <cellStyle name="_x0013__Book2 2" xfId="1470"/>
    <cellStyle name="_Book2 2 10" xfId="1471"/>
    <cellStyle name="_Book2 2 11" xfId="1472"/>
    <cellStyle name="_Book2 2 12" xfId="1473"/>
    <cellStyle name="_Book2 2 13" xfId="1474"/>
    <cellStyle name="_Book2 2 14" xfId="1475"/>
    <cellStyle name="_Book2 2 15" xfId="1476"/>
    <cellStyle name="_Book2 2 16" xfId="1477"/>
    <cellStyle name="_Book2 2 17" xfId="1478"/>
    <cellStyle name="_Book2 2 18" xfId="1479"/>
    <cellStyle name="_Book2 2 19" xfId="1480"/>
    <cellStyle name="_Book2 2 2" xfId="1481"/>
    <cellStyle name="_x0013__Book2 2 2" xfId="1482"/>
    <cellStyle name="_Book2 2 2 2" xfId="1483"/>
    <cellStyle name="_Book2 2 2 3" xfId="1484"/>
    <cellStyle name="_Book2 2 2 4" xfId="1485"/>
    <cellStyle name="_Book2 2 2 5" xfId="1486"/>
    <cellStyle name="_Book2 2 2 6" xfId="1487"/>
    <cellStyle name="_Book2 2 20" xfId="1488"/>
    <cellStyle name="_Book2 2 21" xfId="1489"/>
    <cellStyle name="_Book2 2 22" xfId="1490"/>
    <cellStyle name="_Book2 2 23" xfId="1491"/>
    <cellStyle name="_Book2 2 24" xfId="1492"/>
    <cellStyle name="_Book2 2 25" xfId="1493"/>
    <cellStyle name="_Book2 2 26" xfId="1494"/>
    <cellStyle name="_Book2 2 27" xfId="1495"/>
    <cellStyle name="_Book2 2 28" xfId="1496"/>
    <cellStyle name="_Book2 2 29" xfId="1497"/>
    <cellStyle name="_Book2 2 3" xfId="1498"/>
    <cellStyle name="_x0013__Book2 2 3" xfId="1499"/>
    <cellStyle name="_Book2 2 30" xfId="1500"/>
    <cellStyle name="_Book2 2 31" xfId="1501"/>
    <cellStyle name="_Book2 2 32" xfId="1502"/>
    <cellStyle name="_Book2 2 33" xfId="1503"/>
    <cellStyle name="_Book2 2 34" xfId="1504"/>
    <cellStyle name="_Book2 2 35" xfId="1505"/>
    <cellStyle name="_Book2 2 36" xfId="1506"/>
    <cellStyle name="_Book2 2 37" xfId="1507"/>
    <cellStyle name="_Book2 2 38" xfId="1508"/>
    <cellStyle name="_Book2 2 39" xfId="1509"/>
    <cellStyle name="_Book2 2 4" xfId="1510"/>
    <cellStyle name="_x0013__Book2 2 4" xfId="1511"/>
    <cellStyle name="_Book2 2 40" xfId="1512"/>
    <cellStyle name="_Book2 2 41" xfId="1513"/>
    <cellStyle name="_Book2 2 42" xfId="1514"/>
    <cellStyle name="_Book2 2 43" xfId="1515"/>
    <cellStyle name="_Book2 2 44" xfId="1516"/>
    <cellStyle name="_Book2 2 45" xfId="1517"/>
    <cellStyle name="_Book2 2 46" xfId="1518"/>
    <cellStyle name="_Book2 2 47" xfId="1519"/>
    <cellStyle name="_Book2 2 48" xfId="1520"/>
    <cellStyle name="_Book2 2 49" xfId="1521"/>
    <cellStyle name="_Book2 2 5" xfId="1522"/>
    <cellStyle name="_x0013__Book2 2 5" xfId="1523"/>
    <cellStyle name="_Book2 2 50" xfId="1524"/>
    <cellStyle name="_Book2 2 51" xfId="1525"/>
    <cellStyle name="_Book2 2 52" xfId="1526"/>
    <cellStyle name="_Book2 2 53" xfId="1527"/>
    <cellStyle name="_Book2 2 6" xfId="1528"/>
    <cellStyle name="_x0013__Book2 2 6" xfId="1529"/>
    <cellStyle name="_Book2 2 7" xfId="1530"/>
    <cellStyle name="_Book2 2 8" xfId="1531"/>
    <cellStyle name="_Book2 2 9" xfId="1532"/>
    <cellStyle name="_x0013__Book2 20" xfId="1533"/>
    <cellStyle name="_x0013__Book2 21" xfId="1534"/>
    <cellStyle name="_x0013__Book2 22" xfId="1535"/>
    <cellStyle name="_x0013__Book2 23" xfId="1536"/>
    <cellStyle name="_x0013__Book2 24" xfId="1537"/>
    <cellStyle name="_x0013__Book2 25" xfId="1538"/>
    <cellStyle name="_x0013__Book2 26" xfId="1539"/>
    <cellStyle name="_x0013__Book2 27" xfId="1540"/>
    <cellStyle name="_x0013__Book2 28" xfId="1541"/>
    <cellStyle name="_x0013__Book2 29" xfId="1542"/>
    <cellStyle name="_Book2 3" xfId="1543"/>
    <cellStyle name="_x0013__Book2 3" xfId="1544"/>
    <cellStyle name="_Book2 3 10" xfId="1545"/>
    <cellStyle name="_Book2 3 11" xfId="1546"/>
    <cellStyle name="_Book2 3 12" xfId="1547"/>
    <cellStyle name="_Book2 3 13" xfId="1548"/>
    <cellStyle name="_Book2 3 14" xfId="1549"/>
    <cellStyle name="_Book2 3 15" xfId="1550"/>
    <cellStyle name="_Book2 3 16" xfId="1551"/>
    <cellStyle name="_Book2 3 17" xfId="1552"/>
    <cellStyle name="_Book2 3 18" xfId="1553"/>
    <cellStyle name="_Book2 3 19" xfId="1554"/>
    <cellStyle name="_Book2 3 2" xfId="1555"/>
    <cellStyle name="_Book2 3 20" xfId="1556"/>
    <cellStyle name="_Book2 3 21" xfId="1557"/>
    <cellStyle name="_Book2 3 22" xfId="1558"/>
    <cellStyle name="_Book2 3 23" xfId="1559"/>
    <cellStyle name="_Book2 3 24" xfId="1560"/>
    <cellStyle name="_Book2 3 25" xfId="1561"/>
    <cellStyle name="_Book2 3 26" xfId="1562"/>
    <cellStyle name="_Book2 3 27" xfId="1563"/>
    <cellStyle name="_Book2 3 28" xfId="1564"/>
    <cellStyle name="_Book2 3 29" xfId="1565"/>
    <cellStyle name="_Book2 3 3" xfId="1566"/>
    <cellStyle name="_Book2 3 30" xfId="1567"/>
    <cellStyle name="_Book2 3 31" xfId="1568"/>
    <cellStyle name="_Book2 3 32" xfId="1569"/>
    <cellStyle name="_Book2 3 33" xfId="1570"/>
    <cellStyle name="_Book2 3 34" xfId="1571"/>
    <cellStyle name="_Book2 3 35" xfId="1572"/>
    <cellStyle name="_Book2 3 36" xfId="1573"/>
    <cellStyle name="_Book2 3 37" xfId="1574"/>
    <cellStyle name="_Book2 3 38" xfId="1575"/>
    <cellStyle name="_Book2 3 4" xfId="1576"/>
    <cellStyle name="_Book2 3 5" xfId="1577"/>
    <cellStyle name="_Book2 3 6" xfId="1578"/>
    <cellStyle name="_Book2 3 7" xfId="1579"/>
    <cellStyle name="_Book2 3 8" xfId="1580"/>
    <cellStyle name="_Book2 3 9" xfId="1581"/>
    <cellStyle name="_x0013__Book2 30" xfId="1582"/>
    <cellStyle name="_x0013__Book2 31" xfId="1583"/>
    <cellStyle name="_x0013__Book2 32" xfId="1584"/>
    <cellStyle name="_x0013__Book2 33" xfId="1585"/>
    <cellStyle name="_x0013__Book2 34" xfId="1586"/>
    <cellStyle name="_x0013__Book2 35" xfId="1587"/>
    <cellStyle name="_x0013__Book2 36" xfId="1588"/>
    <cellStyle name="_x0013__Book2 37" xfId="1589"/>
    <cellStyle name="_x0013__Book2 38" xfId="1590"/>
    <cellStyle name="_x0013__Book2 39" xfId="1591"/>
    <cellStyle name="_Book2 4" xfId="1592"/>
    <cellStyle name="_x0013__Book2 4" xfId="1593"/>
    <cellStyle name="_Book2 4 10" xfId="1594"/>
    <cellStyle name="_Book2 4 11" xfId="1595"/>
    <cellStyle name="_Book2 4 12" xfId="1596"/>
    <cellStyle name="_Book2 4 13" xfId="1597"/>
    <cellStyle name="_Book2 4 14" xfId="1598"/>
    <cellStyle name="_Book2 4 15" xfId="1599"/>
    <cellStyle name="_Book2 4 16" xfId="1600"/>
    <cellStyle name="_Book2 4 17" xfId="1601"/>
    <cellStyle name="_Book2 4 18" xfId="1602"/>
    <cellStyle name="_Book2 4 19" xfId="1603"/>
    <cellStyle name="_Book2 4 2" xfId="1604"/>
    <cellStyle name="_Book2 4 20" xfId="1605"/>
    <cellStyle name="_Book2 4 21" xfId="1606"/>
    <cellStyle name="_Book2 4 22" xfId="1607"/>
    <cellStyle name="_Book2 4 23" xfId="1608"/>
    <cellStyle name="_Book2 4 24" xfId="1609"/>
    <cellStyle name="_Book2 4 25" xfId="1610"/>
    <cellStyle name="_Book2 4 26" xfId="1611"/>
    <cellStyle name="_Book2 4 27" xfId="1612"/>
    <cellStyle name="_Book2 4 28" xfId="1613"/>
    <cellStyle name="_Book2 4 29" xfId="1614"/>
    <cellStyle name="_Book2 4 3" xfId="1615"/>
    <cellStyle name="_Book2 4 30" xfId="1616"/>
    <cellStyle name="_Book2 4 31" xfId="1617"/>
    <cellStyle name="_Book2 4 32" xfId="1618"/>
    <cellStyle name="_Book2 4 33" xfId="1619"/>
    <cellStyle name="_Book2 4 34" xfId="1620"/>
    <cellStyle name="_Book2 4 35" xfId="1621"/>
    <cellStyle name="_Book2 4 36" xfId="1622"/>
    <cellStyle name="_Book2 4 37" xfId="1623"/>
    <cellStyle name="_Book2 4 38" xfId="1624"/>
    <cellStyle name="_Book2 4 39" xfId="1625"/>
    <cellStyle name="_Book2 4 4" xfId="1626"/>
    <cellStyle name="_Book2 4 40" xfId="1627"/>
    <cellStyle name="_Book2 4 41" xfId="1628"/>
    <cellStyle name="_Book2 4 42" xfId="1629"/>
    <cellStyle name="_Book2 4 43" xfId="1630"/>
    <cellStyle name="_Book2 4 5" xfId="1631"/>
    <cellStyle name="_Book2 4 6" xfId="1632"/>
    <cellStyle name="_Book2 4 7" xfId="1633"/>
    <cellStyle name="_Book2 4 8" xfId="1634"/>
    <cellStyle name="_Book2 4 9" xfId="1635"/>
    <cellStyle name="_x0013__Book2 40" xfId="1636"/>
    <cellStyle name="_x0013__Book2 41" xfId="1637"/>
    <cellStyle name="_x0013__Book2 42" xfId="1638"/>
    <cellStyle name="_x0013__Book2 43" xfId="1639"/>
    <cellStyle name="_x0013__Book2 44" xfId="1640"/>
    <cellStyle name="_x0013__Book2 45" xfId="1641"/>
    <cellStyle name="_x0013__Book2 46" xfId="1642"/>
    <cellStyle name="_x0013__Book2 47" xfId="1643"/>
    <cellStyle name="_x0013__Book2 48" xfId="1644"/>
    <cellStyle name="_x0013__Book2 49" xfId="1645"/>
    <cellStyle name="_Book2 5" xfId="1646"/>
    <cellStyle name="_x0013__Book2 5" xfId="1647"/>
    <cellStyle name="_Book2 5 10" xfId="1648"/>
    <cellStyle name="_Book2 5 11" xfId="1649"/>
    <cellStyle name="_Book2 5 12" xfId="1650"/>
    <cellStyle name="_Book2 5 13" xfId="1651"/>
    <cellStyle name="_Book2 5 14" xfId="1652"/>
    <cellStyle name="_Book2 5 15" xfId="1653"/>
    <cellStyle name="_Book2 5 16" xfId="1654"/>
    <cellStyle name="_Book2 5 17" xfId="1655"/>
    <cellStyle name="_Book2 5 18" xfId="1656"/>
    <cellStyle name="_Book2 5 19" xfId="1657"/>
    <cellStyle name="_Book2 5 2" xfId="1658"/>
    <cellStyle name="_Book2 5 20" xfId="1659"/>
    <cellStyle name="_Book2 5 21" xfId="1660"/>
    <cellStyle name="_Book2 5 22" xfId="1661"/>
    <cellStyle name="_Book2 5 23" xfId="1662"/>
    <cellStyle name="_Book2 5 24" xfId="1663"/>
    <cellStyle name="_Book2 5 25" xfId="1664"/>
    <cellStyle name="_Book2 5 26" xfId="1665"/>
    <cellStyle name="_Book2 5 27" xfId="1666"/>
    <cellStyle name="_Book2 5 28" xfId="1667"/>
    <cellStyle name="_Book2 5 29" xfId="1668"/>
    <cellStyle name="_Book2 5 3" xfId="1669"/>
    <cellStyle name="_Book2 5 30" xfId="1670"/>
    <cellStyle name="_Book2 5 31" xfId="1671"/>
    <cellStyle name="_Book2 5 32" xfId="1672"/>
    <cellStyle name="_Book2 5 33" xfId="1673"/>
    <cellStyle name="_Book2 5 34" xfId="1674"/>
    <cellStyle name="_Book2 5 4" xfId="1675"/>
    <cellStyle name="_Book2 5 5" xfId="1676"/>
    <cellStyle name="_Book2 5 6" xfId="1677"/>
    <cellStyle name="_Book2 5 7" xfId="1678"/>
    <cellStyle name="_Book2 5 8" xfId="1679"/>
    <cellStyle name="_Book2 5 9" xfId="1680"/>
    <cellStyle name="_x0013__Book2 50" xfId="1681"/>
    <cellStyle name="_x0013__Book2 51" xfId="1682"/>
    <cellStyle name="_x0013__Book2 52" xfId="1683"/>
    <cellStyle name="_Book2 6" xfId="1684"/>
    <cellStyle name="_x0013__Book2 6" xfId="1685"/>
    <cellStyle name="_Book2 6 2" xfId="1686"/>
    <cellStyle name="_Book2 6 3" xfId="1687"/>
    <cellStyle name="_Book2 6 4" xfId="1688"/>
    <cellStyle name="_Book2 6 5" xfId="1689"/>
    <cellStyle name="_Book2 6 6" xfId="1690"/>
    <cellStyle name="_Book2 6 7" xfId="1691"/>
    <cellStyle name="_Book2 7" xfId="1692"/>
    <cellStyle name="_x0013__Book2 7" xfId="1693"/>
    <cellStyle name="_Book2 7 2" xfId="1694"/>
    <cellStyle name="_Book2 7 3" xfId="1695"/>
    <cellStyle name="_Book2 7 4" xfId="1696"/>
    <cellStyle name="_Book2 7 5" xfId="1697"/>
    <cellStyle name="_Book2 7 6" xfId="1698"/>
    <cellStyle name="_Book2 7 7" xfId="1699"/>
    <cellStyle name="_Book2 8" xfId="1700"/>
    <cellStyle name="_x0013__Book2 8" xfId="1701"/>
    <cellStyle name="_Book2 8 2" xfId="1702"/>
    <cellStyle name="_Book2 8 3" xfId="1703"/>
    <cellStyle name="_Book2 8 4" xfId="1704"/>
    <cellStyle name="_Book2 8 5" xfId="1705"/>
    <cellStyle name="_Book2 8 6" xfId="1706"/>
    <cellStyle name="_Book2 9" xfId="1707"/>
    <cellStyle name="_x0013__Book2 9" xfId="1708"/>
    <cellStyle name="_Book2 9 2" xfId="1709"/>
    <cellStyle name="_Book2 9 3" xfId="1710"/>
    <cellStyle name="_Book2 9 4" xfId="1711"/>
    <cellStyle name="_Book2 9 5" xfId="1712"/>
    <cellStyle name="_Book2 9 6" xfId="1713"/>
    <cellStyle name="_Book2_04 07E Wild Horse Wind Expansion (C) (2)" xfId="1714"/>
    <cellStyle name="_Book2_04 07E Wild Horse Wind Expansion (C) (2) 2" xfId="1715"/>
    <cellStyle name="_Book2_04 07E Wild Horse Wind Expansion (C) (2) 2 2" xfId="1716"/>
    <cellStyle name="_Book2_04 07E Wild Horse Wind Expansion (C) (2) 3" xfId="1717"/>
    <cellStyle name="_Book2_04 07E Wild Horse Wind Expansion (C) (2)_Adj Bench DR 3 for Initial Briefs (Electric)" xfId="1718"/>
    <cellStyle name="_Book2_04 07E Wild Horse Wind Expansion (C) (2)_Adj Bench DR 3 for Initial Briefs (Electric) 2" xfId="1719"/>
    <cellStyle name="_Book2_04 07E Wild Horse Wind Expansion (C) (2)_Adj Bench DR 3 for Initial Briefs (Electric) 2 2" xfId="1720"/>
    <cellStyle name="_Book2_04 07E Wild Horse Wind Expansion (C) (2)_Adj Bench DR 3 for Initial Briefs (Electric) 3" xfId="1721"/>
    <cellStyle name="_Book2_04 07E Wild Horse Wind Expansion (C) (2)_Adj Bench DR 3 for Initial Briefs (Electric)_DEM-WP(C) ENERG10C--ctn Mid-C_042010 2010GRC" xfId="1722"/>
    <cellStyle name="_Book2_04 07E Wild Horse Wind Expansion (C) (2)_Book1" xfId="1723"/>
    <cellStyle name="_Book2_04 07E Wild Horse Wind Expansion (C) (2)_DEM-WP(C) ENERG10C--ctn Mid-C_042010 2010GRC" xfId="1724"/>
    <cellStyle name="_Book2_04 07E Wild Horse Wind Expansion (C) (2)_Electric Rev Req Model (2009 GRC) " xfId="1725"/>
    <cellStyle name="_Book2_04 07E Wild Horse Wind Expansion (C) (2)_Electric Rev Req Model (2009 GRC)  2" xfId="1726"/>
    <cellStyle name="_Book2_04 07E Wild Horse Wind Expansion (C) (2)_Electric Rev Req Model (2009 GRC)  2 2" xfId="1727"/>
    <cellStyle name="_Book2_04 07E Wild Horse Wind Expansion (C) (2)_Electric Rev Req Model (2009 GRC)  3" xfId="1728"/>
    <cellStyle name="_Book2_04 07E Wild Horse Wind Expansion (C) (2)_Electric Rev Req Model (2009 GRC) _DEM-WP(C) ENERG10C--ctn Mid-C_042010 2010GRC" xfId="1729"/>
    <cellStyle name="_Book2_04 07E Wild Horse Wind Expansion (C) (2)_Electric Rev Req Model (2009 GRC) Rebuttal" xfId="1730"/>
    <cellStyle name="_Book2_04 07E Wild Horse Wind Expansion (C) (2)_Electric Rev Req Model (2009 GRC) Rebuttal 2" xfId="1731"/>
    <cellStyle name="_Book2_04 07E Wild Horse Wind Expansion (C) (2)_Electric Rev Req Model (2009 GRC) Rebuttal REmoval of New  WH Solar AdjustMI" xfId="1732"/>
    <cellStyle name="_Book2_04 07E Wild Horse Wind Expansion (C) (2)_Electric Rev Req Model (2009 GRC) Rebuttal REmoval of New  WH Solar AdjustMI 2" xfId="1733"/>
    <cellStyle name="_Book2_04 07E Wild Horse Wind Expansion (C) (2)_Electric Rev Req Model (2009 GRC) Rebuttal REmoval of New  WH Solar AdjustMI 2 2" xfId="1734"/>
    <cellStyle name="_Book2_04 07E Wild Horse Wind Expansion (C) (2)_Electric Rev Req Model (2009 GRC) Rebuttal REmoval of New  WH Solar AdjustMI 3" xfId="1735"/>
    <cellStyle name="_Book2_04 07E Wild Horse Wind Expansion (C) (2)_Electric Rev Req Model (2009 GRC) Rebuttal REmoval of New  WH Solar AdjustMI_DEM-WP(C) ENERG10C--ctn Mid-C_042010 2010GRC" xfId="1736"/>
    <cellStyle name="_Book2_04 07E Wild Horse Wind Expansion (C) (2)_Electric Rev Req Model (2009 GRC) Revised 01-18-2010" xfId="1737"/>
    <cellStyle name="_Book2_04 07E Wild Horse Wind Expansion (C) (2)_Electric Rev Req Model (2009 GRC) Revised 01-18-2010 2" xfId="1738"/>
    <cellStyle name="_Book2_04 07E Wild Horse Wind Expansion (C) (2)_Electric Rev Req Model (2009 GRC) Revised 01-18-2010 2 2" xfId="1739"/>
    <cellStyle name="_Book2_04 07E Wild Horse Wind Expansion (C) (2)_Electric Rev Req Model (2009 GRC) Revised 01-18-2010 3" xfId="1740"/>
    <cellStyle name="_Book2_04 07E Wild Horse Wind Expansion (C) (2)_Electric Rev Req Model (2009 GRC) Revised 01-18-2010_DEM-WP(C) ENERG10C--ctn Mid-C_042010 2010GRC" xfId="1741"/>
    <cellStyle name="_Book2_04 07E Wild Horse Wind Expansion (C) (2)_Electric Rev Req Model (2010 GRC)" xfId="1742"/>
    <cellStyle name="_Book2_04 07E Wild Horse Wind Expansion (C) (2)_Electric Rev Req Model (2010 GRC) SF" xfId="1743"/>
    <cellStyle name="_Book2_04 07E Wild Horse Wind Expansion (C) (2)_Final Order Electric EXHIBIT A-1" xfId="1744"/>
    <cellStyle name="_Book2_04 07E Wild Horse Wind Expansion (C) (2)_Final Order Electric EXHIBIT A-1 2" xfId="1745"/>
    <cellStyle name="_Book2_04 07E Wild Horse Wind Expansion (C) (2)_TENASKA REGULATORY ASSET" xfId="1746"/>
    <cellStyle name="_Book2_04 07E Wild Horse Wind Expansion (C) (2)_TENASKA REGULATORY ASSET 2" xfId="1747"/>
    <cellStyle name="_Book2_16.37E Wild Horse Expansion DeferralRevwrkingfile SF" xfId="1748"/>
    <cellStyle name="_Book2_16.37E Wild Horse Expansion DeferralRevwrkingfile SF 2" xfId="1749"/>
    <cellStyle name="_Book2_16.37E Wild Horse Expansion DeferralRevwrkingfile SF 2 2" xfId="1750"/>
    <cellStyle name="_Book2_16.37E Wild Horse Expansion DeferralRevwrkingfile SF 3" xfId="1751"/>
    <cellStyle name="_Book2_16.37E Wild Horse Expansion DeferralRevwrkingfile SF_DEM-WP(C) ENERG10C--ctn Mid-C_042010 2010GRC" xfId="1752"/>
    <cellStyle name="_Book2_2009 Compliance Filing PCA Exhibits for GRC" xfId="1753"/>
    <cellStyle name="_Book2_2009 Compliance Filing PCA Exhibits for GRC 2" xfId="1754"/>
    <cellStyle name="_Book2_2009 GRC Compl Filing - Exhibit D" xfId="1755"/>
    <cellStyle name="_Book2_2009 GRC Compl Filing - Exhibit D 2" xfId="1756"/>
    <cellStyle name="_Book2_2009 GRC Compl Filing - Exhibit D 2 2" xfId="1757"/>
    <cellStyle name="_Book2_2009 GRC Compl Filing - Exhibit D 3" xfId="1758"/>
    <cellStyle name="_Book2_2009 GRC Compl Filing - Exhibit D_DEM-WP(C) ENERG10C--ctn Mid-C_042010 2010GRC" xfId="1759"/>
    <cellStyle name="_Book2_3.01 Income Statement" xfId="1760"/>
    <cellStyle name="_Book2_4 31 Regulatory Assets and Liabilities  7 06- Exhibit D" xfId="1761"/>
    <cellStyle name="_Book2_4 31 Regulatory Assets and Liabilities  7 06- Exhibit D 2" xfId="1762"/>
    <cellStyle name="_Book2_4 31 Regulatory Assets and Liabilities  7 06- Exhibit D 2 2" xfId="1763"/>
    <cellStyle name="_Book2_4 31 Regulatory Assets and Liabilities  7 06- Exhibit D 3" xfId="1764"/>
    <cellStyle name="_Book2_4 31 Regulatory Assets and Liabilities  7 06- Exhibit D_DEM-WP(C) ENERG10C--ctn Mid-C_042010 2010GRC" xfId="1765"/>
    <cellStyle name="_Book2_4 31 Regulatory Assets and Liabilities  7 06- Exhibit D_NIM Summary" xfId="1766"/>
    <cellStyle name="_Book2_4 31 Regulatory Assets and Liabilities  7 06- Exhibit D_NIM Summary 2" xfId="1767"/>
    <cellStyle name="_Book2_4 31 Regulatory Assets and Liabilities  7 06- Exhibit D_NIM Summary 2 2" xfId="1768"/>
    <cellStyle name="_Book2_4 31 Regulatory Assets and Liabilities  7 06- Exhibit D_NIM Summary 3" xfId="1769"/>
    <cellStyle name="_Book2_4 31 Regulatory Assets and Liabilities  7 06- Exhibit D_NIM Summary_DEM-WP(C) ENERG10C--ctn Mid-C_042010 2010GRC" xfId="1770"/>
    <cellStyle name="_Book2_4 31E Reg Asset  Liab and EXH D" xfId="1771"/>
    <cellStyle name="_Book2_4 31E Reg Asset  Liab and EXH D _ Aug 10 Filing (2)" xfId="1772"/>
    <cellStyle name="_Book2_4 31E Reg Asset  Liab and EXH D _ Aug 10 Filing (2) 2" xfId="1773"/>
    <cellStyle name="_Book2_4 31E Reg Asset  Liab and EXH D 2" xfId="1774"/>
    <cellStyle name="_Book2_4 31E Reg Asset  Liab and EXH D 3" xfId="1775"/>
    <cellStyle name="_Book2_4 32 Regulatory Assets and Liabilities  7 06- Exhibit D" xfId="1776"/>
    <cellStyle name="_Book2_4 32 Regulatory Assets and Liabilities  7 06- Exhibit D 2" xfId="1777"/>
    <cellStyle name="_Book2_4 32 Regulatory Assets and Liabilities  7 06- Exhibit D 2 2" xfId="1778"/>
    <cellStyle name="_Book2_4 32 Regulatory Assets and Liabilities  7 06- Exhibit D 3" xfId="1779"/>
    <cellStyle name="_Book2_4 32 Regulatory Assets and Liabilities  7 06- Exhibit D_DEM-WP(C) ENERG10C--ctn Mid-C_042010 2010GRC" xfId="1780"/>
    <cellStyle name="_Book2_4 32 Regulatory Assets and Liabilities  7 06- Exhibit D_NIM Summary" xfId="1781"/>
    <cellStyle name="_Book2_4 32 Regulatory Assets and Liabilities  7 06- Exhibit D_NIM Summary 2" xfId="1782"/>
    <cellStyle name="_Book2_4 32 Regulatory Assets and Liabilities  7 06- Exhibit D_NIM Summary 2 2" xfId="1783"/>
    <cellStyle name="_Book2_4 32 Regulatory Assets and Liabilities  7 06- Exhibit D_NIM Summary 3" xfId="1784"/>
    <cellStyle name="_Book2_4 32 Regulatory Assets and Liabilities  7 06- Exhibit D_NIM Summary_DEM-WP(C) ENERG10C--ctn Mid-C_042010 2010GRC" xfId="1785"/>
    <cellStyle name="_x0013__Book2_Adj Bench DR 3 for Initial Briefs (Electric)" xfId="1786"/>
    <cellStyle name="_x0013__Book2_Adj Bench DR 3 for Initial Briefs (Electric) 2" xfId="1787"/>
    <cellStyle name="_x0013__Book2_Adj Bench DR 3 for Initial Briefs (Electric) 2 2" xfId="1788"/>
    <cellStyle name="_x0013__Book2_Adj Bench DR 3 for Initial Briefs (Electric) 3" xfId="1789"/>
    <cellStyle name="_x0013__Book2_Adj Bench DR 3 for Initial Briefs (Electric)_DEM-WP(C) ENERG10C--ctn Mid-C_042010 2010GRC" xfId="1790"/>
    <cellStyle name="_Book2_AURORA Total New" xfId="1791"/>
    <cellStyle name="_Book2_AURORA Total New 2" xfId="1792"/>
    <cellStyle name="_Book2_AURORA Total New 2 2" xfId="1793"/>
    <cellStyle name="_Book2_AURORA Total New 3" xfId="1794"/>
    <cellStyle name="_Book2_Book2" xfId="1795"/>
    <cellStyle name="_Book2_Book2 2" xfId="1796"/>
    <cellStyle name="_Book2_Book2 2 2" xfId="1797"/>
    <cellStyle name="_Book2_Book2 3" xfId="1798"/>
    <cellStyle name="_Book2_Book2_Adj Bench DR 3 for Initial Briefs (Electric)" xfId="1799"/>
    <cellStyle name="_Book2_Book2_Adj Bench DR 3 for Initial Briefs (Electric) 2" xfId="1800"/>
    <cellStyle name="_Book2_Book2_Adj Bench DR 3 for Initial Briefs (Electric) 2 2" xfId="1801"/>
    <cellStyle name="_Book2_Book2_Adj Bench DR 3 for Initial Briefs (Electric) 3" xfId="1802"/>
    <cellStyle name="_Book2_Book2_Adj Bench DR 3 for Initial Briefs (Electric)_DEM-WP(C) ENERG10C--ctn Mid-C_042010 2010GRC" xfId="1803"/>
    <cellStyle name="_Book2_Book2_DEM-WP(C) ENERG10C--ctn Mid-C_042010 2010GRC" xfId="1804"/>
    <cellStyle name="_Book2_Book2_Electric Rev Req Model (2009 GRC) Rebuttal" xfId="1805"/>
    <cellStyle name="_Book2_Book2_Electric Rev Req Model (2009 GRC) Rebuttal 2" xfId="1806"/>
    <cellStyle name="_Book2_Book2_Electric Rev Req Model (2009 GRC) Rebuttal REmoval of New  WH Solar AdjustMI" xfId="1807"/>
    <cellStyle name="_Book2_Book2_Electric Rev Req Model (2009 GRC) Rebuttal REmoval of New  WH Solar AdjustMI 2" xfId="1808"/>
    <cellStyle name="_Book2_Book2_Electric Rev Req Model (2009 GRC) Rebuttal REmoval of New  WH Solar AdjustMI 2 2" xfId="1809"/>
    <cellStyle name="_Book2_Book2_Electric Rev Req Model (2009 GRC) Rebuttal REmoval of New  WH Solar AdjustMI 3" xfId="1810"/>
    <cellStyle name="_Book2_Book2_Electric Rev Req Model (2009 GRC) Rebuttal REmoval of New  WH Solar AdjustMI_DEM-WP(C) ENERG10C--ctn Mid-C_042010 2010GRC" xfId="1811"/>
    <cellStyle name="_Book2_Book2_Electric Rev Req Model (2009 GRC) Revised 01-18-2010" xfId="1812"/>
    <cellStyle name="_Book2_Book2_Electric Rev Req Model (2009 GRC) Revised 01-18-2010 2" xfId="1813"/>
    <cellStyle name="_Book2_Book2_Electric Rev Req Model (2009 GRC) Revised 01-18-2010 2 2" xfId="1814"/>
    <cellStyle name="_Book2_Book2_Electric Rev Req Model (2009 GRC) Revised 01-18-2010 3" xfId="1815"/>
    <cellStyle name="_Book2_Book2_Electric Rev Req Model (2009 GRC) Revised 01-18-2010_DEM-WP(C) ENERG10C--ctn Mid-C_042010 2010GRC" xfId="1816"/>
    <cellStyle name="_Book2_Book2_Final Order Electric EXHIBIT A-1" xfId="1817"/>
    <cellStyle name="_Book2_Book2_Final Order Electric EXHIBIT A-1 2" xfId="1818"/>
    <cellStyle name="_Book2_Book4" xfId="1819"/>
    <cellStyle name="_Book2_Book4 2" xfId="1820"/>
    <cellStyle name="_Book2_Book4 2 2" xfId="1821"/>
    <cellStyle name="_Book2_Book4 3" xfId="1822"/>
    <cellStyle name="_Book2_Book4_DEM-WP(C) ENERG10C--ctn Mid-C_042010 2010GRC" xfId="1823"/>
    <cellStyle name="_Book2_Book9" xfId="1824"/>
    <cellStyle name="_Book2_Book9 2" xfId="1825"/>
    <cellStyle name="_Book2_Book9 2 2" xfId="1826"/>
    <cellStyle name="_Book2_Book9 3" xfId="1827"/>
    <cellStyle name="_Book2_Book9_DEM-WP(C) ENERG10C--ctn Mid-C_042010 2010GRC" xfId="1828"/>
    <cellStyle name="_Book2_Check the Interest Calculation" xfId="1829"/>
    <cellStyle name="_Book2_Check the Interest Calculation_Scenario 1 REC vs PTC Offset" xfId="1830"/>
    <cellStyle name="_Book2_Check the Interest Calculation_Scenario 3" xfId="1831"/>
    <cellStyle name="_Book2_Chelan PUD Power Costs (8-10)" xfId="1832"/>
    <cellStyle name="_Book2_Chelan PUD Power Costs (8-10) 2" xfId="1833"/>
    <cellStyle name="_Book2_DEM-WP(C) Chelan Power Costs" xfId="1834"/>
    <cellStyle name="_Book2_DEM-WP(C) Chelan Power Costs 2" xfId="1835"/>
    <cellStyle name="_Book2_DEM-WP(C) ENERG10C--ctn Mid-C_042010 2010GRC" xfId="1836"/>
    <cellStyle name="_x0013__Book2_DEM-WP(C) ENERG10C--ctn Mid-C_042010 2010GRC" xfId="1837"/>
    <cellStyle name="_Book2_DEM-WP(C) Gas Transport 2010GRC" xfId="1838"/>
    <cellStyle name="_Book2_DEM-WP(C) Gas Transport 2010GRC 2" xfId="1839"/>
    <cellStyle name="_x0013__Book2_Electric Rev Req Model (2009 GRC) Rebuttal" xfId="1840"/>
    <cellStyle name="_x0013__Book2_Electric Rev Req Model (2009 GRC) Rebuttal 2" xfId="1841"/>
    <cellStyle name="_x0013__Book2_Electric Rev Req Model (2009 GRC) Rebuttal REmoval of New  WH Solar AdjustMI" xfId="1842"/>
    <cellStyle name="_x0013__Book2_Electric Rev Req Model (2009 GRC) Rebuttal REmoval of New  WH Solar AdjustMI 2" xfId="1843"/>
    <cellStyle name="_x0013__Book2_Electric Rev Req Model (2009 GRC) Rebuttal REmoval of New  WH Solar AdjustMI 2 2" xfId="1844"/>
    <cellStyle name="_x0013__Book2_Electric Rev Req Model (2009 GRC) Rebuttal REmoval of New  WH Solar AdjustMI 3" xfId="1845"/>
    <cellStyle name="_x0013__Book2_Electric Rev Req Model (2009 GRC) Rebuttal REmoval of New  WH Solar AdjustMI_DEM-WP(C) ENERG10C--ctn Mid-C_042010 2010GRC" xfId="1846"/>
    <cellStyle name="_x0013__Book2_Electric Rev Req Model (2009 GRC) Revised 01-18-2010" xfId="1847"/>
    <cellStyle name="_x0013__Book2_Electric Rev Req Model (2009 GRC) Revised 01-18-2010 2" xfId="1848"/>
    <cellStyle name="_x0013__Book2_Electric Rev Req Model (2009 GRC) Revised 01-18-2010 2 2" xfId="1849"/>
    <cellStyle name="_x0013__Book2_Electric Rev Req Model (2009 GRC) Revised 01-18-2010 3" xfId="1850"/>
    <cellStyle name="_x0013__Book2_Electric Rev Req Model (2009 GRC) Revised 01-18-2010_DEM-WP(C) ENERG10C--ctn Mid-C_042010 2010GRC" xfId="1851"/>
    <cellStyle name="_Book2_Exh A-1 resulting from UE-112050 effective Jan 1 2012" xfId="1852"/>
    <cellStyle name="_Book2_Exh G - Klamath Peaker PPA fr C Locke 2-12" xfId="1853"/>
    <cellStyle name="_Book2_Exhibit A-1 effective 4-1-11 fr S Free 12-11" xfId="1854"/>
    <cellStyle name="_x0013__Book2_Final Order Electric EXHIBIT A-1" xfId="1855"/>
    <cellStyle name="_x0013__Book2_Final Order Electric EXHIBIT A-1 2" xfId="1856"/>
    <cellStyle name="_Book2_Mint Farm Generation BPA" xfId="1857"/>
    <cellStyle name="_Book2_NIM Summary" xfId="1858"/>
    <cellStyle name="_Book2_NIM Summary 09GRC" xfId="1859"/>
    <cellStyle name="_Book2_NIM Summary 09GRC 2" xfId="1860"/>
    <cellStyle name="_Book2_NIM Summary 09GRC 2 2" xfId="1861"/>
    <cellStyle name="_Book2_NIM Summary 09GRC 3" xfId="1862"/>
    <cellStyle name="_Book2_NIM Summary 09GRC_DEM-WP(C) ENERG10C--ctn Mid-C_042010 2010GRC" xfId="1863"/>
    <cellStyle name="_Book2_NIM Summary 10" xfId="1864"/>
    <cellStyle name="_Book2_NIM Summary 11" xfId="1865"/>
    <cellStyle name="_Book2_NIM Summary 12" xfId="1866"/>
    <cellStyle name="_Book2_NIM Summary 13" xfId="1867"/>
    <cellStyle name="_Book2_NIM Summary 14" xfId="1868"/>
    <cellStyle name="_Book2_NIM Summary 15" xfId="1869"/>
    <cellStyle name="_Book2_NIM Summary 16" xfId="1870"/>
    <cellStyle name="_Book2_NIM Summary 17" xfId="1871"/>
    <cellStyle name="_Book2_NIM Summary 18" xfId="1872"/>
    <cellStyle name="_Book2_NIM Summary 19" xfId="1873"/>
    <cellStyle name="_Book2_NIM Summary 2" xfId="1874"/>
    <cellStyle name="_Book2_NIM Summary 2 2" xfId="1875"/>
    <cellStyle name="_Book2_NIM Summary 20" xfId="1876"/>
    <cellStyle name="_Book2_NIM Summary 21" xfId="1877"/>
    <cellStyle name="_Book2_NIM Summary 22" xfId="1878"/>
    <cellStyle name="_Book2_NIM Summary 23" xfId="1879"/>
    <cellStyle name="_Book2_NIM Summary 24" xfId="1880"/>
    <cellStyle name="_Book2_NIM Summary 25" xfId="1881"/>
    <cellStyle name="_Book2_NIM Summary 26" xfId="1882"/>
    <cellStyle name="_Book2_NIM Summary 27" xfId="1883"/>
    <cellStyle name="_Book2_NIM Summary 28" xfId="1884"/>
    <cellStyle name="_Book2_NIM Summary 29" xfId="1885"/>
    <cellStyle name="_Book2_NIM Summary 3" xfId="1886"/>
    <cellStyle name="_Book2_NIM Summary 30" xfId="1887"/>
    <cellStyle name="_Book2_NIM Summary 31" xfId="1888"/>
    <cellStyle name="_Book2_NIM Summary 32" xfId="1889"/>
    <cellStyle name="_Book2_NIM Summary 33" xfId="1890"/>
    <cellStyle name="_Book2_NIM Summary 34" xfId="1891"/>
    <cellStyle name="_Book2_NIM Summary 35" xfId="1892"/>
    <cellStyle name="_Book2_NIM Summary 36" xfId="1893"/>
    <cellStyle name="_Book2_NIM Summary 37" xfId="1894"/>
    <cellStyle name="_Book2_NIM Summary 38" xfId="1895"/>
    <cellStyle name="_Book2_NIM Summary 39" xfId="1896"/>
    <cellStyle name="_Book2_NIM Summary 4" xfId="1897"/>
    <cellStyle name="_Book2_NIM Summary 40" xfId="1898"/>
    <cellStyle name="_Book2_NIM Summary 41" xfId="1899"/>
    <cellStyle name="_Book2_NIM Summary 42" xfId="1900"/>
    <cellStyle name="_Book2_NIM Summary 43" xfId="1901"/>
    <cellStyle name="_Book2_NIM Summary 44" xfId="1902"/>
    <cellStyle name="_Book2_NIM Summary 45" xfId="1903"/>
    <cellStyle name="_Book2_NIM Summary 46" xfId="1904"/>
    <cellStyle name="_Book2_NIM Summary 47" xfId="1905"/>
    <cellStyle name="_Book2_NIM Summary 48" xfId="1906"/>
    <cellStyle name="_Book2_NIM Summary 49" xfId="1907"/>
    <cellStyle name="_Book2_NIM Summary 5" xfId="1908"/>
    <cellStyle name="_Book2_NIM Summary 50" xfId="1909"/>
    <cellStyle name="_Book2_NIM Summary 51" xfId="1910"/>
    <cellStyle name="_Book2_NIM Summary 52" xfId="1911"/>
    <cellStyle name="_Book2_NIM Summary 6" xfId="1912"/>
    <cellStyle name="_Book2_NIM Summary 7" xfId="1913"/>
    <cellStyle name="_Book2_NIM Summary 8" xfId="1914"/>
    <cellStyle name="_Book2_NIM Summary 9" xfId="1915"/>
    <cellStyle name="_Book2_NIM Summary_DEM-WP(C) ENERG10C--ctn Mid-C_042010 2010GRC" xfId="1916"/>
    <cellStyle name="_Book2_PCA 10 -  Exhibit D Dec 2011" xfId="1917"/>
    <cellStyle name="_Book2_PCA 10 -  Exhibit D from A Kellogg Jan 2011" xfId="1918"/>
    <cellStyle name="_Book2_PCA 10 -  Exhibit D from A Kellogg July 2011" xfId="1919"/>
    <cellStyle name="_Book2_PCA 10 -  Exhibit D from S Free Rcv'd 12-11" xfId="1920"/>
    <cellStyle name="_Book2_PCA 11 -  Exhibit D Jan 2012 fr A Kellogg" xfId="1921"/>
    <cellStyle name="_Book2_PCA 11 -  Exhibit D Jan 2012 WF" xfId="1922"/>
    <cellStyle name="_Book2_PCA 9 -  Exhibit D April 2010" xfId="1923"/>
    <cellStyle name="_Book2_PCA 9 -  Exhibit D April 2010 (3)" xfId="1924"/>
    <cellStyle name="_Book2_PCA 9 -  Exhibit D April 2010 (3) 2" xfId="1925"/>
    <cellStyle name="_Book2_PCA 9 -  Exhibit D April 2010 (3) 2 2" xfId="1926"/>
    <cellStyle name="_Book2_PCA 9 -  Exhibit D April 2010 (3) 3" xfId="1927"/>
    <cellStyle name="_Book2_PCA 9 -  Exhibit D April 2010 (3)_DEM-WP(C) ENERG10C--ctn Mid-C_042010 2010GRC" xfId="1928"/>
    <cellStyle name="_Book2_PCA 9 -  Exhibit D April 2010 2" xfId="1929"/>
    <cellStyle name="_Book2_PCA 9 -  Exhibit D April 2010 3" xfId="1930"/>
    <cellStyle name="_Book2_PCA 9 -  Exhibit D April 2010 4" xfId="1931"/>
    <cellStyle name="_Book2_PCA 9 -  Exhibit D April 2010 5" xfId="1932"/>
    <cellStyle name="_Book2_PCA 9 -  Exhibit D April 2010 6" xfId="1933"/>
    <cellStyle name="_Book2_PCA 9 -  Exhibit D Nov 2010" xfId="1934"/>
    <cellStyle name="_Book2_PCA 9 -  Exhibit D Nov 2010 2" xfId="1935"/>
    <cellStyle name="_Book2_PCA 9 - Exhibit D at August 2010" xfId="1936"/>
    <cellStyle name="_Book2_PCA 9 - Exhibit D at August 2010 2" xfId="1937"/>
    <cellStyle name="_Book2_PCA 9 - Exhibit D June 2010 GRC" xfId="1938"/>
    <cellStyle name="_Book2_PCA 9 - Exhibit D June 2010 GRC 2" xfId="1939"/>
    <cellStyle name="_Book2_Power Costs - Comparison bx Rbtl-Staff-Jt-PC" xfId="1940"/>
    <cellStyle name="_Book2_Power Costs - Comparison bx Rbtl-Staff-Jt-PC 2" xfId="1941"/>
    <cellStyle name="_Book2_Power Costs - Comparison bx Rbtl-Staff-Jt-PC 2 2" xfId="1942"/>
    <cellStyle name="_Book2_Power Costs - Comparison bx Rbtl-Staff-Jt-PC 3" xfId="1943"/>
    <cellStyle name="_Book2_Power Costs - Comparison bx Rbtl-Staff-Jt-PC_Adj Bench DR 3 for Initial Briefs (Electric)" xfId="1944"/>
    <cellStyle name="_Book2_Power Costs - Comparison bx Rbtl-Staff-Jt-PC_Adj Bench DR 3 for Initial Briefs (Electric) 2" xfId="1945"/>
    <cellStyle name="_Book2_Power Costs - Comparison bx Rbtl-Staff-Jt-PC_Adj Bench DR 3 for Initial Briefs (Electric) 2 2" xfId="1946"/>
    <cellStyle name="_Book2_Power Costs - Comparison bx Rbtl-Staff-Jt-PC_Adj Bench DR 3 for Initial Briefs (Electric) 3" xfId="1947"/>
    <cellStyle name="_Book2_Power Costs - Comparison bx Rbtl-Staff-Jt-PC_Adj Bench DR 3 for Initial Briefs (Electric)_DEM-WP(C) ENERG10C--ctn Mid-C_042010 2010GRC" xfId="1948"/>
    <cellStyle name="_Book2_Power Costs - Comparison bx Rbtl-Staff-Jt-PC_DEM-WP(C) ENERG10C--ctn Mid-C_042010 2010GRC" xfId="1949"/>
    <cellStyle name="_Book2_Power Costs - Comparison bx Rbtl-Staff-Jt-PC_Electric Rev Req Model (2009 GRC) Rebuttal" xfId="1950"/>
    <cellStyle name="_Book2_Power Costs - Comparison bx Rbtl-Staff-Jt-PC_Electric Rev Req Model (2009 GRC) Rebuttal 2" xfId="1951"/>
    <cellStyle name="_Book2_Power Costs - Comparison bx Rbtl-Staff-Jt-PC_Electric Rev Req Model (2009 GRC) Rebuttal REmoval of New  WH Solar AdjustMI" xfId="1952"/>
    <cellStyle name="_Book2_Power Costs - Comparison bx Rbtl-Staff-Jt-PC_Electric Rev Req Model (2009 GRC) Rebuttal REmoval of New  WH Solar AdjustMI 2" xfId="1953"/>
    <cellStyle name="_Book2_Power Costs - Comparison bx Rbtl-Staff-Jt-PC_Electric Rev Req Model (2009 GRC) Rebuttal REmoval of New  WH Solar AdjustMI 2 2" xfId="1954"/>
    <cellStyle name="_Book2_Power Costs - Comparison bx Rbtl-Staff-Jt-PC_Electric Rev Req Model (2009 GRC) Rebuttal REmoval of New  WH Solar AdjustMI 3" xfId="1955"/>
    <cellStyle name="_Book2_Power Costs - Comparison bx Rbtl-Staff-Jt-PC_Electric Rev Req Model (2009 GRC) Rebuttal REmoval of New  WH Solar AdjustMI_DEM-WP(C) ENERG10C--ctn Mid-C_042010 2010GRC" xfId="1956"/>
    <cellStyle name="_Book2_Power Costs - Comparison bx Rbtl-Staff-Jt-PC_Electric Rev Req Model (2009 GRC) Revised 01-18-2010" xfId="1957"/>
    <cellStyle name="_Book2_Power Costs - Comparison bx Rbtl-Staff-Jt-PC_Electric Rev Req Model (2009 GRC) Revised 01-18-2010 2" xfId="1958"/>
    <cellStyle name="_Book2_Power Costs - Comparison bx Rbtl-Staff-Jt-PC_Electric Rev Req Model (2009 GRC) Revised 01-18-2010 2 2" xfId="1959"/>
    <cellStyle name="_Book2_Power Costs - Comparison bx Rbtl-Staff-Jt-PC_Electric Rev Req Model (2009 GRC) Revised 01-18-2010 3" xfId="1960"/>
    <cellStyle name="_Book2_Power Costs - Comparison bx Rbtl-Staff-Jt-PC_Electric Rev Req Model (2009 GRC) Revised 01-18-2010_DEM-WP(C) ENERG10C--ctn Mid-C_042010 2010GRC" xfId="1961"/>
    <cellStyle name="_Book2_Power Costs - Comparison bx Rbtl-Staff-Jt-PC_Final Order Electric EXHIBIT A-1" xfId="1962"/>
    <cellStyle name="_Book2_Power Costs - Comparison bx Rbtl-Staff-Jt-PC_Final Order Electric EXHIBIT A-1 2" xfId="1963"/>
    <cellStyle name="_Book2_Production Adj 4.37" xfId="1964"/>
    <cellStyle name="_Book2_Purchased Power Adj 4.03" xfId="1965"/>
    <cellStyle name="_Book2_Rebuttal Power Costs" xfId="1966"/>
    <cellStyle name="_Book2_Rebuttal Power Costs 2" xfId="1967"/>
    <cellStyle name="_Book2_Rebuttal Power Costs 2 2" xfId="1968"/>
    <cellStyle name="_Book2_Rebuttal Power Costs 3" xfId="1969"/>
    <cellStyle name="_Book2_Rebuttal Power Costs_Adj Bench DR 3 for Initial Briefs (Electric)" xfId="1970"/>
    <cellStyle name="_Book2_Rebuttal Power Costs_Adj Bench DR 3 for Initial Briefs (Electric) 2" xfId="1971"/>
    <cellStyle name="_Book2_Rebuttal Power Costs_Adj Bench DR 3 for Initial Briefs (Electric) 2 2" xfId="1972"/>
    <cellStyle name="_Book2_Rebuttal Power Costs_Adj Bench DR 3 for Initial Briefs (Electric) 3" xfId="1973"/>
    <cellStyle name="_Book2_Rebuttal Power Costs_Adj Bench DR 3 for Initial Briefs (Electric)_DEM-WP(C) ENERG10C--ctn Mid-C_042010 2010GRC" xfId="1974"/>
    <cellStyle name="_Book2_Rebuttal Power Costs_DEM-WP(C) ENERG10C--ctn Mid-C_042010 2010GRC" xfId="1975"/>
    <cellStyle name="_Book2_Rebuttal Power Costs_Electric Rev Req Model (2009 GRC) Rebuttal" xfId="1976"/>
    <cellStyle name="_Book2_Rebuttal Power Costs_Electric Rev Req Model (2009 GRC) Rebuttal 2" xfId="1977"/>
    <cellStyle name="_Book2_Rebuttal Power Costs_Electric Rev Req Model (2009 GRC) Rebuttal REmoval of New  WH Solar AdjustMI" xfId="1978"/>
    <cellStyle name="_Book2_Rebuttal Power Costs_Electric Rev Req Model (2009 GRC) Rebuttal REmoval of New  WH Solar AdjustMI 2" xfId="1979"/>
    <cellStyle name="_Book2_Rebuttal Power Costs_Electric Rev Req Model (2009 GRC) Rebuttal REmoval of New  WH Solar AdjustMI 2 2" xfId="1980"/>
    <cellStyle name="_Book2_Rebuttal Power Costs_Electric Rev Req Model (2009 GRC) Rebuttal REmoval of New  WH Solar AdjustMI 3" xfId="1981"/>
    <cellStyle name="_Book2_Rebuttal Power Costs_Electric Rev Req Model (2009 GRC) Rebuttal REmoval of New  WH Solar AdjustMI_DEM-WP(C) ENERG10C--ctn Mid-C_042010 2010GRC" xfId="1982"/>
    <cellStyle name="_Book2_Rebuttal Power Costs_Electric Rev Req Model (2009 GRC) Revised 01-18-2010" xfId="1983"/>
    <cellStyle name="_Book2_Rebuttal Power Costs_Electric Rev Req Model (2009 GRC) Revised 01-18-2010 2" xfId="1984"/>
    <cellStyle name="_Book2_Rebuttal Power Costs_Electric Rev Req Model (2009 GRC) Revised 01-18-2010 2 2" xfId="1985"/>
    <cellStyle name="_Book2_Rebuttal Power Costs_Electric Rev Req Model (2009 GRC) Revised 01-18-2010 3" xfId="1986"/>
    <cellStyle name="_Book2_Rebuttal Power Costs_Electric Rev Req Model (2009 GRC) Revised 01-18-2010_DEM-WP(C) ENERG10C--ctn Mid-C_042010 2010GRC" xfId="1987"/>
    <cellStyle name="_Book2_Rebuttal Power Costs_Final Order Electric EXHIBIT A-1" xfId="1988"/>
    <cellStyle name="_Book2_Rebuttal Power Costs_Final Order Electric EXHIBIT A-1 2" xfId="1989"/>
    <cellStyle name="_Book2_ROR 5.02" xfId="1990"/>
    <cellStyle name="_Book2_Wind Integration 10GRC" xfId="1991"/>
    <cellStyle name="_Book2_Wind Integration 10GRC 2" xfId="1992"/>
    <cellStyle name="_Book2_Wind Integration 10GRC 2 2" xfId="1993"/>
    <cellStyle name="_Book2_Wind Integration 10GRC 3" xfId="1994"/>
    <cellStyle name="_Book2_Wind Integration 10GRC_DEM-WP(C) ENERG10C--ctn Mid-C_042010 2010GRC" xfId="1995"/>
    <cellStyle name="_Book3" xfId="1996"/>
    <cellStyle name="_Book5" xfId="1997"/>
    <cellStyle name="_Book5 2" xfId="1998"/>
    <cellStyle name="_Book5 2 2" xfId="1999"/>
    <cellStyle name="_Book5 3" xfId="2000"/>
    <cellStyle name="_Book5 3 2" xfId="2001"/>
    <cellStyle name="_Book5 4" xfId="2002"/>
    <cellStyle name="_Book5 4 2" xfId="2003"/>
    <cellStyle name="_Book5 5" xfId="2004"/>
    <cellStyle name="_Book5_4 31E Reg Asset  Liab and EXH D" xfId="2005"/>
    <cellStyle name="_Book5_4 31E Reg Asset  Liab and EXH D _ Aug 10 Filing (2)" xfId="2006"/>
    <cellStyle name="_Book5_Chelan PUD Power Costs (8-10)" xfId="2007"/>
    <cellStyle name="_Book5_Chelan PUD Power Costs (8-10) 2" xfId="2008"/>
    <cellStyle name="_Book5_compare wind integration" xfId="2009"/>
    <cellStyle name="_Book5_DEM-WP(C) Chelan Power Costs" xfId="2010"/>
    <cellStyle name="_Book5_DEM-WP(C) Chelan Power Costs 2" xfId="2011"/>
    <cellStyle name="_Book5_DEM-WP(C) Costs Not In AURORA 2010GRC As Filed" xfId="2012"/>
    <cellStyle name="_Book5_DEM-WP(C) Costs Not In AURORA 2010GRC As Filed 2" xfId="2013"/>
    <cellStyle name="_Book5_DEM-WP(C) Costs Not In AURORA 2010GRC As Filed 2 2" xfId="2014"/>
    <cellStyle name="_Book5_DEM-WP(C) Costs Not In AURORA 2010GRC As Filed 2 3" xfId="2015"/>
    <cellStyle name="_Book5_DEM-WP(C) Costs Not In AURORA 2010GRC As Filed 3" xfId="2016"/>
    <cellStyle name="_Book5_DEM-WP(C) Costs Not In AURORA 2010GRC As Filed 3 2" xfId="2017"/>
    <cellStyle name="_Book5_DEM-WP(C) Costs Not In AURORA 2010GRC As Filed 4" xfId="2018"/>
    <cellStyle name="_Book5_DEM-WP(C) Costs Not In AURORA 2010GRC As Filed 4 2" xfId="2019"/>
    <cellStyle name="_Book5_DEM-WP(C) Costs Not In AURORA 2010GRC As Filed 5" xfId="2020"/>
    <cellStyle name="_Book5_DEM-WP(C) Costs Not In AURORA 2010GRC As Filed 5 2" xfId="2021"/>
    <cellStyle name="_Book5_DEM-WP(C) Costs Not In AURORA 2010GRC As Filed 6" xfId="2022"/>
    <cellStyle name="_Book5_DEM-WP(C) Costs Not In AURORA 2010GRC As Filed 6 2" xfId="2023"/>
    <cellStyle name="_Book5_DEM-WP(C) Costs Not In AURORA 2010GRC As Filed_DEM-WP(C) ENERG10C--ctn Mid-C_042010 2010GRC" xfId="2024"/>
    <cellStyle name="_Book5_DEM-WP(C) Gas Transport 2010GRC" xfId="2025"/>
    <cellStyle name="_Book5_DEM-WP(C) Gas Transport 2010GRC 2" xfId="2026"/>
    <cellStyle name="_Book5_NIM Summary" xfId="2027"/>
    <cellStyle name="_Book5_NIM Summary 09GRC" xfId="2028"/>
    <cellStyle name="_Book5_NIM Summary 10" xfId="2029"/>
    <cellStyle name="_Book5_NIM Summary 11" xfId="2030"/>
    <cellStyle name="_Book5_NIM Summary 12" xfId="2031"/>
    <cellStyle name="_Book5_NIM Summary 13" xfId="2032"/>
    <cellStyle name="_Book5_NIM Summary 14" xfId="2033"/>
    <cellStyle name="_Book5_NIM Summary 15" xfId="2034"/>
    <cellStyle name="_Book5_NIM Summary 16" xfId="2035"/>
    <cellStyle name="_Book5_NIM Summary 17" xfId="2036"/>
    <cellStyle name="_Book5_NIM Summary 18" xfId="2037"/>
    <cellStyle name="_Book5_NIM Summary 19" xfId="2038"/>
    <cellStyle name="_Book5_NIM Summary 2" xfId="2039"/>
    <cellStyle name="_Book5_NIM Summary 2 2" xfId="2040"/>
    <cellStyle name="_Book5_NIM Summary 20" xfId="2041"/>
    <cellStyle name="_Book5_NIM Summary 21" xfId="2042"/>
    <cellStyle name="_Book5_NIM Summary 22" xfId="2043"/>
    <cellStyle name="_Book5_NIM Summary 23" xfId="2044"/>
    <cellStyle name="_Book5_NIM Summary 24" xfId="2045"/>
    <cellStyle name="_Book5_NIM Summary 25" xfId="2046"/>
    <cellStyle name="_Book5_NIM Summary 26" xfId="2047"/>
    <cellStyle name="_Book5_NIM Summary 27" xfId="2048"/>
    <cellStyle name="_Book5_NIM Summary 28" xfId="2049"/>
    <cellStyle name="_Book5_NIM Summary 29" xfId="2050"/>
    <cellStyle name="_Book5_NIM Summary 3" xfId="2051"/>
    <cellStyle name="_Book5_NIM Summary 30" xfId="2052"/>
    <cellStyle name="_Book5_NIM Summary 31" xfId="2053"/>
    <cellStyle name="_Book5_NIM Summary 32" xfId="2054"/>
    <cellStyle name="_Book5_NIM Summary 33" xfId="2055"/>
    <cellStyle name="_Book5_NIM Summary 34" xfId="2056"/>
    <cellStyle name="_Book5_NIM Summary 35" xfId="2057"/>
    <cellStyle name="_Book5_NIM Summary 36" xfId="2058"/>
    <cellStyle name="_Book5_NIM Summary 37" xfId="2059"/>
    <cellStyle name="_Book5_NIM Summary 38" xfId="2060"/>
    <cellStyle name="_Book5_NIM Summary 39" xfId="2061"/>
    <cellStyle name="_Book5_NIM Summary 4" xfId="2062"/>
    <cellStyle name="_Book5_NIM Summary 40" xfId="2063"/>
    <cellStyle name="_Book5_NIM Summary 41" xfId="2064"/>
    <cellStyle name="_Book5_NIM Summary 42" xfId="2065"/>
    <cellStyle name="_Book5_NIM Summary 43" xfId="2066"/>
    <cellStyle name="_Book5_NIM Summary 44" xfId="2067"/>
    <cellStyle name="_Book5_NIM Summary 45" xfId="2068"/>
    <cellStyle name="_Book5_NIM Summary 46" xfId="2069"/>
    <cellStyle name="_Book5_NIM Summary 47" xfId="2070"/>
    <cellStyle name="_Book5_NIM Summary 48" xfId="2071"/>
    <cellStyle name="_Book5_NIM Summary 49" xfId="2072"/>
    <cellStyle name="_Book5_NIM Summary 5" xfId="2073"/>
    <cellStyle name="_Book5_NIM Summary 50" xfId="2074"/>
    <cellStyle name="_Book5_NIM Summary 51" xfId="2075"/>
    <cellStyle name="_Book5_NIM Summary 52" xfId="2076"/>
    <cellStyle name="_Book5_NIM Summary 6" xfId="2077"/>
    <cellStyle name="_Book5_NIM Summary 7" xfId="2078"/>
    <cellStyle name="_Book5_NIM Summary 8" xfId="2079"/>
    <cellStyle name="_Book5_NIM Summary 9" xfId="2080"/>
    <cellStyle name="_Book5_NIM Summary_DEM-WP(C) ENERG10C--ctn Mid-C_042010 2010GRC" xfId="2081"/>
    <cellStyle name="_Book5_PCA 9 -  Exhibit D April 2010 (3)" xfId="2082"/>
    <cellStyle name="_Book5_Reconciliation" xfId="2083"/>
    <cellStyle name="_Book5_Reconciliation 2" xfId="2084"/>
    <cellStyle name="_Book5_Reconciliation 2 2" xfId="2085"/>
    <cellStyle name="_Book5_Reconciliation 2 3" xfId="2086"/>
    <cellStyle name="_Book5_Reconciliation 3" xfId="2087"/>
    <cellStyle name="_Book5_Reconciliation 3 2" xfId="2088"/>
    <cellStyle name="_Book5_Reconciliation 4" xfId="2089"/>
    <cellStyle name="_Book5_Reconciliation 4 2" xfId="2090"/>
    <cellStyle name="_Book5_Reconciliation 5" xfId="2091"/>
    <cellStyle name="_Book5_Reconciliation 5 2" xfId="2092"/>
    <cellStyle name="_Book5_Reconciliation 6" xfId="2093"/>
    <cellStyle name="_Book5_Reconciliation 6 2" xfId="2094"/>
    <cellStyle name="_Book5_Reconciliation_DEM-WP(C) ENERG10C--ctn Mid-C_042010 2010GRC" xfId="2095"/>
    <cellStyle name="_Book5_Wind Integration 10GRC" xfId="2096"/>
    <cellStyle name="_Book5_Wind Integration 10GRC 2" xfId="2097"/>
    <cellStyle name="_Book5_Wind Integration 10GRC 2 2" xfId="2098"/>
    <cellStyle name="_Book5_Wind Integration 10GRC 3" xfId="2099"/>
    <cellStyle name="_Book5_Wind Integration 10GRC_DEM-WP(C) ENERG10C--ctn Mid-C_042010 2010GRC" xfId="2100"/>
    <cellStyle name="_BPA NOS" xfId="2101"/>
    <cellStyle name="_BPA NOS 2" xfId="2102"/>
    <cellStyle name="_BPA NOS 2 2" xfId="2103"/>
    <cellStyle name="_BPA NOS 2 3" xfId="2104"/>
    <cellStyle name="_BPA NOS 3" xfId="2105"/>
    <cellStyle name="_BPA NOS 3 2" xfId="2106"/>
    <cellStyle name="_BPA NOS 4" xfId="2107"/>
    <cellStyle name="_BPA NOS 4 2" xfId="2108"/>
    <cellStyle name="_BPA NOS 5" xfId="2109"/>
    <cellStyle name="_BPA NOS 5 2" xfId="2110"/>
    <cellStyle name="_BPA NOS 6" xfId="2111"/>
    <cellStyle name="_BPA NOS 6 2" xfId="2112"/>
    <cellStyle name="_BPA NOS_DEM-WP(C) Chelan Power Costs" xfId="2113"/>
    <cellStyle name="_BPA NOS_DEM-WP(C) Chelan Power Costs 2" xfId="2114"/>
    <cellStyle name="_BPA NOS_DEM-WP(C) ENERG10C--ctn Mid-C_042010 2010GRC" xfId="2115"/>
    <cellStyle name="_BPA NOS_DEM-WP(C) Gas Transport 2010GRC" xfId="2116"/>
    <cellStyle name="_BPA NOS_DEM-WP(C) Gas Transport 2010GRC 2" xfId="2117"/>
    <cellStyle name="_BPA NOS_DEM-WP(C) Wind Integration Summary 2010GRC" xfId="2118"/>
    <cellStyle name="_BPA NOS_DEM-WP(C) Wind Integration Summary 2010GRC 2" xfId="2119"/>
    <cellStyle name="_BPA NOS_DEM-WP(C) Wind Integration Summary 2010GRC 2 2" xfId="2120"/>
    <cellStyle name="_BPA NOS_DEM-WP(C) Wind Integration Summary 2010GRC 3" xfId="2121"/>
    <cellStyle name="_BPA NOS_DEM-WP(C) Wind Integration Summary 2010GRC_DEM-WP(C) ENERG10C--ctn Mid-C_042010 2010GRC" xfId="2122"/>
    <cellStyle name="_BPA NOS_NIM Summary" xfId="2123"/>
    <cellStyle name="_BPA NOS_NIM Summary 2" xfId="2124"/>
    <cellStyle name="_BPA NOS_NIM Summary 2 2" xfId="2125"/>
    <cellStyle name="_BPA NOS_NIM Summary 3" xfId="2126"/>
    <cellStyle name="_BPA NOS_NIM Summary_DEM-WP(C) ENERG10C--ctn Mid-C_042010 2010GRC" xfId="2127"/>
    <cellStyle name="_Chelan Debt Forecast 12.19.05" xfId="2128"/>
    <cellStyle name="_Chelan Debt Forecast 12.19.05 2" xfId="2129"/>
    <cellStyle name="_Chelan Debt Forecast 12.19.05 2 2" xfId="2130"/>
    <cellStyle name="_Chelan Debt Forecast 12.19.05 2 2 2" xfId="2131"/>
    <cellStyle name="_Chelan Debt Forecast 12.19.05 2 3" xfId="2132"/>
    <cellStyle name="_Chelan Debt Forecast 12.19.05 3" xfId="2133"/>
    <cellStyle name="_Chelan Debt Forecast 12.19.05 3 2" xfId="2134"/>
    <cellStyle name="_Chelan Debt Forecast 12.19.05 4" xfId="2135"/>
    <cellStyle name="_Chelan Debt Forecast 12.19.05 4 2" xfId="2136"/>
    <cellStyle name="_Chelan Debt Forecast 12.19.05 4 3" xfId="2137"/>
    <cellStyle name="_Chelan Debt Forecast 12.19.05 5" xfId="2138"/>
    <cellStyle name="_Chelan Debt Forecast 12.19.05 5 2" xfId="2139"/>
    <cellStyle name="_Chelan Debt Forecast 12.19.05 5 3" xfId="2140"/>
    <cellStyle name="_Chelan Debt Forecast 12.19.05 6" xfId="2141"/>
    <cellStyle name="_Chelan Debt Forecast 12.19.05 6 2" xfId="2142"/>
    <cellStyle name="_Chelan Debt Forecast 12.19.05 7" xfId="2143"/>
    <cellStyle name="_Chelan Debt Forecast 12.19.05 7 2" xfId="2144"/>
    <cellStyle name="_Chelan Debt Forecast 12.19.05 8" xfId="2145"/>
    <cellStyle name="_Chelan Debt Forecast 12.19.05 8 2" xfId="2146"/>
    <cellStyle name="_Chelan Debt Forecast 12.19.05_(C) WHE Proforma with ITC cash grant 10 Yr Amort_for deferral_102809" xfId="2147"/>
    <cellStyle name="_Chelan Debt Forecast 12.19.05_(C) WHE Proforma with ITC cash grant 10 Yr Amort_for deferral_102809 2" xfId="2148"/>
    <cellStyle name="_Chelan Debt Forecast 12.19.05_(C) WHE Proforma with ITC cash grant 10 Yr Amort_for deferral_102809 2 2" xfId="2149"/>
    <cellStyle name="_Chelan Debt Forecast 12.19.05_(C) WHE Proforma with ITC cash grant 10 Yr Amort_for deferral_102809 3" xfId="2150"/>
    <cellStyle name="_Chelan Debt Forecast 12.19.05_(C) WHE Proforma with ITC cash grant 10 Yr Amort_for deferral_102809_16.07E Wild Horse Wind Expansionwrkingfile" xfId="2151"/>
    <cellStyle name="_Chelan Debt Forecast 12.19.05_(C) WHE Proforma with ITC cash grant 10 Yr Amort_for deferral_102809_16.07E Wild Horse Wind Expansionwrkingfile 2" xfId="2152"/>
    <cellStyle name="_Chelan Debt Forecast 12.19.05_(C) WHE Proforma with ITC cash grant 10 Yr Amort_for deferral_102809_16.07E Wild Horse Wind Expansionwrkingfile 2 2" xfId="2153"/>
    <cellStyle name="_Chelan Debt Forecast 12.19.05_(C) WHE Proforma with ITC cash grant 10 Yr Amort_for deferral_102809_16.07E Wild Horse Wind Expansionwrkingfile 3" xfId="2154"/>
    <cellStyle name="_Chelan Debt Forecast 12.19.05_(C) WHE Proforma with ITC cash grant 10 Yr Amort_for deferral_102809_16.07E Wild Horse Wind Expansionwrkingfile SF" xfId="2155"/>
    <cellStyle name="_Chelan Debt Forecast 12.19.05_(C) WHE Proforma with ITC cash grant 10 Yr Amort_for deferral_102809_16.07E Wild Horse Wind Expansionwrkingfile SF 2" xfId="2156"/>
    <cellStyle name="_Chelan Debt Forecast 12.19.05_(C) WHE Proforma with ITC cash grant 10 Yr Amort_for deferral_102809_16.07E Wild Horse Wind Expansionwrkingfile SF 2 2" xfId="2157"/>
    <cellStyle name="_Chelan Debt Forecast 12.19.05_(C) WHE Proforma with ITC cash grant 10 Yr Amort_for deferral_102809_16.07E Wild Horse Wind Expansionwrkingfile SF 3" xfId="2158"/>
    <cellStyle name="_Chelan Debt Forecast 12.19.05_(C) WHE Proforma with ITC cash grant 10 Yr Amort_for deferral_102809_16.07E Wild Horse Wind Expansionwrkingfile SF_DEM-WP(C) ENERG10C--ctn Mid-C_042010 2010GRC" xfId="2159"/>
    <cellStyle name="_Chelan Debt Forecast 12.19.05_(C) WHE Proforma with ITC cash grant 10 Yr Amort_for deferral_102809_16.07E Wild Horse Wind Expansionwrkingfile_DEM-WP(C) ENERG10C--ctn Mid-C_042010 2010GRC" xfId="2160"/>
    <cellStyle name="_Chelan Debt Forecast 12.19.05_(C) WHE Proforma with ITC cash grant 10 Yr Amort_for deferral_102809_16.37E Wild Horse Expansion DeferralRevwrkingfile SF" xfId="2161"/>
    <cellStyle name="_Chelan Debt Forecast 12.19.05_(C) WHE Proforma with ITC cash grant 10 Yr Amort_for deferral_102809_16.37E Wild Horse Expansion DeferralRevwrkingfile SF 2" xfId="2162"/>
    <cellStyle name="_Chelan Debt Forecast 12.19.05_(C) WHE Proforma with ITC cash grant 10 Yr Amort_for deferral_102809_16.37E Wild Horse Expansion DeferralRevwrkingfile SF 2 2" xfId="2163"/>
    <cellStyle name="_Chelan Debt Forecast 12.19.05_(C) WHE Proforma with ITC cash grant 10 Yr Amort_for deferral_102809_16.37E Wild Horse Expansion DeferralRevwrkingfile SF 3" xfId="2164"/>
    <cellStyle name="_Chelan Debt Forecast 12.19.05_(C) WHE Proforma with ITC cash grant 10 Yr Amort_for deferral_102809_16.37E Wild Horse Expansion DeferralRevwrkingfile SF_DEM-WP(C) ENERG10C--ctn Mid-C_042010 2010GRC" xfId="2165"/>
    <cellStyle name="_Chelan Debt Forecast 12.19.05_(C) WHE Proforma with ITC cash grant 10 Yr Amort_for deferral_102809_DEM-WP(C) ENERG10C--ctn Mid-C_042010 2010GRC" xfId="2166"/>
    <cellStyle name="_Chelan Debt Forecast 12.19.05_(C) WHE Proforma with ITC cash grant 10 Yr Amort_for rebuttal_120709" xfId="2167"/>
    <cellStyle name="_Chelan Debt Forecast 12.19.05_(C) WHE Proforma with ITC cash grant 10 Yr Amort_for rebuttal_120709 2" xfId="2168"/>
    <cellStyle name="_Chelan Debt Forecast 12.19.05_(C) WHE Proforma with ITC cash grant 10 Yr Amort_for rebuttal_120709 2 2" xfId="2169"/>
    <cellStyle name="_Chelan Debt Forecast 12.19.05_(C) WHE Proforma with ITC cash grant 10 Yr Amort_for rebuttal_120709 3" xfId="2170"/>
    <cellStyle name="_Chelan Debt Forecast 12.19.05_(C) WHE Proforma with ITC cash grant 10 Yr Amort_for rebuttal_120709_DEM-WP(C) ENERG10C--ctn Mid-C_042010 2010GRC" xfId="2171"/>
    <cellStyle name="_Chelan Debt Forecast 12.19.05_04.07E Wild Horse Wind Expansion" xfId="2172"/>
    <cellStyle name="_Chelan Debt Forecast 12.19.05_04.07E Wild Horse Wind Expansion 2" xfId="2173"/>
    <cellStyle name="_Chelan Debt Forecast 12.19.05_04.07E Wild Horse Wind Expansion 2 2" xfId="2174"/>
    <cellStyle name="_Chelan Debt Forecast 12.19.05_04.07E Wild Horse Wind Expansion 3" xfId="2175"/>
    <cellStyle name="_Chelan Debt Forecast 12.19.05_04.07E Wild Horse Wind Expansion_16.07E Wild Horse Wind Expansionwrkingfile" xfId="2176"/>
    <cellStyle name="_Chelan Debt Forecast 12.19.05_04.07E Wild Horse Wind Expansion_16.07E Wild Horse Wind Expansionwrkingfile 2" xfId="2177"/>
    <cellStyle name="_Chelan Debt Forecast 12.19.05_04.07E Wild Horse Wind Expansion_16.07E Wild Horse Wind Expansionwrkingfile 2 2" xfId="2178"/>
    <cellStyle name="_Chelan Debt Forecast 12.19.05_04.07E Wild Horse Wind Expansion_16.07E Wild Horse Wind Expansionwrkingfile 3" xfId="2179"/>
    <cellStyle name="_Chelan Debt Forecast 12.19.05_04.07E Wild Horse Wind Expansion_16.07E Wild Horse Wind Expansionwrkingfile SF" xfId="2180"/>
    <cellStyle name="_Chelan Debt Forecast 12.19.05_04.07E Wild Horse Wind Expansion_16.07E Wild Horse Wind Expansionwrkingfile SF 2" xfId="2181"/>
    <cellStyle name="_Chelan Debt Forecast 12.19.05_04.07E Wild Horse Wind Expansion_16.07E Wild Horse Wind Expansionwrkingfile SF 2 2" xfId="2182"/>
    <cellStyle name="_Chelan Debt Forecast 12.19.05_04.07E Wild Horse Wind Expansion_16.07E Wild Horse Wind Expansionwrkingfile SF 3" xfId="2183"/>
    <cellStyle name="_Chelan Debt Forecast 12.19.05_04.07E Wild Horse Wind Expansion_16.07E Wild Horse Wind Expansionwrkingfile SF_DEM-WP(C) ENERG10C--ctn Mid-C_042010 2010GRC" xfId="2184"/>
    <cellStyle name="_Chelan Debt Forecast 12.19.05_04.07E Wild Horse Wind Expansion_16.07E Wild Horse Wind Expansionwrkingfile_DEM-WP(C) ENERG10C--ctn Mid-C_042010 2010GRC" xfId="2185"/>
    <cellStyle name="_Chelan Debt Forecast 12.19.05_04.07E Wild Horse Wind Expansion_16.37E Wild Horse Expansion DeferralRevwrkingfile SF" xfId="2186"/>
    <cellStyle name="_Chelan Debt Forecast 12.19.05_04.07E Wild Horse Wind Expansion_16.37E Wild Horse Expansion DeferralRevwrkingfile SF 2" xfId="2187"/>
    <cellStyle name="_Chelan Debt Forecast 12.19.05_04.07E Wild Horse Wind Expansion_16.37E Wild Horse Expansion DeferralRevwrkingfile SF 2 2" xfId="2188"/>
    <cellStyle name="_Chelan Debt Forecast 12.19.05_04.07E Wild Horse Wind Expansion_16.37E Wild Horse Expansion DeferralRevwrkingfile SF 3" xfId="2189"/>
    <cellStyle name="_Chelan Debt Forecast 12.19.05_04.07E Wild Horse Wind Expansion_16.37E Wild Horse Expansion DeferralRevwrkingfile SF_DEM-WP(C) ENERG10C--ctn Mid-C_042010 2010GRC" xfId="2190"/>
    <cellStyle name="_Chelan Debt Forecast 12.19.05_04.07E Wild Horse Wind Expansion_DEM-WP(C) ENERG10C--ctn Mid-C_042010 2010GRC" xfId="2191"/>
    <cellStyle name="_Chelan Debt Forecast 12.19.05_16.07E Wild Horse Wind Expansionwrkingfile" xfId="2192"/>
    <cellStyle name="_Chelan Debt Forecast 12.19.05_16.07E Wild Horse Wind Expansionwrkingfile 2" xfId="2193"/>
    <cellStyle name="_Chelan Debt Forecast 12.19.05_16.07E Wild Horse Wind Expansionwrkingfile 2 2" xfId="2194"/>
    <cellStyle name="_Chelan Debt Forecast 12.19.05_16.07E Wild Horse Wind Expansionwrkingfile 3" xfId="2195"/>
    <cellStyle name="_Chelan Debt Forecast 12.19.05_16.07E Wild Horse Wind Expansionwrkingfile SF" xfId="2196"/>
    <cellStyle name="_Chelan Debt Forecast 12.19.05_16.07E Wild Horse Wind Expansionwrkingfile SF 2" xfId="2197"/>
    <cellStyle name="_Chelan Debt Forecast 12.19.05_16.07E Wild Horse Wind Expansionwrkingfile SF 2 2" xfId="2198"/>
    <cellStyle name="_Chelan Debt Forecast 12.19.05_16.07E Wild Horse Wind Expansionwrkingfile SF 3" xfId="2199"/>
    <cellStyle name="_Chelan Debt Forecast 12.19.05_16.07E Wild Horse Wind Expansionwrkingfile SF_DEM-WP(C) ENERG10C--ctn Mid-C_042010 2010GRC" xfId="2200"/>
    <cellStyle name="_Chelan Debt Forecast 12.19.05_16.07E Wild Horse Wind Expansionwrkingfile_DEM-WP(C) ENERG10C--ctn Mid-C_042010 2010GRC" xfId="2201"/>
    <cellStyle name="_Chelan Debt Forecast 12.19.05_16.37E Wild Horse Expansion DeferralRevwrkingfile SF" xfId="2202"/>
    <cellStyle name="_Chelan Debt Forecast 12.19.05_16.37E Wild Horse Expansion DeferralRevwrkingfile SF 2" xfId="2203"/>
    <cellStyle name="_Chelan Debt Forecast 12.19.05_16.37E Wild Horse Expansion DeferralRevwrkingfile SF 2 2" xfId="2204"/>
    <cellStyle name="_Chelan Debt Forecast 12.19.05_16.37E Wild Horse Expansion DeferralRevwrkingfile SF 3" xfId="2205"/>
    <cellStyle name="_Chelan Debt Forecast 12.19.05_16.37E Wild Horse Expansion DeferralRevwrkingfile SF_DEM-WP(C) ENERG10C--ctn Mid-C_042010 2010GRC" xfId="2206"/>
    <cellStyle name="_Chelan Debt Forecast 12.19.05_2009 Compliance Filing PCA Exhibits for GRC" xfId="2207"/>
    <cellStyle name="_Chelan Debt Forecast 12.19.05_2009 Compliance Filing PCA Exhibits for GRC 2" xfId="2208"/>
    <cellStyle name="_Chelan Debt Forecast 12.19.05_2009 GRC Compl Filing - Exhibit D" xfId="2209"/>
    <cellStyle name="_Chelan Debt Forecast 12.19.05_2009 GRC Compl Filing - Exhibit D 2" xfId="2210"/>
    <cellStyle name="_Chelan Debt Forecast 12.19.05_2009 GRC Compl Filing - Exhibit D 2 2" xfId="2211"/>
    <cellStyle name="_Chelan Debt Forecast 12.19.05_2009 GRC Compl Filing - Exhibit D 3" xfId="2212"/>
    <cellStyle name="_Chelan Debt Forecast 12.19.05_2009 GRC Compl Filing - Exhibit D_DEM-WP(C) ENERG10C--ctn Mid-C_042010 2010GRC" xfId="2213"/>
    <cellStyle name="_Chelan Debt Forecast 12.19.05_3.01 Income Statement" xfId="2214"/>
    <cellStyle name="_Chelan Debt Forecast 12.19.05_4 31 Regulatory Assets and Liabilities  7 06- Exhibit D" xfId="2215"/>
    <cellStyle name="_Chelan Debt Forecast 12.19.05_4 31 Regulatory Assets and Liabilities  7 06- Exhibit D 2" xfId="2216"/>
    <cellStyle name="_Chelan Debt Forecast 12.19.05_4 31 Regulatory Assets and Liabilities  7 06- Exhibit D 2 2" xfId="2217"/>
    <cellStyle name="_Chelan Debt Forecast 12.19.05_4 31 Regulatory Assets and Liabilities  7 06- Exhibit D 2 2 2" xfId="2218"/>
    <cellStyle name="_Chelan Debt Forecast 12.19.05_4 31 Regulatory Assets and Liabilities  7 06- Exhibit D 3" xfId="2219"/>
    <cellStyle name="_Chelan Debt Forecast 12.19.05_4 31 Regulatory Assets and Liabilities  7 06- Exhibit D_DEM-WP(C) ENERG10C--ctn Mid-C_042010 2010GRC" xfId="2220"/>
    <cellStyle name="_Chelan Debt Forecast 12.19.05_4 31 Regulatory Assets and Liabilities  7 06- Exhibit D_NIM Summary" xfId="2221"/>
    <cellStyle name="_Chelan Debt Forecast 12.19.05_4 31 Regulatory Assets and Liabilities  7 06- Exhibit D_NIM Summary 2" xfId="2222"/>
    <cellStyle name="_Chelan Debt Forecast 12.19.05_4 31 Regulatory Assets and Liabilities  7 06- Exhibit D_NIM Summary 2 2" xfId="2223"/>
    <cellStyle name="_Chelan Debt Forecast 12.19.05_4 31 Regulatory Assets and Liabilities  7 06- Exhibit D_NIM Summary 3" xfId="2224"/>
    <cellStyle name="_Chelan Debt Forecast 12.19.05_4 31 Regulatory Assets and Liabilities  7 06- Exhibit D_NIM Summary_DEM-WP(C) ENERG10C--ctn Mid-C_042010 2010GRC" xfId="2225"/>
    <cellStyle name="_Chelan Debt Forecast 12.19.05_4 31 Regulatory Assets and Liabilities  7 06- Exhibit D_NIM+O&amp;M" xfId="2226"/>
    <cellStyle name="_Chelan Debt Forecast 12.19.05_4 31 Regulatory Assets and Liabilities  7 06- Exhibit D_NIM+O&amp;M Monthly" xfId="2227"/>
    <cellStyle name="_Chelan Debt Forecast 12.19.05_4 31E Reg Asset  Liab and EXH D" xfId="2228"/>
    <cellStyle name="_Chelan Debt Forecast 12.19.05_4 31E Reg Asset  Liab and EXH D _ Aug 10 Filing (2)" xfId="2229"/>
    <cellStyle name="_Chelan Debt Forecast 12.19.05_4 31E Reg Asset  Liab and EXH D _ Aug 10 Filing (2) 2" xfId="2230"/>
    <cellStyle name="_Chelan Debt Forecast 12.19.05_4 31E Reg Asset  Liab and EXH D 2" xfId="2231"/>
    <cellStyle name="_Chelan Debt Forecast 12.19.05_4 31E Reg Asset  Liab and EXH D 3" xfId="2232"/>
    <cellStyle name="_Chelan Debt Forecast 12.19.05_4 32 Regulatory Assets and Liabilities  7 06- Exhibit D" xfId="2233"/>
    <cellStyle name="_Chelan Debt Forecast 12.19.05_4 32 Regulatory Assets and Liabilities  7 06- Exhibit D 2" xfId="2234"/>
    <cellStyle name="_Chelan Debt Forecast 12.19.05_4 32 Regulatory Assets and Liabilities  7 06- Exhibit D 2 2" xfId="2235"/>
    <cellStyle name="_Chelan Debt Forecast 12.19.05_4 32 Regulatory Assets and Liabilities  7 06- Exhibit D 2 2 2" xfId="2236"/>
    <cellStyle name="_Chelan Debt Forecast 12.19.05_4 32 Regulatory Assets and Liabilities  7 06- Exhibit D 3" xfId="2237"/>
    <cellStyle name="_Chelan Debt Forecast 12.19.05_4 32 Regulatory Assets and Liabilities  7 06- Exhibit D_DEM-WP(C) ENERG10C--ctn Mid-C_042010 2010GRC" xfId="2238"/>
    <cellStyle name="_Chelan Debt Forecast 12.19.05_4 32 Regulatory Assets and Liabilities  7 06- Exhibit D_NIM Summary" xfId="2239"/>
    <cellStyle name="_Chelan Debt Forecast 12.19.05_4 32 Regulatory Assets and Liabilities  7 06- Exhibit D_NIM Summary 2" xfId="2240"/>
    <cellStyle name="_Chelan Debt Forecast 12.19.05_4 32 Regulatory Assets and Liabilities  7 06- Exhibit D_NIM Summary 2 2" xfId="2241"/>
    <cellStyle name="_Chelan Debt Forecast 12.19.05_4 32 Regulatory Assets and Liabilities  7 06- Exhibit D_NIM Summary 3" xfId="2242"/>
    <cellStyle name="_Chelan Debt Forecast 12.19.05_4 32 Regulatory Assets and Liabilities  7 06- Exhibit D_NIM Summary_DEM-WP(C) ENERG10C--ctn Mid-C_042010 2010GRC" xfId="2243"/>
    <cellStyle name="_Chelan Debt Forecast 12.19.05_4 32 Regulatory Assets and Liabilities  7 06- Exhibit D_NIM+O&amp;M" xfId="2244"/>
    <cellStyle name="_Chelan Debt Forecast 12.19.05_4 32 Regulatory Assets and Liabilities  7 06- Exhibit D_NIM+O&amp;M Monthly" xfId="2245"/>
    <cellStyle name="_Chelan Debt Forecast 12.19.05_AURORA Total New" xfId="2246"/>
    <cellStyle name="_Chelan Debt Forecast 12.19.05_AURORA Total New 2" xfId="2247"/>
    <cellStyle name="_Chelan Debt Forecast 12.19.05_AURORA Total New 2 2" xfId="2248"/>
    <cellStyle name="_Chelan Debt Forecast 12.19.05_AURORA Total New 3" xfId="2249"/>
    <cellStyle name="_Chelan Debt Forecast 12.19.05_Book2" xfId="2250"/>
    <cellStyle name="_Chelan Debt Forecast 12.19.05_Book2 2" xfId="2251"/>
    <cellStyle name="_Chelan Debt Forecast 12.19.05_Book2 2 2" xfId="2252"/>
    <cellStyle name="_Chelan Debt Forecast 12.19.05_Book2 3" xfId="2253"/>
    <cellStyle name="_Chelan Debt Forecast 12.19.05_Book2_Adj Bench DR 3 for Initial Briefs (Electric)" xfId="2254"/>
    <cellStyle name="_Chelan Debt Forecast 12.19.05_Book2_Adj Bench DR 3 for Initial Briefs (Electric) 2" xfId="2255"/>
    <cellStyle name="_Chelan Debt Forecast 12.19.05_Book2_Adj Bench DR 3 for Initial Briefs (Electric) 2 2" xfId="2256"/>
    <cellStyle name="_Chelan Debt Forecast 12.19.05_Book2_Adj Bench DR 3 for Initial Briefs (Electric) 3" xfId="2257"/>
    <cellStyle name="_Chelan Debt Forecast 12.19.05_Book2_Adj Bench DR 3 for Initial Briefs (Electric)_DEM-WP(C) ENERG10C--ctn Mid-C_042010 2010GRC" xfId="2258"/>
    <cellStyle name="_Chelan Debt Forecast 12.19.05_Book2_DEM-WP(C) ENERG10C--ctn Mid-C_042010 2010GRC" xfId="2259"/>
    <cellStyle name="_Chelan Debt Forecast 12.19.05_Book2_Electric Rev Req Model (2009 GRC) Rebuttal" xfId="2260"/>
    <cellStyle name="_Chelan Debt Forecast 12.19.05_Book2_Electric Rev Req Model (2009 GRC) Rebuttal 2" xfId="2261"/>
    <cellStyle name="_Chelan Debt Forecast 12.19.05_Book2_Electric Rev Req Model (2009 GRC) Rebuttal REmoval of New  WH Solar AdjustMI" xfId="2262"/>
    <cellStyle name="_Chelan Debt Forecast 12.19.05_Book2_Electric Rev Req Model (2009 GRC) Rebuttal REmoval of New  WH Solar AdjustMI 2" xfId="2263"/>
    <cellStyle name="_Chelan Debt Forecast 12.19.05_Book2_Electric Rev Req Model (2009 GRC) Rebuttal REmoval of New  WH Solar AdjustMI 2 2" xfId="2264"/>
    <cellStyle name="_Chelan Debt Forecast 12.19.05_Book2_Electric Rev Req Model (2009 GRC) Rebuttal REmoval of New  WH Solar AdjustMI 3" xfId="2265"/>
    <cellStyle name="_Chelan Debt Forecast 12.19.05_Book2_Electric Rev Req Model (2009 GRC) Rebuttal REmoval of New  WH Solar AdjustMI_DEM-WP(C) ENERG10C--ctn Mid-C_042010 2010GRC" xfId="2266"/>
    <cellStyle name="_Chelan Debt Forecast 12.19.05_Book2_Electric Rev Req Model (2009 GRC) Revised 01-18-2010" xfId="2267"/>
    <cellStyle name="_Chelan Debt Forecast 12.19.05_Book2_Electric Rev Req Model (2009 GRC) Revised 01-18-2010 2" xfId="2268"/>
    <cellStyle name="_Chelan Debt Forecast 12.19.05_Book2_Electric Rev Req Model (2009 GRC) Revised 01-18-2010 2 2" xfId="2269"/>
    <cellStyle name="_Chelan Debt Forecast 12.19.05_Book2_Electric Rev Req Model (2009 GRC) Revised 01-18-2010 3" xfId="2270"/>
    <cellStyle name="_Chelan Debt Forecast 12.19.05_Book2_Electric Rev Req Model (2009 GRC) Revised 01-18-2010_DEM-WP(C) ENERG10C--ctn Mid-C_042010 2010GRC" xfId="2271"/>
    <cellStyle name="_Chelan Debt Forecast 12.19.05_Book2_Final Order Electric EXHIBIT A-1" xfId="2272"/>
    <cellStyle name="_Chelan Debt Forecast 12.19.05_Book2_Final Order Electric EXHIBIT A-1 2" xfId="2273"/>
    <cellStyle name="_Chelan Debt Forecast 12.19.05_Book4" xfId="2274"/>
    <cellStyle name="_Chelan Debt Forecast 12.19.05_Book4 2" xfId="2275"/>
    <cellStyle name="_Chelan Debt Forecast 12.19.05_Book4 2 2" xfId="2276"/>
    <cellStyle name="_Chelan Debt Forecast 12.19.05_Book4 3" xfId="2277"/>
    <cellStyle name="_Chelan Debt Forecast 12.19.05_Book4_DEM-WP(C) ENERG10C--ctn Mid-C_042010 2010GRC" xfId="2278"/>
    <cellStyle name="_Chelan Debt Forecast 12.19.05_Book9" xfId="2279"/>
    <cellStyle name="_Chelan Debt Forecast 12.19.05_Book9 2" xfId="2280"/>
    <cellStyle name="_Chelan Debt Forecast 12.19.05_Book9 2 2" xfId="2281"/>
    <cellStyle name="_Chelan Debt Forecast 12.19.05_Book9 3" xfId="2282"/>
    <cellStyle name="_Chelan Debt Forecast 12.19.05_Book9_DEM-WP(C) ENERG10C--ctn Mid-C_042010 2010GRC" xfId="2283"/>
    <cellStyle name="_Chelan Debt Forecast 12.19.05_Check the Interest Calculation" xfId="2284"/>
    <cellStyle name="_Chelan Debt Forecast 12.19.05_Check the Interest Calculation_Scenario 1 REC vs PTC Offset" xfId="2285"/>
    <cellStyle name="_Chelan Debt Forecast 12.19.05_Check the Interest Calculation_Scenario 3" xfId="2286"/>
    <cellStyle name="_Chelan Debt Forecast 12.19.05_Chelan PUD Power Costs (8-10)" xfId="2287"/>
    <cellStyle name="_Chelan Debt Forecast 12.19.05_Chelan PUD Power Costs (8-10) 2" xfId="2288"/>
    <cellStyle name="_Chelan Debt Forecast 12.19.05_DEM-WP(C) Chelan Power Costs" xfId="2289"/>
    <cellStyle name="_Chelan Debt Forecast 12.19.05_DEM-WP(C) Chelan Power Costs 2" xfId="2290"/>
    <cellStyle name="_Chelan Debt Forecast 12.19.05_DEM-WP(C) ENERG10C--ctn Mid-C_042010 2010GRC" xfId="2291"/>
    <cellStyle name="_Chelan Debt Forecast 12.19.05_DEM-WP(C) Gas Transport 2010GRC" xfId="2292"/>
    <cellStyle name="_Chelan Debt Forecast 12.19.05_DEM-WP(C) Gas Transport 2010GRC 2" xfId="2293"/>
    <cellStyle name="_Chelan Debt Forecast 12.19.05_Exh A-1 resulting from UE-112050 effective Jan 1 2012" xfId="2294"/>
    <cellStyle name="_Chelan Debt Forecast 12.19.05_Exh G - Klamath Peaker PPA fr C Locke 2-12" xfId="2295"/>
    <cellStyle name="_Chelan Debt Forecast 12.19.05_Exhibit A-1 effective 4-1-11 fr S Free 12-11" xfId="2296"/>
    <cellStyle name="_Chelan Debt Forecast 12.19.05_Exhibit D fr R Gho 12-31-08" xfId="2297"/>
    <cellStyle name="_Chelan Debt Forecast 12.19.05_Exhibit D fr R Gho 12-31-08 2" xfId="2298"/>
    <cellStyle name="_Chelan Debt Forecast 12.19.05_Exhibit D fr R Gho 12-31-08 2 2" xfId="2299"/>
    <cellStyle name="_Chelan Debt Forecast 12.19.05_Exhibit D fr R Gho 12-31-08 3" xfId="2300"/>
    <cellStyle name="_Chelan Debt Forecast 12.19.05_Exhibit D fr R Gho 12-31-08 v2" xfId="2301"/>
    <cellStyle name="_Chelan Debt Forecast 12.19.05_Exhibit D fr R Gho 12-31-08 v2 2" xfId="2302"/>
    <cellStyle name="_Chelan Debt Forecast 12.19.05_Exhibit D fr R Gho 12-31-08 v2 2 2" xfId="2303"/>
    <cellStyle name="_Chelan Debt Forecast 12.19.05_Exhibit D fr R Gho 12-31-08 v2 3" xfId="2304"/>
    <cellStyle name="_Chelan Debt Forecast 12.19.05_Exhibit D fr R Gho 12-31-08 v2_DEM-WP(C) ENERG10C--ctn Mid-C_042010 2010GRC" xfId="2305"/>
    <cellStyle name="_Chelan Debt Forecast 12.19.05_Exhibit D fr R Gho 12-31-08 v2_NIM Summary" xfId="2306"/>
    <cellStyle name="_Chelan Debt Forecast 12.19.05_Exhibit D fr R Gho 12-31-08 v2_NIM Summary 2" xfId="2307"/>
    <cellStyle name="_Chelan Debt Forecast 12.19.05_Exhibit D fr R Gho 12-31-08 v2_NIM Summary 2 2" xfId="2308"/>
    <cellStyle name="_Chelan Debt Forecast 12.19.05_Exhibit D fr R Gho 12-31-08 v2_NIM Summary 3" xfId="2309"/>
    <cellStyle name="_Chelan Debt Forecast 12.19.05_Exhibit D fr R Gho 12-31-08 v2_NIM Summary_DEM-WP(C) ENERG10C--ctn Mid-C_042010 2010GRC" xfId="2310"/>
    <cellStyle name="_Chelan Debt Forecast 12.19.05_Exhibit D fr R Gho 12-31-08_DEM-WP(C) ENERG10C--ctn Mid-C_042010 2010GRC" xfId="2311"/>
    <cellStyle name="_Chelan Debt Forecast 12.19.05_Exhibit D fr R Gho 12-31-08_NIM Summary" xfId="2312"/>
    <cellStyle name="_Chelan Debt Forecast 12.19.05_Exhibit D fr R Gho 12-31-08_NIM Summary 2" xfId="2313"/>
    <cellStyle name="_Chelan Debt Forecast 12.19.05_Exhibit D fr R Gho 12-31-08_NIM Summary 2 2" xfId="2314"/>
    <cellStyle name="_Chelan Debt Forecast 12.19.05_Exhibit D fr R Gho 12-31-08_NIM Summary 3" xfId="2315"/>
    <cellStyle name="_Chelan Debt Forecast 12.19.05_Exhibit D fr R Gho 12-31-08_NIM Summary_DEM-WP(C) ENERG10C--ctn Mid-C_042010 2010GRC" xfId="2316"/>
    <cellStyle name="_Chelan Debt Forecast 12.19.05_Hopkins Ridge Prepaid Tran - Interest Earned RY 12ME Feb  '11" xfId="2317"/>
    <cellStyle name="_Chelan Debt Forecast 12.19.05_Hopkins Ridge Prepaid Tran - Interest Earned RY 12ME Feb  '11 2" xfId="2318"/>
    <cellStyle name="_Chelan Debt Forecast 12.19.05_Hopkins Ridge Prepaid Tran - Interest Earned RY 12ME Feb  '11 2 2" xfId="2319"/>
    <cellStyle name="_Chelan Debt Forecast 12.19.05_Hopkins Ridge Prepaid Tran - Interest Earned RY 12ME Feb  '11 3" xfId="2320"/>
    <cellStyle name="_Chelan Debt Forecast 12.19.05_Hopkins Ridge Prepaid Tran - Interest Earned RY 12ME Feb  '11_DEM-WP(C) ENERG10C--ctn Mid-C_042010 2010GRC" xfId="2321"/>
    <cellStyle name="_Chelan Debt Forecast 12.19.05_Hopkins Ridge Prepaid Tran - Interest Earned RY 12ME Feb  '11_NIM Summary" xfId="2322"/>
    <cellStyle name="_Chelan Debt Forecast 12.19.05_Hopkins Ridge Prepaid Tran - Interest Earned RY 12ME Feb  '11_NIM Summary 2" xfId="2323"/>
    <cellStyle name="_Chelan Debt Forecast 12.19.05_Hopkins Ridge Prepaid Tran - Interest Earned RY 12ME Feb  '11_NIM Summary 2 2" xfId="2324"/>
    <cellStyle name="_Chelan Debt Forecast 12.19.05_Hopkins Ridge Prepaid Tran - Interest Earned RY 12ME Feb  '11_NIM Summary 3" xfId="2325"/>
    <cellStyle name="_Chelan Debt Forecast 12.19.05_Hopkins Ridge Prepaid Tran - Interest Earned RY 12ME Feb  '11_NIM Summary_DEM-WP(C) ENERG10C--ctn Mid-C_042010 2010GRC" xfId="2326"/>
    <cellStyle name="_Chelan Debt Forecast 12.19.05_Hopkins Ridge Prepaid Tran - Interest Earned RY 12ME Feb  '11_Transmission Workbook for May BOD" xfId="2327"/>
    <cellStyle name="_Chelan Debt Forecast 12.19.05_Hopkins Ridge Prepaid Tran - Interest Earned RY 12ME Feb  '11_Transmission Workbook for May BOD 2" xfId="2328"/>
    <cellStyle name="_Chelan Debt Forecast 12.19.05_Hopkins Ridge Prepaid Tran - Interest Earned RY 12ME Feb  '11_Transmission Workbook for May BOD 2 2" xfId="2329"/>
    <cellStyle name="_Chelan Debt Forecast 12.19.05_Hopkins Ridge Prepaid Tran - Interest Earned RY 12ME Feb  '11_Transmission Workbook for May BOD 3" xfId="2330"/>
    <cellStyle name="_Chelan Debt Forecast 12.19.05_Hopkins Ridge Prepaid Tran - Interest Earned RY 12ME Feb  '11_Transmission Workbook for May BOD_DEM-WP(C) ENERG10C--ctn Mid-C_042010 2010GRC" xfId="2331"/>
    <cellStyle name="_Chelan Debt Forecast 12.19.05_LSRWEP LGIA like Acctg Petition Aug 2010" xfId="2332"/>
    <cellStyle name="_Chelan Debt Forecast 12.19.05_Mint Farm Generation BPA" xfId="2333"/>
    <cellStyle name="_Chelan Debt Forecast 12.19.05_NIM Summary" xfId="2334"/>
    <cellStyle name="_Chelan Debt Forecast 12.19.05_NIM Summary 09GRC" xfId="2335"/>
    <cellStyle name="_Chelan Debt Forecast 12.19.05_NIM Summary 09GRC 2" xfId="2336"/>
    <cellStyle name="_Chelan Debt Forecast 12.19.05_NIM Summary 09GRC 2 2" xfId="2337"/>
    <cellStyle name="_Chelan Debt Forecast 12.19.05_NIM Summary 09GRC 3" xfId="2338"/>
    <cellStyle name="_Chelan Debt Forecast 12.19.05_NIM Summary 09GRC_DEM-WP(C) ENERG10C--ctn Mid-C_042010 2010GRC" xfId="2339"/>
    <cellStyle name="_Chelan Debt Forecast 12.19.05_NIM Summary 10" xfId="2340"/>
    <cellStyle name="_Chelan Debt Forecast 12.19.05_NIM Summary 11" xfId="2341"/>
    <cellStyle name="_Chelan Debt Forecast 12.19.05_NIM Summary 12" xfId="2342"/>
    <cellStyle name="_Chelan Debt Forecast 12.19.05_NIM Summary 13" xfId="2343"/>
    <cellStyle name="_Chelan Debt Forecast 12.19.05_NIM Summary 14" xfId="2344"/>
    <cellStyle name="_Chelan Debt Forecast 12.19.05_NIM Summary 15" xfId="2345"/>
    <cellStyle name="_Chelan Debt Forecast 12.19.05_NIM Summary 16" xfId="2346"/>
    <cellStyle name="_Chelan Debt Forecast 12.19.05_NIM Summary 17" xfId="2347"/>
    <cellStyle name="_Chelan Debt Forecast 12.19.05_NIM Summary 18" xfId="2348"/>
    <cellStyle name="_Chelan Debt Forecast 12.19.05_NIM Summary 19" xfId="2349"/>
    <cellStyle name="_Chelan Debt Forecast 12.19.05_NIM Summary 2" xfId="2350"/>
    <cellStyle name="_Chelan Debt Forecast 12.19.05_NIM Summary 2 2" xfId="2351"/>
    <cellStyle name="_Chelan Debt Forecast 12.19.05_NIM Summary 20" xfId="2352"/>
    <cellStyle name="_Chelan Debt Forecast 12.19.05_NIM Summary 21" xfId="2353"/>
    <cellStyle name="_Chelan Debt Forecast 12.19.05_NIM Summary 22" xfId="2354"/>
    <cellStyle name="_Chelan Debt Forecast 12.19.05_NIM Summary 23" xfId="2355"/>
    <cellStyle name="_Chelan Debt Forecast 12.19.05_NIM Summary 24" xfId="2356"/>
    <cellStyle name="_Chelan Debt Forecast 12.19.05_NIM Summary 25" xfId="2357"/>
    <cellStyle name="_Chelan Debt Forecast 12.19.05_NIM Summary 26" xfId="2358"/>
    <cellStyle name="_Chelan Debt Forecast 12.19.05_NIM Summary 27" xfId="2359"/>
    <cellStyle name="_Chelan Debt Forecast 12.19.05_NIM Summary 28" xfId="2360"/>
    <cellStyle name="_Chelan Debt Forecast 12.19.05_NIM Summary 29" xfId="2361"/>
    <cellStyle name="_Chelan Debt Forecast 12.19.05_NIM Summary 3" xfId="2362"/>
    <cellStyle name="_Chelan Debt Forecast 12.19.05_NIM Summary 30" xfId="2363"/>
    <cellStyle name="_Chelan Debt Forecast 12.19.05_NIM Summary 31" xfId="2364"/>
    <cellStyle name="_Chelan Debt Forecast 12.19.05_NIM Summary 32" xfId="2365"/>
    <cellStyle name="_Chelan Debt Forecast 12.19.05_NIM Summary 33" xfId="2366"/>
    <cellStyle name="_Chelan Debt Forecast 12.19.05_NIM Summary 34" xfId="2367"/>
    <cellStyle name="_Chelan Debt Forecast 12.19.05_NIM Summary 35" xfId="2368"/>
    <cellStyle name="_Chelan Debt Forecast 12.19.05_NIM Summary 36" xfId="2369"/>
    <cellStyle name="_Chelan Debt Forecast 12.19.05_NIM Summary 37" xfId="2370"/>
    <cellStyle name="_Chelan Debt Forecast 12.19.05_NIM Summary 38" xfId="2371"/>
    <cellStyle name="_Chelan Debt Forecast 12.19.05_NIM Summary 39" xfId="2372"/>
    <cellStyle name="_Chelan Debt Forecast 12.19.05_NIM Summary 4" xfId="2373"/>
    <cellStyle name="_Chelan Debt Forecast 12.19.05_NIM Summary 40" xfId="2374"/>
    <cellStyle name="_Chelan Debt Forecast 12.19.05_NIM Summary 41" xfId="2375"/>
    <cellStyle name="_Chelan Debt Forecast 12.19.05_NIM Summary 42" xfId="2376"/>
    <cellStyle name="_Chelan Debt Forecast 12.19.05_NIM Summary 43" xfId="2377"/>
    <cellStyle name="_Chelan Debt Forecast 12.19.05_NIM Summary 44" xfId="2378"/>
    <cellStyle name="_Chelan Debt Forecast 12.19.05_NIM Summary 45" xfId="2379"/>
    <cellStyle name="_Chelan Debt Forecast 12.19.05_NIM Summary 46" xfId="2380"/>
    <cellStyle name="_Chelan Debt Forecast 12.19.05_NIM Summary 47" xfId="2381"/>
    <cellStyle name="_Chelan Debt Forecast 12.19.05_NIM Summary 48" xfId="2382"/>
    <cellStyle name="_Chelan Debt Forecast 12.19.05_NIM Summary 49" xfId="2383"/>
    <cellStyle name="_Chelan Debt Forecast 12.19.05_NIM Summary 5" xfId="2384"/>
    <cellStyle name="_Chelan Debt Forecast 12.19.05_NIM Summary 50" xfId="2385"/>
    <cellStyle name="_Chelan Debt Forecast 12.19.05_NIM Summary 51" xfId="2386"/>
    <cellStyle name="_Chelan Debt Forecast 12.19.05_NIM Summary 52" xfId="2387"/>
    <cellStyle name="_Chelan Debt Forecast 12.19.05_NIM Summary 6" xfId="2388"/>
    <cellStyle name="_Chelan Debt Forecast 12.19.05_NIM Summary 7" xfId="2389"/>
    <cellStyle name="_Chelan Debt Forecast 12.19.05_NIM Summary 8" xfId="2390"/>
    <cellStyle name="_Chelan Debt Forecast 12.19.05_NIM Summary 9" xfId="2391"/>
    <cellStyle name="_Chelan Debt Forecast 12.19.05_NIM Summary_DEM-WP(C) ENERG10C--ctn Mid-C_042010 2010GRC" xfId="2392"/>
    <cellStyle name="_Chelan Debt Forecast 12.19.05_NIM+O&amp;M" xfId="2393"/>
    <cellStyle name="_Chelan Debt Forecast 12.19.05_NIM+O&amp;M 2" xfId="2394"/>
    <cellStyle name="_Chelan Debt Forecast 12.19.05_NIM+O&amp;M Monthly" xfId="2395"/>
    <cellStyle name="_Chelan Debt Forecast 12.19.05_NIM+O&amp;M Monthly 2" xfId="2396"/>
    <cellStyle name="_Chelan Debt Forecast 12.19.05_PCA 10 -  Exhibit D Dec 2011" xfId="2397"/>
    <cellStyle name="_Chelan Debt Forecast 12.19.05_PCA 10 -  Exhibit D from A Kellogg Jan 2011" xfId="2398"/>
    <cellStyle name="_Chelan Debt Forecast 12.19.05_PCA 10 -  Exhibit D from A Kellogg July 2011" xfId="2399"/>
    <cellStyle name="_Chelan Debt Forecast 12.19.05_PCA 10 -  Exhibit D from S Free Rcv'd 12-11" xfId="2400"/>
    <cellStyle name="_Chelan Debt Forecast 12.19.05_PCA 11 -  Exhibit D Jan 2012 fr A Kellogg" xfId="2401"/>
    <cellStyle name="_Chelan Debt Forecast 12.19.05_PCA 11 -  Exhibit D Jan 2012 WF" xfId="2402"/>
    <cellStyle name="_Chelan Debt Forecast 12.19.05_PCA 7 - Exhibit D update 11_30_08 (2)" xfId="2403"/>
    <cellStyle name="_Chelan Debt Forecast 12.19.05_PCA 7 - Exhibit D update 11_30_08 (2) 2" xfId="2404"/>
    <cellStyle name="_Chelan Debt Forecast 12.19.05_PCA 7 - Exhibit D update 11_30_08 (2) 2 2" xfId="2405"/>
    <cellStyle name="_Chelan Debt Forecast 12.19.05_PCA 7 - Exhibit D update 11_30_08 (2) 2 2 2" xfId="2406"/>
    <cellStyle name="_Chelan Debt Forecast 12.19.05_PCA 7 - Exhibit D update 11_30_08 (2) 2 3" xfId="2407"/>
    <cellStyle name="_Chelan Debt Forecast 12.19.05_PCA 7 - Exhibit D update 11_30_08 (2) 3" xfId="2408"/>
    <cellStyle name="_Chelan Debt Forecast 12.19.05_PCA 7 - Exhibit D update 11_30_08 (2) 3 2" xfId="2409"/>
    <cellStyle name="_Chelan Debt Forecast 12.19.05_PCA 7 - Exhibit D update 11_30_08 (2) 4" xfId="2410"/>
    <cellStyle name="_Chelan Debt Forecast 12.19.05_PCA 7 - Exhibit D update 11_30_08 (2)_DEM-WP(C) ENERG10C--ctn Mid-C_042010 2010GRC" xfId="2411"/>
    <cellStyle name="_Chelan Debt Forecast 12.19.05_PCA 7 - Exhibit D update 11_30_08 (2)_NIM Summary" xfId="2412"/>
    <cellStyle name="_Chelan Debt Forecast 12.19.05_PCA 7 - Exhibit D update 11_30_08 (2)_NIM Summary 2" xfId="2413"/>
    <cellStyle name="_Chelan Debt Forecast 12.19.05_PCA 7 - Exhibit D update 11_30_08 (2)_NIM Summary 2 2" xfId="2414"/>
    <cellStyle name="_Chelan Debt Forecast 12.19.05_PCA 7 - Exhibit D update 11_30_08 (2)_NIM Summary 3" xfId="2415"/>
    <cellStyle name="_Chelan Debt Forecast 12.19.05_PCA 7 - Exhibit D update 11_30_08 (2)_NIM Summary_DEM-WP(C) ENERG10C--ctn Mid-C_042010 2010GRC" xfId="2416"/>
    <cellStyle name="_Chelan Debt Forecast 12.19.05_PCA 8 - Exhibit D update 12_31_09" xfId="2417"/>
    <cellStyle name="_Chelan Debt Forecast 12.19.05_PCA 8 - Exhibit D update 12_31_09 2" xfId="2418"/>
    <cellStyle name="_Chelan Debt Forecast 12.19.05_PCA 9 -  Exhibit D April 2010" xfId="2419"/>
    <cellStyle name="_Chelan Debt Forecast 12.19.05_PCA 9 -  Exhibit D April 2010 (3)" xfId="2420"/>
    <cellStyle name="_Chelan Debt Forecast 12.19.05_PCA 9 -  Exhibit D April 2010 (3) 2" xfId="2421"/>
    <cellStyle name="_Chelan Debt Forecast 12.19.05_PCA 9 -  Exhibit D April 2010 (3) 2 2" xfId="2422"/>
    <cellStyle name="_Chelan Debt Forecast 12.19.05_PCA 9 -  Exhibit D April 2010 (3) 3" xfId="2423"/>
    <cellStyle name="_Chelan Debt Forecast 12.19.05_PCA 9 -  Exhibit D April 2010 (3)_DEM-WP(C) ENERG10C--ctn Mid-C_042010 2010GRC" xfId="2424"/>
    <cellStyle name="_Chelan Debt Forecast 12.19.05_PCA 9 -  Exhibit D April 2010 2" xfId="2425"/>
    <cellStyle name="_Chelan Debt Forecast 12.19.05_PCA 9 -  Exhibit D April 2010 3" xfId="2426"/>
    <cellStyle name="_Chelan Debt Forecast 12.19.05_PCA 9 -  Exhibit D April 2010 4" xfId="2427"/>
    <cellStyle name="_Chelan Debt Forecast 12.19.05_PCA 9 -  Exhibit D April 2010 5" xfId="2428"/>
    <cellStyle name="_Chelan Debt Forecast 12.19.05_PCA 9 -  Exhibit D April 2010 6" xfId="2429"/>
    <cellStyle name="_Chelan Debt Forecast 12.19.05_PCA 9 -  Exhibit D Feb 2010" xfId="2430"/>
    <cellStyle name="_Chelan Debt Forecast 12.19.05_PCA 9 -  Exhibit D Feb 2010 2" xfId="2431"/>
    <cellStyle name="_Chelan Debt Forecast 12.19.05_PCA 9 -  Exhibit D Feb 2010 v2" xfId="2432"/>
    <cellStyle name="_Chelan Debt Forecast 12.19.05_PCA 9 -  Exhibit D Feb 2010 v2 2" xfId="2433"/>
    <cellStyle name="_Chelan Debt Forecast 12.19.05_PCA 9 -  Exhibit D Feb 2010 WF" xfId="2434"/>
    <cellStyle name="_Chelan Debt Forecast 12.19.05_PCA 9 -  Exhibit D Feb 2010 WF 2" xfId="2435"/>
    <cellStyle name="_Chelan Debt Forecast 12.19.05_PCA 9 -  Exhibit D Jan 2010" xfId="2436"/>
    <cellStyle name="_Chelan Debt Forecast 12.19.05_PCA 9 -  Exhibit D Jan 2010 2" xfId="2437"/>
    <cellStyle name="_Chelan Debt Forecast 12.19.05_PCA 9 -  Exhibit D March 2010 (2)" xfId="2438"/>
    <cellStyle name="_Chelan Debt Forecast 12.19.05_PCA 9 -  Exhibit D March 2010 (2) 2" xfId="2439"/>
    <cellStyle name="_Chelan Debt Forecast 12.19.05_PCA 9 -  Exhibit D Nov 2010" xfId="2440"/>
    <cellStyle name="_Chelan Debt Forecast 12.19.05_PCA 9 -  Exhibit D Nov 2010 2" xfId="2441"/>
    <cellStyle name="_Chelan Debt Forecast 12.19.05_PCA 9 - Exhibit D at August 2010" xfId="2442"/>
    <cellStyle name="_Chelan Debt Forecast 12.19.05_PCA 9 - Exhibit D at August 2010 2" xfId="2443"/>
    <cellStyle name="_Chelan Debt Forecast 12.19.05_PCA 9 - Exhibit D June 2010 GRC" xfId="2444"/>
    <cellStyle name="_Chelan Debt Forecast 12.19.05_PCA 9 - Exhibit D June 2010 GRC 2" xfId="2445"/>
    <cellStyle name="_Chelan Debt Forecast 12.19.05_Power Costs - Comparison bx Rbtl-Staff-Jt-PC" xfId="2446"/>
    <cellStyle name="_Chelan Debt Forecast 12.19.05_Power Costs - Comparison bx Rbtl-Staff-Jt-PC 2" xfId="2447"/>
    <cellStyle name="_Chelan Debt Forecast 12.19.05_Power Costs - Comparison bx Rbtl-Staff-Jt-PC 2 2" xfId="2448"/>
    <cellStyle name="_Chelan Debt Forecast 12.19.05_Power Costs - Comparison bx Rbtl-Staff-Jt-PC 3" xfId="2449"/>
    <cellStyle name="_Chelan Debt Forecast 12.19.05_Power Costs - Comparison bx Rbtl-Staff-Jt-PC_Adj Bench DR 3 for Initial Briefs (Electric)" xfId="2450"/>
    <cellStyle name="_Chelan Debt Forecast 12.19.05_Power Costs - Comparison bx Rbtl-Staff-Jt-PC_Adj Bench DR 3 for Initial Briefs (Electric) 2" xfId="2451"/>
    <cellStyle name="_Chelan Debt Forecast 12.19.05_Power Costs - Comparison bx Rbtl-Staff-Jt-PC_Adj Bench DR 3 for Initial Briefs (Electric) 2 2" xfId="2452"/>
    <cellStyle name="_Chelan Debt Forecast 12.19.05_Power Costs - Comparison bx Rbtl-Staff-Jt-PC_Adj Bench DR 3 for Initial Briefs (Electric) 3" xfId="2453"/>
    <cellStyle name="_Chelan Debt Forecast 12.19.05_Power Costs - Comparison bx Rbtl-Staff-Jt-PC_Adj Bench DR 3 for Initial Briefs (Electric)_DEM-WP(C) ENERG10C--ctn Mid-C_042010 2010GRC" xfId="2454"/>
    <cellStyle name="_Chelan Debt Forecast 12.19.05_Power Costs - Comparison bx Rbtl-Staff-Jt-PC_DEM-WP(C) ENERG10C--ctn Mid-C_042010 2010GRC" xfId="2455"/>
    <cellStyle name="_Chelan Debt Forecast 12.19.05_Power Costs - Comparison bx Rbtl-Staff-Jt-PC_Electric Rev Req Model (2009 GRC) Rebuttal" xfId="2456"/>
    <cellStyle name="_Chelan Debt Forecast 12.19.05_Power Costs - Comparison bx Rbtl-Staff-Jt-PC_Electric Rev Req Model (2009 GRC) Rebuttal 2" xfId="2457"/>
    <cellStyle name="_Chelan Debt Forecast 12.19.05_Power Costs - Comparison bx Rbtl-Staff-Jt-PC_Electric Rev Req Model (2009 GRC) Rebuttal REmoval of New  WH Solar AdjustMI" xfId="2458"/>
    <cellStyle name="_Chelan Debt Forecast 12.19.05_Power Costs - Comparison bx Rbtl-Staff-Jt-PC_Electric Rev Req Model (2009 GRC) Rebuttal REmoval of New  WH Solar AdjustMI 2" xfId="2459"/>
    <cellStyle name="_Chelan Debt Forecast 12.19.05_Power Costs - Comparison bx Rbtl-Staff-Jt-PC_Electric Rev Req Model (2009 GRC) Rebuttal REmoval of New  WH Solar AdjustMI 2 2" xfId="2460"/>
    <cellStyle name="_Chelan Debt Forecast 12.19.05_Power Costs - Comparison bx Rbtl-Staff-Jt-PC_Electric Rev Req Model (2009 GRC) Rebuttal REmoval of New  WH Solar AdjustMI 3" xfId="2461"/>
    <cellStyle name="_Chelan Debt Forecast 12.19.05_Power Costs - Comparison bx Rbtl-Staff-Jt-PC_Electric Rev Req Model (2009 GRC) Rebuttal REmoval of New  WH Solar AdjustMI_DEM-WP(C) ENERG10C--ctn Mid-C_042010 2010GRC" xfId="2462"/>
    <cellStyle name="_Chelan Debt Forecast 12.19.05_Power Costs - Comparison bx Rbtl-Staff-Jt-PC_Electric Rev Req Model (2009 GRC) Revised 01-18-2010" xfId="2463"/>
    <cellStyle name="_Chelan Debt Forecast 12.19.05_Power Costs - Comparison bx Rbtl-Staff-Jt-PC_Electric Rev Req Model (2009 GRC) Revised 01-18-2010 2" xfId="2464"/>
    <cellStyle name="_Chelan Debt Forecast 12.19.05_Power Costs - Comparison bx Rbtl-Staff-Jt-PC_Electric Rev Req Model (2009 GRC) Revised 01-18-2010 2 2" xfId="2465"/>
    <cellStyle name="_Chelan Debt Forecast 12.19.05_Power Costs - Comparison bx Rbtl-Staff-Jt-PC_Electric Rev Req Model (2009 GRC) Revised 01-18-2010 3" xfId="2466"/>
    <cellStyle name="_Chelan Debt Forecast 12.19.05_Power Costs - Comparison bx Rbtl-Staff-Jt-PC_Electric Rev Req Model (2009 GRC) Revised 01-18-2010_DEM-WP(C) ENERG10C--ctn Mid-C_042010 2010GRC" xfId="2467"/>
    <cellStyle name="_Chelan Debt Forecast 12.19.05_Power Costs - Comparison bx Rbtl-Staff-Jt-PC_Final Order Electric EXHIBIT A-1" xfId="2468"/>
    <cellStyle name="_Chelan Debt Forecast 12.19.05_Power Costs - Comparison bx Rbtl-Staff-Jt-PC_Final Order Electric EXHIBIT A-1 2" xfId="2469"/>
    <cellStyle name="_Chelan Debt Forecast 12.19.05_Production Adj 4.37" xfId="2470"/>
    <cellStyle name="_Chelan Debt Forecast 12.19.05_Purchased Power Adj 4.03" xfId="2471"/>
    <cellStyle name="_Chelan Debt Forecast 12.19.05_Rebuttal Power Costs" xfId="2472"/>
    <cellStyle name="_Chelan Debt Forecast 12.19.05_Rebuttal Power Costs 2" xfId="2473"/>
    <cellStyle name="_Chelan Debt Forecast 12.19.05_Rebuttal Power Costs 2 2" xfId="2474"/>
    <cellStyle name="_Chelan Debt Forecast 12.19.05_Rebuttal Power Costs 3" xfId="2475"/>
    <cellStyle name="_Chelan Debt Forecast 12.19.05_Rebuttal Power Costs_Adj Bench DR 3 for Initial Briefs (Electric)" xfId="2476"/>
    <cellStyle name="_Chelan Debt Forecast 12.19.05_Rebuttal Power Costs_Adj Bench DR 3 for Initial Briefs (Electric) 2" xfId="2477"/>
    <cellStyle name="_Chelan Debt Forecast 12.19.05_Rebuttal Power Costs_Adj Bench DR 3 for Initial Briefs (Electric) 2 2" xfId="2478"/>
    <cellStyle name="_Chelan Debt Forecast 12.19.05_Rebuttal Power Costs_Adj Bench DR 3 for Initial Briefs (Electric) 3" xfId="2479"/>
    <cellStyle name="_Chelan Debt Forecast 12.19.05_Rebuttal Power Costs_Adj Bench DR 3 for Initial Briefs (Electric)_DEM-WP(C) ENERG10C--ctn Mid-C_042010 2010GRC" xfId="2480"/>
    <cellStyle name="_Chelan Debt Forecast 12.19.05_Rebuttal Power Costs_DEM-WP(C) ENERG10C--ctn Mid-C_042010 2010GRC" xfId="2481"/>
    <cellStyle name="_Chelan Debt Forecast 12.19.05_Rebuttal Power Costs_Electric Rev Req Model (2009 GRC) Rebuttal" xfId="2482"/>
    <cellStyle name="_Chelan Debt Forecast 12.19.05_Rebuttal Power Costs_Electric Rev Req Model (2009 GRC) Rebuttal 2" xfId="2483"/>
    <cellStyle name="_Chelan Debt Forecast 12.19.05_Rebuttal Power Costs_Electric Rev Req Model (2009 GRC) Rebuttal REmoval of New  WH Solar AdjustMI" xfId="2484"/>
    <cellStyle name="_Chelan Debt Forecast 12.19.05_Rebuttal Power Costs_Electric Rev Req Model (2009 GRC) Rebuttal REmoval of New  WH Solar AdjustMI 2" xfId="2485"/>
    <cellStyle name="_Chelan Debt Forecast 12.19.05_Rebuttal Power Costs_Electric Rev Req Model (2009 GRC) Rebuttal REmoval of New  WH Solar AdjustMI 2 2" xfId="2486"/>
    <cellStyle name="_Chelan Debt Forecast 12.19.05_Rebuttal Power Costs_Electric Rev Req Model (2009 GRC) Rebuttal REmoval of New  WH Solar AdjustMI 3" xfId="2487"/>
    <cellStyle name="_Chelan Debt Forecast 12.19.05_Rebuttal Power Costs_Electric Rev Req Model (2009 GRC) Rebuttal REmoval of New  WH Solar AdjustMI_DEM-WP(C) ENERG10C--ctn Mid-C_042010 2010GRC" xfId="2488"/>
    <cellStyle name="_Chelan Debt Forecast 12.19.05_Rebuttal Power Costs_Electric Rev Req Model (2009 GRC) Revised 01-18-2010" xfId="2489"/>
    <cellStyle name="_Chelan Debt Forecast 12.19.05_Rebuttal Power Costs_Electric Rev Req Model (2009 GRC) Revised 01-18-2010 2" xfId="2490"/>
    <cellStyle name="_Chelan Debt Forecast 12.19.05_Rebuttal Power Costs_Electric Rev Req Model (2009 GRC) Revised 01-18-2010 2 2" xfId="2491"/>
    <cellStyle name="_Chelan Debt Forecast 12.19.05_Rebuttal Power Costs_Electric Rev Req Model (2009 GRC) Revised 01-18-2010 3" xfId="2492"/>
    <cellStyle name="_Chelan Debt Forecast 12.19.05_Rebuttal Power Costs_Electric Rev Req Model (2009 GRC) Revised 01-18-2010_DEM-WP(C) ENERG10C--ctn Mid-C_042010 2010GRC" xfId="2493"/>
    <cellStyle name="_Chelan Debt Forecast 12.19.05_Rebuttal Power Costs_Final Order Electric EXHIBIT A-1" xfId="2494"/>
    <cellStyle name="_Chelan Debt Forecast 12.19.05_Rebuttal Power Costs_Final Order Electric EXHIBIT A-1 2" xfId="2495"/>
    <cellStyle name="_Chelan Debt Forecast 12.19.05_ROR 5.02" xfId="2496"/>
    <cellStyle name="_Chelan Debt Forecast 12.19.05_Transmission Workbook for May BOD" xfId="2497"/>
    <cellStyle name="_Chelan Debt Forecast 12.19.05_Transmission Workbook for May BOD 2" xfId="2498"/>
    <cellStyle name="_Chelan Debt Forecast 12.19.05_Transmission Workbook for May BOD 2 2" xfId="2499"/>
    <cellStyle name="_Chelan Debt Forecast 12.19.05_Transmission Workbook for May BOD 3" xfId="2500"/>
    <cellStyle name="_Chelan Debt Forecast 12.19.05_Transmission Workbook for May BOD_DEM-WP(C) ENERG10C--ctn Mid-C_042010 2010GRC" xfId="2501"/>
    <cellStyle name="_Chelan Debt Forecast 12.19.05_Wind Integration 10GRC" xfId="2502"/>
    <cellStyle name="_Chelan Debt Forecast 12.19.05_Wind Integration 10GRC 2" xfId="2503"/>
    <cellStyle name="_Chelan Debt Forecast 12.19.05_Wind Integration 10GRC 2 2" xfId="2504"/>
    <cellStyle name="_Chelan Debt Forecast 12.19.05_Wind Integration 10GRC 3" xfId="2505"/>
    <cellStyle name="_Chelan Debt Forecast 12.19.05_Wind Integration 10GRC_DEM-WP(C) ENERG10C--ctn Mid-C_042010 2010GRC" xfId="2506"/>
    <cellStyle name="_x0013__Colstrip 1&amp;2 Annual O&amp;M Budgets" xfId="2507"/>
    <cellStyle name="_x0013__Colstrip 1&amp;2 Annual O&amp;M Budgets 2" xfId="2508"/>
    <cellStyle name="_x0013__Colstrip 1&amp;2 Annual O&amp;M Budgets 3" xfId="2509"/>
    <cellStyle name="_Colstrip FOR - GADS 1990-2009" xfId="2510"/>
    <cellStyle name="_Colstrip FOR - GADS 1990-2009 2" xfId="2511"/>
    <cellStyle name="_Colstrip FOR - GADS 1990-2009 2 2" xfId="2512"/>
    <cellStyle name="_Colstrip FOR - GADS 1990-2009 2 3" xfId="2513"/>
    <cellStyle name="_Colstrip FOR - GADS 1990-2009 3" xfId="2514"/>
    <cellStyle name="_Colstrip FOR - GADS 1990-2009 3 2" xfId="2515"/>
    <cellStyle name="_Colstrip FOR - GADS 1990-2009 4" xfId="2516"/>
    <cellStyle name="_Colstrip FOR - GADS 1990-2009 4 2" xfId="2517"/>
    <cellStyle name="_Colstrip FOR - GADS 1990-2009 5" xfId="2518"/>
    <cellStyle name="_Colstrip FOR - GADS 1990-2009 5 2" xfId="2519"/>
    <cellStyle name="_Colstrip FOR - GADS 1990-2009 6" xfId="2520"/>
    <cellStyle name="_Colstrip FOR - GADS 1990-2009 6 2" xfId="2521"/>
    <cellStyle name="_compare wind integration" xfId="2522"/>
    <cellStyle name="_x0013__Confidential Material" xfId="2523"/>
    <cellStyle name="_x0013__Confidential Material 2" xfId="2524"/>
    <cellStyle name="_Copy 11-9 Sumas Proforma - Current" xfId="2525"/>
    <cellStyle name="_Costs not in AURORA 06GRC" xfId="2526"/>
    <cellStyle name="_Costs not in AURORA 06GRC 2" xfId="2527"/>
    <cellStyle name="_Costs not in AURORA 06GRC 2 2" xfId="2528"/>
    <cellStyle name="_Costs not in AURORA 06GRC 2 2 2" xfId="2529"/>
    <cellStyle name="_Costs not in AURORA 06GRC 2 3" xfId="2530"/>
    <cellStyle name="_Costs not in AURORA 06GRC 3" xfId="2531"/>
    <cellStyle name="_Costs not in AURORA 06GRC 3 2" xfId="2532"/>
    <cellStyle name="_Costs not in AURORA 06GRC 4" xfId="2533"/>
    <cellStyle name="_Costs not in AURORA 06GRC 4 2" xfId="2534"/>
    <cellStyle name="_Costs not in AURORA 06GRC 4 3" xfId="2535"/>
    <cellStyle name="_Costs not in AURORA 06GRC 5" xfId="2536"/>
    <cellStyle name="_Costs not in AURORA 06GRC 5 2" xfId="2537"/>
    <cellStyle name="_Costs not in AURORA 06GRC 6" xfId="2538"/>
    <cellStyle name="_Costs not in AURORA 06GRC 6 2" xfId="2539"/>
    <cellStyle name="_Costs not in AURORA 06GRC 7" xfId="2540"/>
    <cellStyle name="_Costs not in AURORA 06GRC 7 2" xfId="2541"/>
    <cellStyle name="_Costs not in AURORA 06GRC_04 07E Wild Horse Wind Expansion (C) (2)" xfId="2542"/>
    <cellStyle name="_Costs not in AURORA 06GRC_04 07E Wild Horse Wind Expansion (C) (2) 2" xfId="2543"/>
    <cellStyle name="_Costs not in AURORA 06GRC_04 07E Wild Horse Wind Expansion (C) (2) 2 2" xfId="2544"/>
    <cellStyle name="_Costs not in AURORA 06GRC_04 07E Wild Horse Wind Expansion (C) (2) 3" xfId="2545"/>
    <cellStyle name="_Costs not in AURORA 06GRC_04 07E Wild Horse Wind Expansion (C) (2)_Adj Bench DR 3 for Initial Briefs (Electric)" xfId="2546"/>
    <cellStyle name="_Costs not in AURORA 06GRC_04 07E Wild Horse Wind Expansion (C) (2)_Adj Bench DR 3 for Initial Briefs (Electric) 2" xfId="2547"/>
    <cellStyle name="_Costs not in AURORA 06GRC_04 07E Wild Horse Wind Expansion (C) (2)_Adj Bench DR 3 for Initial Briefs (Electric) 2 2" xfId="2548"/>
    <cellStyle name="_Costs not in AURORA 06GRC_04 07E Wild Horse Wind Expansion (C) (2)_Adj Bench DR 3 for Initial Briefs (Electric) 3" xfId="2549"/>
    <cellStyle name="_Costs not in AURORA 06GRC_04 07E Wild Horse Wind Expansion (C) (2)_Adj Bench DR 3 for Initial Briefs (Electric)_DEM-WP(C) ENERG10C--ctn Mid-C_042010 2010GRC" xfId="2550"/>
    <cellStyle name="_Costs not in AURORA 06GRC_04 07E Wild Horse Wind Expansion (C) (2)_Book1" xfId="2551"/>
    <cellStyle name="_Costs not in AURORA 06GRC_04 07E Wild Horse Wind Expansion (C) (2)_DEM-WP(C) ENERG10C--ctn Mid-C_042010 2010GRC" xfId="2552"/>
    <cellStyle name="_Costs not in AURORA 06GRC_04 07E Wild Horse Wind Expansion (C) (2)_Electric Rev Req Model (2009 GRC) " xfId="2553"/>
    <cellStyle name="_Costs not in AURORA 06GRC_04 07E Wild Horse Wind Expansion (C) (2)_Electric Rev Req Model (2009 GRC)  2" xfId="2554"/>
    <cellStyle name="_Costs not in AURORA 06GRC_04 07E Wild Horse Wind Expansion (C) (2)_Electric Rev Req Model (2009 GRC)  2 2" xfId="2555"/>
    <cellStyle name="_Costs not in AURORA 06GRC_04 07E Wild Horse Wind Expansion (C) (2)_Electric Rev Req Model (2009 GRC)  3" xfId="2556"/>
    <cellStyle name="_Costs not in AURORA 06GRC_04 07E Wild Horse Wind Expansion (C) (2)_Electric Rev Req Model (2009 GRC) _DEM-WP(C) ENERG10C--ctn Mid-C_042010 2010GRC" xfId="2557"/>
    <cellStyle name="_Costs not in AURORA 06GRC_04 07E Wild Horse Wind Expansion (C) (2)_Electric Rev Req Model (2009 GRC) Rebuttal" xfId="2558"/>
    <cellStyle name="_Costs not in AURORA 06GRC_04 07E Wild Horse Wind Expansion (C) (2)_Electric Rev Req Model (2009 GRC) Rebuttal 2" xfId="2559"/>
    <cellStyle name="_Costs not in AURORA 06GRC_04 07E Wild Horse Wind Expansion (C) (2)_Electric Rev Req Model (2009 GRC) Rebuttal REmoval of New  WH Solar AdjustMI" xfId="2560"/>
    <cellStyle name="_Costs not in AURORA 06GRC_04 07E Wild Horse Wind Expansion (C) (2)_Electric Rev Req Model (2009 GRC) Rebuttal REmoval of New  WH Solar AdjustMI 2" xfId="2561"/>
    <cellStyle name="_Costs not in AURORA 06GRC_04 07E Wild Horse Wind Expansion (C) (2)_Electric Rev Req Model (2009 GRC) Rebuttal REmoval of New  WH Solar AdjustMI 2 2" xfId="2562"/>
    <cellStyle name="_Costs not in AURORA 06GRC_04 07E Wild Horse Wind Expansion (C) (2)_Electric Rev Req Model (2009 GRC) Rebuttal REmoval of New  WH Solar AdjustMI 3" xfId="2563"/>
    <cellStyle name="_Costs not in AURORA 06GRC_04 07E Wild Horse Wind Expansion (C) (2)_Electric Rev Req Model (2009 GRC) Rebuttal REmoval of New  WH Solar AdjustMI_DEM-WP(C) ENERG10C--ctn Mid-C_042010 2010GRC" xfId="2564"/>
    <cellStyle name="_Costs not in AURORA 06GRC_04 07E Wild Horse Wind Expansion (C) (2)_Electric Rev Req Model (2009 GRC) Revised 01-18-2010" xfId="2565"/>
    <cellStyle name="_Costs not in AURORA 06GRC_04 07E Wild Horse Wind Expansion (C) (2)_Electric Rev Req Model (2009 GRC) Revised 01-18-2010 2" xfId="2566"/>
    <cellStyle name="_Costs not in AURORA 06GRC_04 07E Wild Horse Wind Expansion (C) (2)_Electric Rev Req Model (2009 GRC) Revised 01-18-2010 2 2" xfId="2567"/>
    <cellStyle name="_Costs not in AURORA 06GRC_04 07E Wild Horse Wind Expansion (C) (2)_Electric Rev Req Model (2009 GRC) Revised 01-18-2010 3" xfId="2568"/>
    <cellStyle name="_Costs not in AURORA 06GRC_04 07E Wild Horse Wind Expansion (C) (2)_Electric Rev Req Model (2009 GRC) Revised 01-18-2010_DEM-WP(C) ENERG10C--ctn Mid-C_042010 2010GRC" xfId="2569"/>
    <cellStyle name="_Costs not in AURORA 06GRC_04 07E Wild Horse Wind Expansion (C) (2)_Electric Rev Req Model (2010 GRC)" xfId="2570"/>
    <cellStyle name="_Costs not in AURORA 06GRC_04 07E Wild Horse Wind Expansion (C) (2)_Electric Rev Req Model (2010 GRC) SF" xfId="2571"/>
    <cellStyle name="_Costs not in AURORA 06GRC_04 07E Wild Horse Wind Expansion (C) (2)_Final Order Electric EXHIBIT A-1" xfId="2572"/>
    <cellStyle name="_Costs not in AURORA 06GRC_04 07E Wild Horse Wind Expansion (C) (2)_Final Order Electric EXHIBIT A-1 2" xfId="2573"/>
    <cellStyle name="_Costs not in AURORA 06GRC_04 07E Wild Horse Wind Expansion (C) (2)_TENASKA REGULATORY ASSET" xfId="2574"/>
    <cellStyle name="_Costs not in AURORA 06GRC_04 07E Wild Horse Wind Expansion (C) (2)_TENASKA REGULATORY ASSET 2" xfId="2575"/>
    <cellStyle name="_Costs not in AURORA 06GRC_16.37E Wild Horse Expansion DeferralRevwrkingfile SF" xfId="2576"/>
    <cellStyle name="_Costs not in AURORA 06GRC_16.37E Wild Horse Expansion DeferralRevwrkingfile SF 2" xfId="2577"/>
    <cellStyle name="_Costs not in AURORA 06GRC_16.37E Wild Horse Expansion DeferralRevwrkingfile SF 2 2" xfId="2578"/>
    <cellStyle name="_Costs not in AURORA 06GRC_16.37E Wild Horse Expansion DeferralRevwrkingfile SF 3" xfId="2579"/>
    <cellStyle name="_Costs not in AURORA 06GRC_16.37E Wild Horse Expansion DeferralRevwrkingfile SF_DEM-WP(C) ENERG10C--ctn Mid-C_042010 2010GRC" xfId="2580"/>
    <cellStyle name="_Costs not in AURORA 06GRC_2009 Compliance Filing PCA Exhibits for GRC" xfId="2581"/>
    <cellStyle name="_Costs not in AURORA 06GRC_2009 Compliance Filing PCA Exhibits for GRC 2" xfId="2582"/>
    <cellStyle name="_Costs not in AURORA 06GRC_2009 GRC Compl Filing - Exhibit D" xfId="2583"/>
    <cellStyle name="_Costs not in AURORA 06GRC_2009 GRC Compl Filing - Exhibit D 2" xfId="2584"/>
    <cellStyle name="_Costs not in AURORA 06GRC_2009 GRC Compl Filing - Exhibit D 2 2" xfId="2585"/>
    <cellStyle name="_Costs not in AURORA 06GRC_2009 GRC Compl Filing - Exhibit D 3" xfId="2586"/>
    <cellStyle name="_Costs not in AURORA 06GRC_2009 GRC Compl Filing - Exhibit D_DEM-WP(C) ENERG10C--ctn Mid-C_042010 2010GRC" xfId="2587"/>
    <cellStyle name="_Costs not in AURORA 06GRC_3.01 Income Statement" xfId="2588"/>
    <cellStyle name="_Costs not in AURORA 06GRC_4 31 Regulatory Assets and Liabilities  7 06- Exhibit D" xfId="2589"/>
    <cellStyle name="_Costs not in AURORA 06GRC_4 31 Regulatory Assets and Liabilities  7 06- Exhibit D 2" xfId="2590"/>
    <cellStyle name="_Costs not in AURORA 06GRC_4 31 Regulatory Assets and Liabilities  7 06- Exhibit D 2 2" xfId="2591"/>
    <cellStyle name="_Costs not in AURORA 06GRC_4 31 Regulatory Assets and Liabilities  7 06- Exhibit D 3" xfId="2592"/>
    <cellStyle name="_Costs not in AURORA 06GRC_4 31 Regulatory Assets and Liabilities  7 06- Exhibit D_DEM-WP(C) ENERG10C--ctn Mid-C_042010 2010GRC" xfId="2593"/>
    <cellStyle name="_Costs not in AURORA 06GRC_4 31 Regulatory Assets and Liabilities  7 06- Exhibit D_NIM Summary" xfId="2594"/>
    <cellStyle name="_Costs not in AURORA 06GRC_4 31 Regulatory Assets and Liabilities  7 06- Exhibit D_NIM Summary 2" xfId="2595"/>
    <cellStyle name="_Costs not in AURORA 06GRC_4 31 Regulatory Assets and Liabilities  7 06- Exhibit D_NIM Summary 2 2" xfId="2596"/>
    <cellStyle name="_Costs not in AURORA 06GRC_4 31 Regulatory Assets and Liabilities  7 06- Exhibit D_NIM Summary 3" xfId="2597"/>
    <cellStyle name="_Costs not in AURORA 06GRC_4 31 Regulatory Assets and Liabilities  7 06- Exhibit D_NIM Summary_DEM-WP(C) ENERG10C--ctn Mid-C_042010 2010GRC" xfId="2598"/>
    <cellStyle name="_Costs not in AURORA 06GRC_4 31E Reg Asset  Liab and EXH D" xfId="2599"/>
    <cellStyle name="_Costs not in AURORA 06GRC_4 31E Reg Asset  Liab and EXH D _ Aug 10 Filing (2)" xfId="2600"/>
    <cellStyle name="_Costs not in AURORA 06GRC_4 31E Reg Asset  Liab and EXH D _ Aug 10 Filing (2) 2" xfId="2601"/>
    <cellStyle name="_Costs not in AURORA 06GRC_4 31E Reg Asset  Liab and EXH D 2" xfId="2602"/>
    <cellStyle name="_Costs not in AURORA 06GRC_4 31E Reg Asset  Liab and EXH D 3" xfId="2603"/>
    <cellStyle name="_Costs not in AURORA 06GRC_4 32 Regulatory Assets and Liabilities  7 06- Exhibit D" xfId="2604"/>
    <cellStyle name="_Costs not in AURORA 06GRC_4 32 Regulatory Assets and Liabilities  7 06- Exhibit D 2" xfId="2605"/>
    <cellStyle name="_Costs not in AURORA 06GRC_4 32 Regulatory Assets and Liabilities  7 06- Exhibit D 2 2" xfId="2606"/>
    <cellStyle name="_Costs not in AURORA 06GRC_4 32 Regulatory Assets and Liabilities  7 06- Exhibit D 3" xfId="2607"/>
    <cellStyle name="_Costs not in AURORA 06GRC_4 32 Regulatory Assets and Liabilities  7 06- Exhibit D_DEM-WP(C) ENERG10C--ctn Mid-C_042010 2010GRC" xfId="2608"/>
    <cellStyle name="_Costs not in AURORA 06GRC_4 32 Regulatory Assets and Liabilities  7 06- Exhibit D_NIM Summary" xfId="2609"/>
    <cellStyle name="_Costs not in AURORA 06GRC_4 32 Regulatory Assets and Liabilities  7 06- Exhibit D_NIM Summary 2" xfId="2610"/>
    <cellStyle name="_Costs not in AURORA 06GRC_4 32 Regulatory Assets and Liabilities  7 06- Exhibit D_NIM Summary 2 2" xfId="2611"/>
    <cellStyle name="_Costs not in AURORA 06GRC_4 32 Regulatory Assets and Liabilities  7 06- Exhibit D_NIM Summary 3" xfId="2612"/>
    <cellStyle name="_Costs not in AURORA 06GRC_4 32 Regulatory Assets and Liabilities  7 06- Exhibit D_NIM Summary_DEM-WP(C) ENERG10C--ctn Mid-C_042010 2010GRC" xfId="2613"/>
    <cellStyle name="_Costs not in AURORA 06GRC_AURORA Total New" xfId="2614"/>
    <cellStyle name="_Costs not in AURORA 06GRC_AURORA Total New 2" xfId="2615"/>
    <cellStyle name="_Costs not in AURORA 06GRC_AURORA Total New 2 2" xfId="2616"/>
    <cellStyle name="_Costs not in AURORA 06GRC_AURORA Total New 3" xfId="2617"/>
    <cellStyle name="_Costs not in AURORA 06GRC_Book2" xfId="2618"/>
    <cellStyle name="_Costs not in AURORA 06GRC_Book2 2" xfId="2619"/>
    <cellStyle name="_Costs not in AURORA 06GRC_Book2 2 2" xfId="2620"/>
    <cellStyle name="_Costs not in AURORA 06GRC_Book2 3" xfId="2621"/>
    <cellStyle name="_Costs not in AURORA 06GRC_Book2_Adj Bench DR 3 for Initial Briefs (Electric)" xfId="2622"/>
    <cellStyle name="_Costs not in AURORA 06GRC_Book2_Adj Bench DR 3 for Initial Briefs (Electric) 2" xfId="2623"/>
    <cellStyle name="_Costs not in AURORA 06GRC_Book2_Adj Bench DR 3 for Initial Briefs (Electric) 2 2" xfId="2624"/>
    <cellStyle name="_Costs not in AURORA 06GRC_Book2_Adj Bench DR 3 for Initial Briefs (Electric) 3" xfId="2625"/>
    <cellStyle name="_Costs not in AURORA 06GRC_Book2_Adj Bench DR 3 for Initial Briefs (Electric)_DEM-WP(C) ENERG10C--ctn Mid-C_042010 2010GRC" xfId="2626"/>
    <cellStyle name="_Costs not in AURORA 06GRC_Book2_DEM-WP(C) ENERG10C--ctn Mid-C_042010 2010GRC" xfId="2627"/>
    <cellStyle name="_Costs not in AURORA 06GRC_Book2_Electric Rev Req Model (2009 GRC) Rebuttal" xfId="2628"/>
    <cellStyle name="_Costs not in AURORA 06GRC_Book2_Electric Rev Req Model (2009 GRC) Rebuttal 2" xfId="2629"/>
    <cellStyle name="_Costs not in AURORA 06GRC_Book2_Electric Rev Req Model (2009 GRC) Rebuttal REmoval of New  WH Solar AdjustMI" xfId="2630"/>
    <cellStyle name="_Costs not in AURORA 06GRC_Book2_Electric Rev Req Model (2009 GRC) Rebuttal REmoval of New  WH Solar AdjustMI 2" xfId="2631"/>
    <cellStyle name="_Costs not in AURORA 06GRC_Book2_Electric Rev Req Model (2009 GRC) Rebuttal REmoval of New  WH Solar AdjustMI 2 2" xfId="2632"/>
    <cellStyle name="_Costs not in AURORA 06GRC_Book2_Electric Rev Req Model (2009 GRC) Rebuttal REmoval of New  WH Solar AdjustMI 3" xfId="2633"/>
    <cellStyle name="_Costs not in AURORA 06GRC_Book2_Electric Rev Req Model (2009 GRC) Rebuttal REmoval of New  WH Solar AdjustMI_DEM-WP(C) ENERG10C--ctn Mid-C_042010 2010GRC" xfId="2634"/>
    <cellStyle name="_Costs not in AURORA 06GRC_Book2_Electric Rev Req Model (2009 GRC) Revised 01-18-2010" xfId="2635"/>
    <cellStyle name="_Costs not in AURORA 06GRC_Book2_Electric Rev Req Model (2009 GRC) Revised 01-18-2010 2" xfId="2636"/>
    <cellStyle name="_Costs not in AURORA 06GRC_Book2_Electric Rev Req Model (2009 GRC) Revised 01-18-2010 2 2" xfId="2637"/>
    <cellStyle name="_Costs not in AURORA 06GRC_Book2_Electric Rev Req Model (2009 GRC) Revised 01-18-2010 3" xfId="2638"/>
    <cellStyle name="_Costs not in AURORA 06GRC_Book2_Electric Rev Req Model (2009 GRC) Revised 01-18-2010_DEM-WP(C) ENERG10C--ctn Mid-C_042010 2010GRC" xfId="2639"/>
    <cellStyle name="_Costs not in AURORA 06GRC_Book2_Final Order Electric EXHIBIT A-1" xfId="2640"/>
    <cellStyle name="_Costs not in AURORA 06GRC_Book2_Final Order Electric EXHIBIT A-1 2" xfId="2641"/>
    <cellStyle name="_Costs not in AURORA 06GRC_Book4" xfId="2642"/>
    <cellStyle name="_Costs not in AURORA 06GRC_Book4 2" xfId="2643"/>
    <cellStyle name="_Costs not in AURORA 06GRC_Book4 2 2" xfId="2644"/>
    <cellStyle name="_Costs not in AURORA 06GRC_Book4 3" xfId="2645"/>
    <cellStyle name="_Costs not in AURORA 06GRC_Book4_DEM-WP(C) ENERG10C--ctn Mid-C_042010 2010GRC" xfId="2646"/>
    <cellStyle name="_Costs not in AURORA 06GRC_Book9" xfId="2647"/>
    <cellStyle name="_Costs not in AURORA 06GRC_Book9 2" xfId="2648"/>
    <cellStyle name="_Costs not in AURORA 06GRC_Book9 2 2" xfId="2649"/>
    <cellStyle name="_Costs not in AURORA 06GRC_Book9 3" xfId="2650"/>
    <cellStyle name="_Costs not in AURORA 06GRC_Book9_DEM-WP(C) ENERG10C--ctn Mid-C_042010 2010GRC" xfId="2651"/>
    <cellStyle name="_Costs not in AURORA 06GRC_Check the Interest Calculation" xfId="2652"/>
    <cellStyle name="_Costs not in AURORA 06GRC_Check the Interest Calculation_Scenario 1 REC vs PTC Offset" xfId="2653"/>
    <cellStyle name="_Costs not in AURORA 06GRC_Check the Interest Calculation_Scenario 3" xfId="2654"/>
    <cellStyle name="_Costs not in AURORA 06GRC_Chelan PUD Power Costs (8-10)" xfId="2655"/>
    <cellStyle name="_Costs not in AURORA 06GRC_Chelan PUD Power Costs (8-10) 2" xfId="2656"/>
    <cellStyle name="_Costs not in AURORA 06GRC_DEM-WP(C) Chelan Power Costs" xfId="2657"/>
    <cellStyle name="_Costs not in AURORA 06GRC_DEM-WP(C) Chelan Power Costs 2" xfId="2658"/>
    <cellStyle name="_Costs not in AURORA 06GRC_DEM-WP(C) ENERG10C--ctn Mid-C_042010 2010GRC" xfId="2659"/>
    <cellStyle name="_Costs not in AURORA 06GRC_DEM-WP(C) Gas Transport 2010GRC" xfId="2660"/>
    <cellStyle name="_Costs not in AURORA 06GRC_DEM-WP(C) Gas Transport 2010GRC 2" xfId="2661"/>
    <cellStyle name="_Costs not in AURORA 06GRC_Exh A-1 resulting from UE-112050 effective Jan 1 2012" xfId="2662"/>
    <cellStyle name="_Costs not in AURORA 06GRC_Exh G - Klamath Peaker PPA fr C Locke 2-12" xfId="2663"/>
    <cellStyle name="_Costs not in AURORA 06GRC_Exhibit A-1 effective 4-1-11 fr S Free 12-11" xfId="2664"/>
    <cellStyle name="_Costs not in AURORA 06GRC_Exhibit D fr R Gho 12-31-08" xfId="2665"/>
    <cellStyle name="_Costs not in AURORA 06GRC_Exhibit D fr R Gho 12-31-08 2" xfId="2666"/>
    <cellStyle name="_Costs not in AURORA 06GRC_Exhibit D fr R Gho 12-31-08 2 2" xfId="2667"/>
    <cellStyle name="_Costs not in AURORA 06GRC_Exhibit D fr R Gho 12-31-08 3" xfId="2668"/>
    <cellStyle name="_Costs not in AURORA 06GRC_Exhibit D fr R Gho 12-31-08 v2" xfId="2669"/>
    <cellStyle name="_Costs not in AURORA 06GRC_Exhibit D fr R Gho 12-31-08 v2 2" xfId="2670"/>
    <cellStyle name="_Costs not in AURORA 06GRC_Exhibit D fr R Gho 12-31-08 v2 2 2" xfId="2671"/>
    <cellStyle name="_Costs not in AURORA 06GRC_Exhibit D fr R Gho 12-31-08 v2 3" xfId="2672"/>
    <cellStyle name="_Costs not in AURORA 06GRC_Exhibit D fr R Gho 12-31-08 v2_DEM-WP(C) ENERG10C--ctn Mid-C_042010 2010GRC" xfId="2673"/>
    <cellStyle name="_Costs not in AURORA 06GRC_Exhibit D fr R Gho 12-31-08 v2_NIM Summary" xfId="2674"/>
    <cellStyle name="_Costs not in AURORA 06GRC_Exhibit D fr R Gho 12-31-08 v2_NIM Summary 2" xfId="2675"/>
    <cellStyle name="_Costs not in AURORA 06GRC_Exhibit D fr R Gho 12-31-08 v2_NIM Summary 2 2" xfId="2676"/>
    <cellStyle name="_Costs not in AURORA 06GRC_Exhibit D fr R Gho 12-31-08 v2_NIM Summary 3" xfId="2677"/>
    <cellStyle name="_Costs not in AURORA 06GRC_Exhibit D fr R Gho 12-31-08 v2_NIM Summary_DEM-WP(C) ENERG10C--ctn Mid-C_042010 2010GRC" xfId="2678"/>
    <cellStyle name="_Costs not in AURORA 06GRC_Exhibit D fr R Gho 12-31-08_DEM-WP(C) ENERG10C--ctn Mid-C_042010 2010GRC" xfId="2679"/>
    <cellStyle name="_Costs not in AURORA 06GRC_Exhibit D fr R Gho 12-31-08_NIM Summary" xfId="2680"/>
    <cellStyle name="_Costs not in AURORA 06GRC_Exhibit D fr R Gho 12-31-08_NIM Summary 2" xfId="2681"/>
    <cellStyle name="_Costs not in AURORA 06GRC_Exhibit D fr R Gho 12-31-08_NIM Summary 2 2" xfId="2682"/>
    <cellStyle name="_Costs not in AURORA 06GRC_Exhibit D fr R Gho 12-31-08_NIM Summary 3" xfId="2683"/>
    <cellStyle name="_Costs not in AURORA 06GRC_Exhibit D fr R Gho 12-31-08_NIM Summary_DEM-WP(C) ENERG10C--ctn Mid-C_042010 2010GRC" xfId="2684"/>
    <cellStyle name="_Costs not in AURORA 06GRC_Hopkins Ridge Prepaid Tran - Interest Earned RY 12ME Feb  '11" xfId="2685"/>
    <cellStyle name="_Costs not in AURORA 06GRC_Hopkins Ridge Prepaid Tran - Interest Earned RY 12ME Feb  '11 2" xfId="2686"/>
    <cellStyle name="_Costs not in AURORA 06GRC_Hopkins Ridge Prepaid Tran - Interest Earned RY 12ME Feb  '11 2 2" xfId="2687"/>
    <cellStyle name="_Costs not in AURORA 06GRC_Hopkins Ridge Prepaid Tran - Interest Earned RY 12ME Feb  '11 3" xfId="2688"/>
    <cellStyle name="_Costs not in AURORA 06GRC_Hopkins Ridge Prepaid Tran - Interest Earned RY 12ME Feb  '11_DEM-WP(C) ENERG10C--ctn Mid-C_042010 2010GRC" xfId="2689"/>
    <cellStyle name="_Costs not in AURORA 06GRC_Hopkins Ridge Prepaid Tran - Interest Earned RY 12ME Feb  '11_NIM Summary" xfId="2690"/>
    <cellStyle name="_Costs not in AURORA 06GRC_Hopkins Ridge Prepaid Tran - Interest Earned RY 12ME Feb  '11_NIM Summary 2" xfId="2691"/>
    <cellStyle name="_Costs not in AURORA 06GRC_Hopkins Ridge Prepaid Tran - Interest Earned RY 12ME Feb  '11_NIM Summary 2 2" xfId="2692"/>
    <cellStyle name="_Costs not in AURORA 06GRC_Hopkins Ridge Prepaid Tran - Interest Earned RY 12ME Feb  '11_NIM Summary 3" xfId="2693"/>
    <cellStyle name="_Costs not in AURORA 06GRC_Hopkins Ridge Prepaid Tran - Interest Earned RY 12ME Feb  '11_NIM Summary_DEM-WP(C) ENERG10C--ctn Mid-C_042010 2010GRC" xfId="2694"/>
    <cellStyle name="_Costs not in AURORA 06GRC_Hopkins Ridge Prepaid Tran - Interest Earned RY 12ME Feb  '11_Transmission Workbook for May BOD" xfId="2695"/>
    <cellStyle name="_Costs not in AURORA 06GRC_Hopkins Ridge Prepaid Tran - Interest Earned RY 12ME Feb  '11_Transmission Workbook for May BOD 2" xfId="2696"/>
    <cellStyle name="_Costs not in AURORA 06GRC_Hopkins Ridge Prepaid Tran - Interest Earned RY 12ME Feb  '11_Transmission Workbook for May BOD 2 2" xfId="2697"/>
    <cellStyle name="_Costs not in AURORA 06GRC_Hopkins Ridge Prepaid Tran - Interest Earned RY 12ME Feb  '11_Transmission Workbook for May BOD 3" xfId="2698"/>
    <cellStyle name="_Costs not in AURORA 06GRC_Hopkins Ridge Prepaid Tran - Interest Earned RY 12ME Feb  '11_Transmission Workbook for May BOD_DEM-WP(C) ENERG10C--ctn Mid-C_042010 2010GRC" xfId="2699"/>
    <cellStyle name="_Costs not in AURORA 06GRC_Mint Farm Generation BPA" xfId="2700"/>
    <cellStyle name="_Costs not in AURORA 06GRC_NIM Summary" xfId="2701"/>
    <cellStyle name="_Costs not in AURORA 06GRC_NIM Summary 09GRC" xfId="2702"/>
    <cellStyle name="_Costs not in AURORA 06GRC_NIM Summary 09GRC 2" xfId="2703"/>
    <cellStyle name="_Costs not in AURORA 06GRC_NIM Summary 09GRC 2 2" xfId="2704"/>
    <cellStyle name="_Costs not in AURORA 06GRC_NIM Summary 09GRC 3" xfId="2705"/>
    <cellStyle name="_Costs not in AURORA 06GRC_NIM Summary 09GRC_DEM-WP(C) ENERG10C--ctn Mid-C_042010 2010GRC" xfId="2706"/>
    <cellStyle name="_Costs not in AURORA 06GRC_NIM Summary 10" xfId="2707"/>
    <cellStyle name="_Costs not in AURORA 06GRC_NIM Summary 11" xfId="2708"/>
    <cellStyle name="_Costs not in AURORA 06GRC_NIM Summary 12" xfId="2709"/>
    <cellStyle name="_Costs not in AURORA 06GRC_NIM Summary 13" xfId="2710"/>
    <cellStyle name="_Costs not in AURORA 06GRC_NIM Summary 14" xfId="2711"/>
    <cellStyle name="_Costs not in AURORA 06GRC_NIM Summary 15" xfId="2712"/>
    <cellStyle name="_Costs not in AURORA 06GRC_NIM Summary 16" xfId="2713"/>
    <cellStyle name="_Costs not in AURORA 06GRC_NIM Summary 17" xfId="2714"/>
    <cellStyle name="_Costs not in AURORA 06GRC_NIM Summary 18" xfId="2715"/>
    <cellStyle name="_Costs not in AURORA 06GRC_NIM Summary 19" xfId="2716"/>
    <cellStyle name="_Costs not in AURORA 06GRC_NIM Summary 2" xfId="2717"/>
    <cellStyle name="_Costs not in AURORA 06GRC_NIM Summary 2 2" xfId="2718"/>
    <cellStyle name="_Costs not in AURORA 06GRC_NIM Summary 20" xfId="2719"/>
    <cellStyle name="_Costs not in AURORA 06GRC_NIM Summary 21" xfId="2720"/>
    <cellStyle name="_Costs not in AURORA 06GRC_NIM Summary 22" xfId="2721"/>
    <cellStyle name="_Costs not in AURORA 06GRC_NIM Summary 23" xfId="2722"/>
    <cellStyle name="_Costs not in AURORA 06GRC_NIM Summary 24" xfId="2723"/>
    <cellStyle name="_Costs not in AURORA 06GRC_NIM Summary 25" xfId="2724"/>
    <cellStyle name="_Costs not in AURORA 06GRC_NIM Summary 26" xfId="2725"/>
    <cellStyle name="_Costs not in AURORA 06GRC_NIM Summary 27" xfId="2726"/>
    <cellStyle name="_Costs not in AURORA 06GRC_NIM Summary 28" xfId="2727"/>
    <cellStyle name="_Costs not in AURORA 06GRC_NIM Summary 29" xfId="2728"/>
    <cellStyle name="_Costs not in AURORA 06GRC_NIM Summary 3" xfId="2729"/>
    <cellStyle name="_Costs not in AURORA 06GRC_NIM Summary 30" xfId="2730"/>
    <cellStyle name="_Costs not in AURORA 06GRC_NIM Summary 31" xfId="2731"/>
    <cellStyle name="_Costs not in AURORA 06GRC_NIM Summary 32" xfId="2732"/>
    <cellStyle name="_Costs not in AURORA 06GRC_NIM Summary 33" xfId="2733"/>
    <cellStyle name="_Costs not in AURORA 06GRC_NIM Summary 34" xfId="2734"/>
    <cellStyle name="_Costs not in AURORA 06GRC_NIM Summary 35" xfId="2735"/>
    <cellStyle name="_Costs not in AURORA 06GRC_NIM Summary 36" xfId="2736"/>
    <cellStyle name="_Costs not in AURORA 06GRC_NIM Summary 37" xfId="2737"/>
    <cellStyle name="_Costs not in AURORA 06GRC_NIM Summary 38" xfId="2738"/>
    <cellStyle name="_Costs not in AURORA 06GRC_NIM Summary 39" xfId="2739"/>
    <cellStyle name="_Costs not in AURORA 06GRC_NIM Summary 4" xfId="2740"/>
    <cellStyle name="_Costs not in AURORA 06GRC_NIM Summary 40" xfId="2741"/>
    <cellStyle name="_Costs not in AURORA 06GRC_NIM Summary 41" xfId="2742"/>
    <cellStyle name="_Costs not in AURORA 06GRC_NIM Summary 42" xfId="2743"/>
    <cellStyle name="_Costs not in AURORA 06GRC_NIM Summary 43" xfId="2744"/>
    <cellStyle name="_Costs not in AURORA 06GRC_NIM Summary 44" xfId="2745"/>
    <cellStyle name="_Costs not in AURORA 06GRC_NIM Summary 45" xfId="2746"/>
    <cellStyle name="_Costs not in AURORA 06GRC_NIM Summary 46" xfId="2747"/>
    <cellStyle name="_Costs not in AURORA 06GRC_NIM Summary 47" xfId="2748"/>
    <cellStyle name="_Costs not in AURORA 06GRC_NIM Summary 48" xfId="2749"/>
    <cellStyle name="_Costs not in AURORA 06GRC_NIM Summary 49" xfId="2750"/>
    <cellStyle name="_Costs not in AURORA 06GRC_NIM Summary 5" xfId="2751"/>
    <cellStyle name="_Costs not in AURORA 06GRC_NIM Summary 50" xfId="2752"/>
    <cellStyle name="_Costs not in AURORA 06GRC_NIM Summary 51" xfId="2753"/>
    <cellStyle name="_Costs not in AURORA 06GRC_NIM Summary 52" xfId="2754"/>
    <cellStyle name="_Costs not in AURORA 06GRC_NIM Summary 6" xfId="2755"/>
    <cellStyle name="_Costs not in AURORA 06GRC_NIM Summary 7" xfId="2756"/>
    <cellStyle name="_Costs not in AURORA 06GRC_NIM Summary 8" xfId="2757"/>
    <cellStyle name="_Costs not in AURORA 06GRC_NIM Summary 9" xfId="2758"/>
    <cellStyle name="_Costs not in AURORA 06GRC_NIM Summary_DEM-WP(C) ENERG10C--ctn Mid-C_042010 2010GRC" xfId="2759"/>
    <cellStyle name="_Costs not in AURORA 06GRC_PCA 10 -  Exhibit D Dec 2011" xfId="2760"/>
    <cellStyle name="_Costs not in AURORA 06GRC_PCA 10 -  Exhibit D from A Kellogg Jan 2011" xfId="2761"/>
    <cellStyle name="_Costs not in AURORA 06GRC_PCA 10 -  Exhibit D from A Kellogg July 2011" xfId="2762"/>
    <cellStyle name="_Costs not in AURORA 06GRC_PCA 10 -  Exhibit D from S Free Rcv'd 12-11" xfId="2763"/>
    <cellStyle name="_Costs not in AURORA 06GRC_PCA 11 -  Exhibit D Jan 2012 fr A Kellogg" xfId="2764"/>
    <cellStyle name="_Costs not in AURORA 06GRC_PCA 11 -  Exhibit D Jan 2012 WF" xfId="2765"/>
    <cellStyle name="_Costs not in AURORA 06GRC_PCA 7 - Exhibit D update 11_30_08 (2)" xfId="2766"/>
    <cellStyle name="_Costs not in AURORA 06GRC_PCA 7 - Exhibit D update 11_30_08 (2) 2" xfId="2767"/>
    <cellStyle name="_Costs not in AURORA 06GRC_PCA 7 - Exhibit D update 11_30_08 (2) 2 2" xfId="2768"/>
    <cellStyle name="_Costs not in AURORA 06GRC_PCA 7 - Exhibit D update 11_30_08 (2) 2 2 2" xfId="2769"/>
    <cellStyle name="_Costs not in AURORA 06GRC_PCA 7 - Exhibit D update 11_30_08 (2) 2 3" xfId="2770"/>
    <cellStyle name="_Costs not in AURORA 06GRC_PCA 7 - Exhibit D update 11_30_08 (2) 3" xfId="2771"/>
    <cellStyle name="_Costs not in AURORA 06GRC_PCA 7 - Exhibit D update 11_30_08 (2) 3 2" xfId="2772"/>
    <cellStyle name="_Costs not in AURORA 06GRC_PCA 7 - Exhibit D update 11_30_08 (2) 4" xfId="2773"/>
    <cellStyle name="_Costs not in AURORA 06GRC_PCA 7 - Exhibit D update 11_30_08 (2)_DEM-WP(C) ENERG10C--ctn Mid-C_042010 2010GRC" xfId="2774"/>
    <cellStyle name="_Costs not in AURORA 06GRC_PCA 7 - Exhibit D update 11_30_08 (2)_NIM Summary" xfId="2775"/>
    <cellStyle name="_Costs not in AURORA 06GRC_PCA 7 - Exhibit D update 11_30_08 (2)_NIM Summary 2" xfId="2776"/>
    <cellStyle name="_Costs not in AURORA 06GRC_PCA 7 - Exhibit D update 11_30_08 (2)_NIM Summary 2 2" xfId="2777"/>
    <cellStyle name="_Costs not in AURORA 06GRC_PCA 7 - Exhibit D update 11_30_08 (2)_NIM Summary 3" xfId="2778"/>
    <cellStyle name="_Costs not in AURORA 06GRC_PCA 7 - Exhibit D update 11_30_08 (2)_NIM Summary_DEM-WP(C) ENERG10C--ctn Mid-C_042010 2010GRC" xfId="2779"/>
    <cellStyle name="_Costs not in AURORA 06GRC_PCA 8 - Exhibit D update 12_31_09" xfId="2780"/>
    <cellStyle name="_Costs not in AURORA 06GRC_PCA 8 - Exhibit D update 12_31_09 2" xfId="2781"/>
    <cellStyle name="_Costs not in AURORA 06GRC_PCA 9 -  Exhibit D April 2010" xfId="2782"/>
    <cellStyle name="_Costs not in AURORA 06GRC_PCA 9 -  Exhibit D April 2010 (3)" xfId="2783"/>
    <cellStyle name="_Costs not in AURORA 06GRC_PCA 9 -  Exhibit D April 2010 (3) 2" xfId="2784"/>
    <cellStyle name="_Costs not in AURORA 06GRC_PCA 9 -  Exhibit D April 2010 (3) 2 2" xfId="2785"/>
    <cellStyle name="_Costs not in AURORA 06GRC_PCA 9 -  Exhibit D April 2010 (3) 3" xfId="2786"/>
    <cellStyle name="_Costs not in AURORA 06GRC_PCA 9 -  Exhibit D April 2010 (3)_DEM-WP(C) ENERG10C--ctn Mid-C_042010 2010GRC" xfId="2787"/>
    <cellStyle name="_Costs not in AURORA 06GRC_PCA 9 -  Exhibit D April 2010 2" xfId="2788"/>
    <cellStyle name="_Costs not in AURORA 06GRC_PCA 9 -  Exhibit D April 2010 3" xfId="2789"/>
    <cellStyle name="_Costs not in AURORA 06GRC_PCA 9 -  Exhibit D April 2010 4" xfId="2790"/>
    <cellStyle name="_Costs not in AURORA 06GRC_PCA 9 -  Exhibit D April 2010 5" xfId="2791"/>
    <cellStyle name="_Costs not in AURORA 06GRC_PCA 9 -  Exhibit D April 2010 6" xfId="2792"/>
    <cellStyle name="_Costs not in AURORA 06GRC_PCA 9 -  Exhibit D Feb 2010" xfId="2793"/>
    <cellStyle name="_Costs not in AURORA 06GRC_PCA 9 -  Exhibit D Feb 2010 2" xfId="2794"/>
    <cellStyle name="_Costs not in AURORA 06GRC_PCA 9 -  Exhibit D Feb 2010 v2" xfId="2795"/>
    <cellStyle name="_Costs not in AURORA 06GRC_PCA 9 -  Exhibit D Feb 2010 v2 2" xfId="2796"/>
    <cellStyle name="_Costs not in AURORA 06GRC_PCA 9 -  Exhibit D Feb 2010 WF" xfId="2797"/>
    <cellStyle name="_Costs not in AURORA 06GRC_PCA 9 -  Exhibit D Feb 2010 WF 2" xfId="2798"/>
    <cellStyle name="_Costs not in AURORA 06GRC_PCA 9 -  Exhibit D Jan 2010" xfId="2799"/>
    <cellStyle name="_Costs not in AURORA 06GRC_PCA 9 -  Exhibit D Jan 2010 2" xfId="2800"/>
    <cellStyle name="_Costs not in AURORA 06GRC_PCA 9 -  Exhibit D March 2010 (2)" xfId="2801"/>
    <cellStyle name="_Costs not in AURORA 06GRC_PCA 9 -  Exhibit D March 2010 (2) 2" xfId="2802"/>
    <cellStyle name="_Costs not in AURORA 06GRC_PCA 9 -  Exhibit D Nov 2010" xfId="2803"/>
    <cellStyle name="_Costs not in AURORA 06GRC_PCA 9 -  Exhibit D Nov 2010 2" xfId="2804"/>
    <cellStyle name="_Costs not in AURORA 06GRC_PCA 9 - Exhibit D at August 2010" xfId="2805"/>
    <cellStyle name="_Costs not in AURORA 06GRC_PCA 9 - Exhibit D at August 2010 2" xfId="2806"/>
    <cellStyle name="_Costs not in AURORA 06GRC_PCA 9 - Exhibit D June 2010 GRC" xfId="2807"/>
    <cellStyle name="_Costs not in AURORA 06GRC_PCA 9 - Exhibit D June 2010 GRC 2" xfId="2808"/>
    <cellStyle name="_Costs not in AURORA 06GRC_Power Costs - Comparison bx Rbtl-Staff-Jt-PC" xfId="2809"/>
    <cellStyle name="_Costs not in AURORA 06GRC_Power Costs - Comparison bx Rbtl-Staff-Jt-PC 2" xfId="2810"/>
    <cellStyle name="_Costs not in AURORA 06GRC_Power Costs - Comparison bx Rbtl-Staff-Jt-PC 2 2" xfId="2811"/>
    <cellStyle name="_Costs not in AURORA 06GRC_Power Costs - Comparison bx Rbtl-Staff-Jt-PC 3" xfId="2812"/>
    <cellStyle name="_Costs not in AURORA 06GRC_Power Costs - Comparison bx Rbtl-Staff-Jt-PC_Adj Bench DR 3 for Initial Briefs (Electric)" xfId="2813"/>
    <cellStyle name="_Costs not in AURORA 06GRC_Power Costs - Comparison bx Rbtl-Staff-Jt-PC_Adj Bench DR 3 for Initial Briefs (Electric) 2" xfId="2814"/>
    <cellStyle name="_Costs not in AURORA 06GRC_Power Costs - Comparison bx Rbtl-Staff-Jt-PC_Adj Bench DR 3 for Initial Briefs (Electric) 2 2" xfId="2815"/>
    <cellStyle name="_Costs not in AURORA 06GRC_Power Costs - Comparison bx Rbtl-Staff-Jt-PC_Adj Bench DR 3 for Initial Briefs (Electric) 3" xfId="2816"/>
    <cellStyle name="_Costs not in AURORA 06GRC_Power Costs - Comparison bx Rbtl-Staff-Jt-PC_Adj Bench DR 3 for Initial Briefs (Electric)_DEM-WP(C) ENERG10C--ctn Mid-C_042010 2010GRC" xfId="2817"/>
    <cellStyle name="_Costs not in AURORA 06GRC_Power Costs - Comparison bx Rbtl-Staff-Jt-PC_DEM-WP(C) ENERG10C--ctn Mid-C_042010 2010GRC" xfId="2818"/>
    <cellStyle name="_Costs not in AURORA 06GRC_Power Costs - Comparison bx Rbtl-Staff-Jt-PC_Electric Rev Req Model (2009 GRC) Rebuttal" xfId="2819"/>
    <cellStyle name="_Costs not in AURORA 06GRC_Power Costs - Comparison bx Rbtl-Staff-Jt-PC_Electric Rev Req Model (2009 GRC) Rebuttal 2" xfId="2820"/>
    <cellStyle name="_Costs not in AURORA 06GRC_Power Costs - Comparison bx Rbtl-Staff-Jt-PC_Electric Rev Req Model (2009 GRC) Rebuttal REmoval of New  WH Solar AdjustMI" xfId="2821"/>
    <cellStyle name="_Costs not in AURORA 06GRC_Power Costs - Comparison bx Rbtl-Staff-Jt-PC_Electric Rev Req Model (2009 GRC) Rebuttal REmoval of New  WH Solar AdjustMI 2" xfId="2822"/>
    <cellStyle name="_Costs not in AURORA 06GRC_Power Costs - Comparison bx Rbtl-Staff-Jt-PC_Electric Rev Req Model (2009 GRC) Rebuttal REmoval of New  WH Solar AdjustMI 2 2" xfId="2823"/>
    <cellStyle name="_Costs not in AURORA 06GRC_Power Costs - Comparison bx Rbtl-Staff-Jt-PC_Electric Rev Req Model (2009 GRC) Rebuttal REmoval of New  WH Solar AdjustMI 3" xfId="2824"/>
    <cellStyle name="_Costs not in AURORA 06GRC_Power Costs - Comparison bx Rbtl-Staff-Jt-PC_Electric Rev Req Model (2009 GRC) Rebuttal REmoval of New  WH Solar AdjustMI_DEM-WP(C) ENERG10C--ctn Mid-C_042010 2010GRC" xfId="2825"/>
    <cellStyle name="_Costs not in AURORA 06GRC_Power Costs - Comparison bx Rbtl-Staff-Jt-PC_Electric Rev Req Model (2009 GRC) Revised 01-18-2010" xfId="2826"/>
    <cellStyle name="_Costs not in AURORA 06GRC_Power Costs - Comparison bx Rbtl-Staff-Jt-PC_Electric Rev Req Model (2009 GRC) Revised 01-18-2010 2" xfId="2827"/>
    <cellStyle name="_Costs not in AURORA 06GRC_Power Costs - Comparison bx Rbtl-Staff-Jt-PC_Electric Rev Req Model (2009 GRC) Revised 01-18-2010 2 2" xfId="2828"/>
    <cellStyle name="_Costs not in AURORA 06GRC_Power Costs - Comparison bx Rbtl-Staff-Jt-PC_Electric Rev Req Model (2009 GRC) Revised 01-18-2010 3" xfId="2829"/>
    <cellStyle name="_Costs not in AURORA 06GRC_Power Costs - Comparison bx Rbtl-Staff-Jt-PC_Electric Rev Req Model (2009 GRC) Revised 01-18-2010_DEM-WP(C) ENERG10C--ctn Mid-C_042010 2010GRC" xfId="2830"/>
    <cellStyle name="_Costs not in AURORA 06GRC_Power Costs - Comparison bx Rbtl-Staff-Jt-PC_Final Order Electric EXHIBIT A-1" xfId="2831"/>
    <cellStyle name="_Costs not in AURORA 06GRC_Power Costs - Comparison bx Rbtl-Staff-Jt-PC_Final Order Electric EXHIBIT A-1 2" xfId="2832"/>
    <cellStyle name="_Costs not in AURORA 06GRC_Production Adj 4.37" xfId="2833"/>
    <cellStyle name="_Costs not in AURORA 06GRC_Purchased Power Adj 4.03" xfId="2834"/>
    <cellStyle name="_Costs not in AURORA 06GRC_Rebuttal Power Costs" xfId="2835"/>
    <cellStyle name="_Costs not in AURORA 06GRC_Rebuttal Power Costs 2" xfId="2836"/>
    <cellStyle name="_Costs not in AURORA 06GRC_Rebuttal Power Costs 2 2" xfId="2837"/>
    <cellStyle name="_Costs not in AURORA 06GRC_Rebuttal Power Costs 3" xfId="2838"/>
    <cellStyle name="_Costs not in AURORA 06GRC_Rebuttal Power Costs_Adj Bench DR 3 for Initial Briefs (Electric)" xfId="2839"/>
    <cellStyle name="_Costs not in AURORA 06GRC_Rebuttal Power Costs_Adj Bench DR 3 for Initial Briefs (Electric) 2" xfId="2840"/>
    <cellStyle name="_Costs not in AURORA 06GRC_Rebuttal Power Costs_Adj Bench DR 3 for Initial Briefs (Electric) 2 2" xfId="2841"/>
    <cellStyle name="_Costs not in AURORA 06GRC_Rebuttal Power Costs_Adj Bench DR 3 for Initial Briefs (Electric) 3" xfId="2842"/>
    <cellStyle name="_Costs not in AURORA 06GRC_Rebuttal Power Costs_Adj Bench DR 3 for Initial Briefs (Electric)_DEM-WP(C) ENERG10C--ctn Mid-C_042010 2010GRC" xfId="2843"/>
    <cellStyle name="_Costs not in AURORA 06GRC_Rebuttal Power Costs_DEM-WP(C) ENERG10C--ctn Mid-C_042010 2010GRC" xfId="2844"/>
    <cellStyle name="_Costs not in AURORA 06GRC_Rebuttal Power Costs_Electric Rev Req Model (2009 GRC) Rebuttal" xfId="2845"/>
    <cellStyle name="_Costs not in AURORA 06GRC_Rebuttal Power Costs_Electric Rev Req Model (2009 GRC) Rebuttal 2" xfId="2846"/>
    <cellStyle name="_Costs not in AURORA 06GRC_Rebuttal Power Costs_Electric Rev Req Model (2009 GRC) Rebuttal REmoval of New  WH Solar AdjustMI" xfId="2847"/>
    <cellStyle name="_Costs not in AURORA 06GRC_Rebuttal Power Costs_Electric Rev Req Model (2009 GRC) Rebuttal REmoval of New  WH Solar AdjustMI 2" xfId="2848"/>
    <cellStyle name="_Costs not in AURORA 06GRC_Rebuttal Power Costs_Electric Rev Req Model (2009 GRC) Rebuttal REmoval of New  WH Solar AdjustMI 2 2" xfId="2849"/>
    <cellStyle name="_Costs not in AURORA 06GRC_Rebuttal Power Costs_Electric Rev Req Model (2009 GRC) Rebuttal REmoval of New  WH Solar AdjustMI 3" xfId="2850"/>
    <cellStyle name="_Costs not in AURORA 06GRC_Rebuttal Power Costs_Electric Rev Req Model (2009 GRC) Rebuttal REmoval of New  WH Solar AdjustMI_DEM-WP(C) ENERG10C--ctn Mid-C_042010 2010GRC" xfId="2851"/>
    <cellStyle name="_Costs not in AURORA 06GRC_Rebuttal Power Costs_Electric Rev Req Model (2009 GRC) Revised 01-18-2010" xfId="2852"/>
    <cellStyle name="_Costs not in AURORA 06GRC_Rebuttal Power Costs_Electric Rev Req Model (2009 GRC) Revised 01-18-2010 2" xfId="2853"/>
    <cellStyle name="_Costs not in AURORA 06GRC_Rebuttal Power Costs_Electric Rev Req Model (2009 GRC) Revised 01-18-2010 2 2" xfId="2854"/>
    <cellStyle name="_Costs not in AURORA 06GRC_Rebuttal Power Costs_Electric Rev Req Model (2009 GRC) Revised 01-18-2010 3" xfId="2855"/>
    <cellStyle name="_Costs not in AURORA 06GRC_Rebuttal Power Costs_Electric Rev Req Model (2009 GRC) Revised 01-18-2010_DEM-WP(C) ENERG10C--ctn Mid-C_042010 2010GRC" xfId="2856"/>
    <cellStyle name="_Costs not in AURORA 06GRC_Rebuttal Power Costs_Final Order Electric EXHIBIT A-1" xfId="2857"/>
    <cellStyle name="_Costs not in AURORA 06GRC_Rebuttal Power Costs_Final Order Electric EXHIBIT A-1 2" xfId="2858"/>
    <cellStyle name="_Costs not in AURORA 06GRC_ROR 5.02" xfId="2859"/>
    <cellStyle name="_Costs not in AURORA 06GRC_Transmission Workbook for May BOD" xfId="2860"/>
    <cellStyle name="_Costs not in AURORA 06GRC_Transmission Workbook for May BOD 2" xfId="2861"/>
    <cellStyle name="_Costs not in AURORA 06GRC_Transmission Workbook for May BOD 2 2" xfId="2862"/>
    <cellStyle name="_Costs not in AURORA 06GRC_Transmission Workbook for May BOD 3" xfId="2863"/>
    <cellStyle name="_Costs not in AURORA 06GRC_Transmission Workbook for May BOD_DEM-WP(C) ENERG10C--ctn Mid-C_042010 2010GRC" xfId="2864"/>
    <cellStyle name="_Costs not in AURORA 06GRC_Wind Integration 10GRC" xfId="2865"/>
    <cellStyle name="_Costs not in AURORA 06GRC_Wind Integration 10GRC 2" xfId="2866"/>
    <cellStyle name="_Costs not in AURORA 06GRC_Wind Integration 10GRC 2 2" xfId="2867"/>
    <cellStyle name="_Costs not in AURORA 06GRC_Wind Integration 10GRC 3" xfId="2868"/>
    <cellStyle name="_Costs not in AURORA 06GRC_Wind Integration 10GRC_DEM-WP(C) ENERG10C--ctn Mid-C_042010 2010GRC" xfId="2869"/>
    <cellStyle name="_Costs not in AURORA 2006GRC 6.15.06" xfId="2870"/>
    <cellStyle name="_Costs not in AURORA 2006GRC 6.15.06 2" xfId="2871"/>
    <cellStyle name="_Costs not in AURORA 2006GRC 6.15.06 2 2" xfId="2872"/>
    <cellStyle name="_Costs not in AURORA 2006GRC 6.15.06 2 2 2" xfId="2873"/>
    <cellStyle name="_Costs not in AURORA 2006GRC 6.15.06 2 3" xfId="2874"/>
    <cellStyle name="_Costs not in AURORA 2006GRC 6.15.06 3" xfId="2875"/>
    <cellStyle name="_Costs not in AURORA 2006GRC 6.15.06 3 2" xfId="2876"/>
    <cellStyle name="_Costs not in AURORA 2006GRC 6.15.06 4" xfId="2877"/>
    <cellStyle name="_Costs not in AURORA 2006GRC 6.15.06 4 2" xfId="2878"/>
    <cellStyle name="_Costs not in AURORA 2006GRC 6.15.06 4 3" xfId="2879"/>
    <cellStyle name="_Costs not in AURORA 2006GRC 6.15.06 5" xfId="2880"/>
    <cellStyle name="_Costs not in AURORA 2006GRC 6.15.06 5 2" xfId="2881"/>
    <cellStyle name="_Costs not in AURORA 2006GRC 6.15.06 6" xfId="2882"/>
    <cellStyle name="_Costs not in AURORA 2006GRC 6.15.06 6 2" xfId="2883"/>
    <cellStyle name="_Costs not in AURORA 2006GRC 6.15.06 7" xfId="2884"/>
    <cellStyle name="_Costs not in AURORA 2006GRC 6.15.06 7 2" xfId="2885"/>
    <cellStyle name="_Costs not in AURORA 2006GRC 6.15.06_04 07E Wild Horse Wind Expansion (C) (2)" xfId="2886"/>
    <cellStyle name="_Costs not in AURORA 2006GRC 6.15.06_04 07E Wild Horse Wind Expansion (C) (2) 2" xfId="2887"/>
    <cellStyle name="_Costs not in AURORA 2006GRC 6.15.06_04 07E Wild Horse Wind Expansion (C) (2) 2 2" xfId="2888"/>
    <cellStyle name="_Costs not in AURORA 2006GRC 6.15.06_04 07E Wild Horse Wind Expansion (C) (2) 3" xfId="2889"/>
    <cellStyle name="_Costs not in AURORA 2006GRC 6.15.06_04 07E Wild Horse Wind Expansion (C) (2)_Adj Bench DR 3 for Initial Briefs (Electric)" xfId="2890"/>
    <cellStyle name="_Costs not in AURORA 2006GRC 6.15.06_04 07E Wild Horse Wind Expansion (C) (2)_Adj Bench DR 3 for Initial Briefs (Electric) 2" xfId="2891"/>
    <cellStyle name="_Costs not in AURORA 2006GRC 6.15.06_04 07E Wild Horse Wind Expansion (C) (2)_Adj Bench DR 3 for Initial Briefs (Electric) 2 2" xfId="2892"/>
    <cellStyle name="_Costs not in AURORA 2006GRC 6.15.06_04 07E Wild Horse Wind Expansion (C) (2)_Adj Bench DR 3 for Initial Briefs (Electric) 3" xfId="2893"/>
    <cellStyle name="_Costs not in AURORA 2006GRC 6.15.06_04 07E Wild Horse Wind Expansion (C) (2)_Adj Bench DR 3 for Initial Briefs (Electric)_DEM-WP(C) ENERG10C--ctn Mid-C_042010 2010GRC" xfId="2894"/>
    <cellStyle name="_Costs not in AURORA 2006GRC 6.15.06_04 07E Wild Horse Wind Expansion (C) (2)_Book1" xfId="2895"/>
    <cellStyle name="_Costs not in AURORA 2006GRC 6.15.06_04 07E Wild Horse Wind Expansion (C) (2)_DEM-WP(C) ENERG10C--ctn Mid-C_042010 2010GRC" xfId="2896"/>
    <cellStyle name="_Costs not in AURORA 2006GRC 6.15.06_04 07E Wild Horse Wind Expansion (C) (2)_Electric Rev Req Model (2009 GRC) " xfId="2897"/>
    <cellStyle name="_Costs not in AURORA 2006GRC 6.15.06_04 07E Wild Horse Wind Expansion (C) (2)_Electric Rev Req Model (2009 GRC)  2" xfId="2898"/>
    <cellStyle name="_Costs not in AURORA 2006GRC 6.15.06_04 07E Wild Horse Wind Expansion (C) (2)_Electric Rev Req Model (2009 GRC)  2 2" xfId="2899"/>
    <cellStyle name="_Costs not in AURORA 2006GRC 6.15.06_04 07E Wild Horse Wind Expansion (C) (2)_Electric Rev Req Model (2009 GRC)  3" xfId="2900"/>
    <cellStyle name="_Costs not in AURORA 2006GRC 6.15.06_04 07E Wild Horse Wind Expansion (C) (2)_Electric Rev Req Model (2009 GRC) _DEM-WP(C) ENERG10C--ctn Mid-C_042010 2010GRC" xfId="2901"/>
    <cellStyle name="_Costs not in AURORA 2006GRC 6.15.06_04 07E Wild Horse Wind Expansion (C) (2)_Electric Rev Req Model (2009 GRC) Rebuttal" xfId="2902"/>
    <cellStyle name="_Costs not in AURORA 2006GRC 6.15.06_04 07E Wild Horse Wind Expansion (C) (2)_Electric Rev Req Model (2009 GRC) Rebuttal 2" xfId="2903"/>
    <cellStyle name="_Costs not in AURORA 2006GRC 6.15.06_04 07E Wild Horse Wind Expansion (C) (2)_Electric Rev Req Model (2009 GRC) Rebuttal REmoval of New  WH Solar AdjustMI" xfId="2904"/>
    <cellStyle name="_Costs not in AURORA 2006GRC 6.15.06_04 07E Wild Horse Wind Expansion (C) (2)_Electric Rev Req Model (2009 GRC) Rebuttal REmoval of New  WH Solar AdjustMI 2" xfId="2905"/>
    <cellStyle name="_Costs not in AURORA 2006GRC 6.15.06_04 07E Wild Horse Wind Expansion (C) (2)_Electric Rev Req Model (2009 GRC) Rebuttal REmoval of New  WH Solar AdjustMI 2 2" xfId="2906"/>
    <cellStyle name="_Costs not in AURORA 2006GRC 6.15.06_04 07E Wild Horse Wind Expansion (C) (2)_Electric Rev Req Model (2009 GRC) Rebuttal REmoval of New  WH Solar AdjustMI 3" xfId="2907"/>
    <cellStyle name="_Costs not in AURORA 2006GRC 6.15.06_04 07E Wild Horse Wind Expansion (C) (2)_Electric Rev Req Model (2009 GRC) Rebuttal REmoval of New  WH Solar AdjustMI_DEM-WP(C) ENERG10C--ctn Mid-C_042010 2010GRC" xfId="2908"/>
    <cellStyle name="_Costs not in AURORA 2006GRC 6.15.06_04 07E Wild Horse Wind Expansion (C) (2)_Electric Rev Req Model (2009 GRC) Revised 01-18-2010" xfId="2909"/>
    <cellStyle name="_Costs not in AURORA 2006GRC 6.15.06_04 07E Wild Horse Wind Expansion (C) (2)_Electric Rev Req Model (2009 GRC) Revised 01-18-2010 2" xfId="2910"/>
    <cellStyle name="_Costs not in AURORA 2006GRC 6.15.06_04 07E Wild Horse Wind Expansion (C) (2)_Electric Rev Req Model (2009 GRC) Revised 01-18-2010 2 2" xfId="2911"/>
    <cellStyle name="_Costs not in AURORA 2006GRC 6.15.06_04 07E Wild Horse Wind Expansion (C) (2)_Electric Rev Req Model (2009 GRC) Revised 01-18-2010 3" xfId="2912"/>
    <cellStyle name="_Costs not in AURORA 2006GRC 6.15.06_04 07E Wild Horse Wind Expansion (C) (2)_Electric Rev Req Model (2009 GRC) Revised 01-18-2010_DEM-WP(C) ENERG10C--ctn Mid-C_042010 2010GRC" xfId="2913"/>
    <cellStyle name="_Costs not in AURORA 2006GRC 6.15.06_04 07E Wild Horse Wind Expansion (C) (2)_Electric Rev Req Model (2010 GRC)" xfId="2914"/>
    <cellStyle name="_Costs not in AURORA 2006GRC 6.15.06_04 07E Wild Horse Wind Expansion (C) (2)_Electric Rev Req Model (2010 GRC) SF" xfId="2915"/>
    <cellStyle name="_Costs not in AURORA 2006GRC 6.15.06_04 07E Wild Horse Wind Expansion (C) (2)_Final Order Electric EXHIBIT A-1" xfId="2916"/>
    <cellStyle name="_Costs not in AURORA 2006GRC 6.15.06_04 07E Wild Horse Wind Expansion (C) (2)_Final Order Electric EXHIBIT A-1 2" xfId="2917"/>
    <cellStyle name="_Costs not in AURORA 2006GRC 6.15.06_04 07E Wild Horse Wind Expansion (C) (2)_TENASKA REGULATORY ASSET" xfId="2918"/>
    <cellStyle name="_Costs not in AURORA 2006GRC 6.15.06_04 07E Wild Horse Wind Expansion (C) (2)_TENASKA REGULATORY ASSET 2" xfId="2919"/>
    <cellStyle name="_Costs not in AURORA 2006GRC 6.15.06_16.37E Wild Horse Expansion DeferralRevwrkingfile SF" xfId="2920"/>
    <cellStyle name="_Costs not in AURORA 2006GRC 6.15.06_16.37E Wild Horse Expansion DeferralRevwrkingfile SF 2" xfId="2921"/>
    <cellStyle name="_Costs not in AURORA 2006GRC 6.15.06_16.37E Wild Horse Expansion DeferralRevwrkingfile SF 2 2" xfId="2922"/>
    <cellStyle name="_Costs not in AURORA 2006GRC 6.15.06_16.37E Wild Horse Expansion DeferralRevwrkingfile SF 3" xfId="2923"/>
    <cellStyle name="_Costs not in AURORA 2006GRC 6.15.06_16.37E Wild Horse Expansion DeferralRevwrkingfile SF_DEM-WP(C) ENERG10C--ctn Mid-C_042010 2010GRC" xfId="2924"/>
    <cellStyle name="_Costs not in AURORA 2006GRC 6.15.06_2009 Compliance Filing PCA Exhibits for GRC" xfId="2925"/>
    <cellStyle name="_Costs not in AURORA 2006GRC 6.15.06_2009 Compliance Filing PCA Exhibits for GRC 2" xfId="2926"/>
    <cellStyle name="_Costs not in AURORA 2006GRC 6.15.06_2009 GRC Compl Filing - Exhibit D" xfId="2927"/>
    <cellStyle name="_Costs not in AURORA 2006GRC 6.15.06_2009 GRC Compl Filing - Exhibit D 2" xfId="2928"/>
    <cellStyle name="_Costs not in AURORA 2006GRC 6.15.06_2009 GRC Compl Filing - Exhibit D 2 2" xfId="2929"/>
    <cellStyle name="_Costs not in AURORA 2006GRC 6.15.06_2009 GRC Compl Filing - Exhibit D 3" xfId="2930"/>
    <cellStyle name="_Costs not in AURORA 2006GRC 6.15.06_2009 GRC Compl Filing - Exhibit D_DEM-WP(C) ENERG10C--ctn Mid-C_042010 2010GRC" xfId="2931"/>
    <cellStyle name="_Costs not in AURORA 2006GRC 6.15.06_3.01 Income Statement" xfId="2932"/>
    <cellStyle name="_Costs not in AURORA 2006GRC 6.15.06_4 31 Regulatory Assets and Liabilities  7 06- Exhibit D" xfId="2933"/>
    <cellStyle name="_Costs not in AURORA 2006GRC 6.15.06_4 31 Regulatory Assets and Liabilities  7 06- Exhibit D 2" xfId="2934"/>
    <cellStyle name="_Costs not in AURORA 2006GRC 6.15.06_4 31 Regulatory Assets and Liabilities  7 06- Exhibit D 2 2" xfId="2935"/>
    <cellStyle name="_Costs not in AURORA 2006GRC 6.15.06_4 31 Regulatory Assets and Liabilities  7 06- Exhibit D 3" xfId="2936"/>
    <cellStyle name="_Costs not in AURORA 2006GRC 6.15.06_4 31 Regulatory Assets and Liabilities  7 06- Exhibit D_DEM-WP(C) ENERG10C--ctn Mid-C_042010 2010GRC" xfId="2937"/>
    <cellStyle name="_Costs not in AURORA 2006GRC 6.15.06_4 31 Regulatory Assets and Liabilities  7 06- Exhibit D_NIM Summary" xfId="2938"/>
    <cellStyle name="_Costs not in AURORA 2006GRC 6.15.06_4 31 Regulatory Assets and Liabilities  7 06- Exhibit D_NIM Summary 2" xfId="2939"/>
    <cellStyle name="_Costs not in AURORA 2006GRC 6.15.06_4 31 Regulatory Assets and Liabilities  7 06- Exhibit D_NIM Summary 2 2" xfId="2940"/>
    <cellStyle name="_Costs not in AURORA 2006GRC 6.15.06_4 31 Regulatory Assets and Liabilities  7 06- Exhibit D_NIM Summary 3" xfId="2941"/>
    <cellStyle name="_Costs not in AURORA 2006GRC 6.15.06_4 31 Regulatory Assets and Liabilities  7 06- Exhibit D_NIM Summary_DEM-WP(C) ENERG10C--ctn Mid-C_042010 2010GRC" xfId="2942"/>
    <cellStyle name="_Costs not in AURORA 2006GRC 6.15.06_4 31E Reg Asset  Liab and EXH D" xfId="2943"/>
    <cellStyle name="_Costs not in AURORA 2006GRC 6.15.06_4 31E Reg Asset  Liab and EXH D _ Aug 10 Filing (2)" xfId="2944"/>
    <cellStyle name="_Costs not in AURORA 2006GRC 6.15.06_4 31E Reg Asset  Liab and EXH D _ Aug 10 Filing (2) 2" xfId="2945"/>
    <cellStyle name="_Costs not in AURORA 2006GRC 6.15.06_4 31E Reg Asset  Liab and EXH D 2" xfId="2946"/>
    <cellStyle name="_Costs not in AURORA 2006GRC 6.15.06_4 31E Reg Asset  Liab and EXH D 3" xfId="2947"/>
    <cellStyle name="_Costs not in AURORA 2006GRC 6.15.06_4 32 Regulatory Assets and Liabilities  7 06- Exhibit D" xfId="2948"/>
    <cellStyle name="_Costs not in AURORA 2006GRC 6.15.06_4 32 Regulatory Assets and Liabilities  7 06- Exhibit D 2" xfId="2949"/>
    <cellStyle name="_Costs not in AURORA 2006GRC 6.15.06_4 32 Regulatory Assets and Liabilities  7 06- Exhibit D 2 2" xfId="2950"/>
    <cellStyle name="_Costs not in AURORA 2006GRC 6.15.06_4 32 Regulatory Assets and Liabilities  7 06- Exhibit D 3" xfId="2951"/>
    <cellStyle name="_Costs not in AURORA 2006GRC 6.15.06_4 32 Regulatory Assets and Liabilities  7 06- Exhibit D_DEM-WP(C) ENERG10C--ctn Mid-C_042010 2010GRC" xfId="2952"/>
    <cellStyle name="_Costs not in AURORA 2006GRC 6.15.06_4 32 Regulatory Assets and Liabilities  7 06- Exhibit D_NIM Summary" xfId="2953"/>
    <cellStyle name="_Costs not in AURORA 2006GRC 6.15.06_4 32 Regulatory Assets and Liabilities  7 06- Exhibit D_NIM Summary 2" xfId="2954"/>
    <cellStyle name="_Costs not in AURORA 2006GRC 6.15.06_4 32 Regulatory Assets and Liabilities  7 06- Exhibit D_NIM Summary 2 2" xfId="2955"/>
    <cellStyle name="_Costs not in AURORA 2006GRC 6.15.06_4 32 Regulatory Assets and Liabilities  7 06- Exhibit D_NIM Summary 3" xfId="2956"/>
    <cellStyle name="_Costs not in AURORA 2006GRC 6.15.06_4 32 Regulatory Assets and Liabilities  7 06- Exhibit D_NIM Summary_DEM-WP(C) ENERG10C--ctn Mid-C_042010 2010GRC" xfId="2957"/>
    <cellStyle name="_Costs not in AURORA 2006GRC 6.15.06_AURORA Total New" xfId="2958"/>
    <cellStyle name="_Costs not in AURORA 2006GRC 6.15.06_AURORA Total New 2" xfId="2959"/>
    <cellStyle name="_Costs not in AURORA 2006GRC 6.15.06_AURORA Total New 2 2" xfId="2960"/>
    <cellStyle name="_Costs not in AURORA 2006GRC 6.15.06_AURORA Total New 3" xfId="2961"/>
    <cellStyle name="_Costs not in AURORA 2006GRC 6.15.06_Book2" xfId="2962"/>
    <cellStyle name="_Costs not in AURORA 2006GRC 6.15.06_Book2 2" xfId="2963"/>
    <cellStyle name="_Costs not in AURORA 2006GRC 6.15.06_Book2 2 2" xfId="2964"/>
    <cellStyle name="_Costs not in AURORA 2006GRC 6.15.06_Book2 3" xfId="2965"/>
    <cellStyle name="_Costs not in AURORA 2006GRC 6.15.06_Book2_Adj Bench DR 3 for Initial Briefs (Electric)" xfId="2966"/>
    <cellStyle name="_Costs not in AURORA 2006GRC 6.15.06_Book2_Adj Bench DR 3 for Initial Briefs (Electric) 2" xfId="2967"/>
    <cellStyle name="_Costs not in AURORA 2006GRC 6.15.06_Book2_Adj Bench DR 3 for Initial Briefs (Electric) 2 2" xfId="2968"/>
    <cellStyle name="_Costs not in AURORA 2006GRC 6.15.06_Book2_Adj Bench DR 3 for Initial Briefs (Electric) 3" xfId="2969"/>
    <cellStyle name="_Costs not in AURORA 2006GRC 6.15.06_Book2_Adj Bench DR 3 for Initial Briefs (Electric)_DEM-WP(C) ENERG10C--ctn Mid-C_042010 2010GRC" xfId="2970"/>
    <cellStyle name="_Costs not in AURORA 2006GRC 6.15.06_Book2_DEM-WP(C) ENERG10C--ctn Mid-C_042010 2010GRC" xfId="2971"/>
    <cellStyle name="_Costs not in AURORA 2006GRC 6.15.06_Book2_Electric Rev Req Model (2009 GRC) Rebuttal" xfId="2972"/>
    <cellStyle name="_Costs not in AURORA 2006GRC 6.15.06_Book2_Electric Rev Req Model (2009 GRC) Rebuttal 2" xfId="2973"/>
    <cellStyle name="_Costs not in AURORA 2006GRC 6.15.06_Book2_Electric Rev Req Model (2009 GRC) Rebuttal REmoval of New  WH Solar AdjustMI" xfId="2974"/>
    <cellStyle name="_Costs not in AURORA 2006GRC 6.15.06_Book2_Electric Rev Req Model (2009 GRC) Rebuttal REmoval of New  WH Solar AdjustMI 2" xfId="2975"/>
    <cellStyle name="_Costs not in AURORA 2006GRC 6.15.06_Book2_Electric Rev Req Model (2009 GRC) Rebuttal REmoval of New  WH Solar AdjustMI 2 2" xfId="2976"/>
    <cellStyle name="_Costs not in AURORA 2006GRC 6.15.06_Book2_Electric Rev Req Model (2009 GRC) Rebuttal REmoval of New  WH Solar AdjustMI 3" xfId="2977"/>
    <cellStyle name="_Costs not in AURORA 2006GRC 6.15.06_Book2_Electric Rev Req Model (2009 GRC) Rebuttal REmoval of New  WH Solar AdjustMI_DEM-WP(C) ENERG10C--ctn Mid-C_042010 2010GRC" xfId="2978"/>
    <cellStyle name="_Costs not in AURORA 2006GRC 6.15.06_Book2_Electric Rev Req Model (2009 GRC) Revised 01-18-2010" xfId="2979"/>
    <cellStyle name="_Costs not in AURORA 2006GRC 6.15.06_Book2_Electric Rev Req Model (2009 GRC) Revised 01-18-2010 2" xfId="2980"/>
    <cellStyle name="_Costs not in AURORA 2006GRC 6.15.06_Book2_Electric Rev Req Model (2009 GRC) Revised 01-18-2010 2 2" xfId="2981"/>
    <cellStyle name="_Costs not in AURORA 2006GRC 6.15.06_Book2_Electric Rev Req Model (2009 GRC) Revised 01-18-2010 3" xfId="2982"/>
    <cellStyle name="_Costs not in AURORA 2006GRC 6.15.06_Book2_Electric Rev Req Model (2009 GRC) Revised 01-18-2010_DEM-WP(C) ENERG10C--ctn Mid-C_042010 2010GRC" xfId="2983"/>
    <cellStyle name="_Costs not in AURORA 2006GRC 6.15.06_Book2_Final Order Electric EXHIBIT A-1" xfId="2984"/>
    <cellStyle name="_Costs not in AURORA 2006GRC 6.15.06_Book2_Final Order Electric EXHIBIT A-1 2" xfId="2985"/>
    <cellStyle name="_Costs not in AURORA 2006GRC 6.15.06_Book4" xfId="2986"/>
    <cellStyle name="_Costs not in AURORA 2006GRC 6.15.06_Book4 2" xfId="2987"/>
    <cellStyle name="_Costs not in AURORA 2006GRC 6.15.06_Book4 2 2" xfId="2988"/>
    <cellStyle name="_Costs not in AURORA 2006GRC 6.15.06_Book4 3" xfId="2989"/>
    <cellStyle name="_Costs not in AURORA 2006GRC 6.15.06_Book4_DEM-WP(C) ENERG10C--ctn Mid-C_042010 2010GRC" xfId="2990"/>
    <cellStyle name="_Costs not in AURORA 2006GRC 6.15.06_Book9" xfId="2991"/>
    <cellStyle name="_Costs not in AURORA 2006GRC 6.15.06_Book9 2" xfId="2992"/>
    <cellStyle name="_Costs not in AURORA 2006GRC 6.15.06_Book9 2 2" xfId="2993"/>
    <cellStyle name="_Costs not in AURORA 2006GRC 6.15.06_Book9 3" xfId="2994"/>
    <cellStyle name="_Costs not in AURORA 2006GRC 6.15.06_Book9_DEM-WP(C) ENERG10C--ctn Mid-C_042010 2010GRC" xfId="2995"/>
    <cellStyle name="_Costs not in AURORA 2006GRC 6.15.06_Chelan PUD Power Costs (8-10)" xfId="2996"/>
    <cellStyle name="_Costs not in AURORA 2006GRC 6.15.06_Chelan PUD Power Costs (8-10) 2" xfId="2997"/>
    <cellStyle name="_Costs not in AURORA 2006GRC 6.15.06_DEM-WP(C) Chelan Power Costs" xfId="2998"/>
    <cellStyle name="_Costs not in AURORA 2006GRC 6.15.06_DEM-WP(C) Chelan Power Costs 2" xfId="2999"/>
    <cellStyle name="_Costs not in AURORA 2006GRC 6.15.06_DEM-WP(C) ENERG10C--ctn Mid-C_042010 2010GRC" xfId="3000"/>
    <cellStyle name="_Costs not in AURORA 2006GRC 6.15.06_DEM-WP(C) Gas Transport 2010GRC" xfId="3001"/>
    <cellStyle name="_Costs not in AURORA 2006GRC 6.15.06_DEM-WP(C) Gas Transport 2010GRC 2" xfId="3002"/>
    <cellStyle name="_Costs not in AURORA 2006GRC 6.15.06_Exh A-1 resulting from UE-112050 effective Jan 1 2012" xfId="3003"/>
    <cellStyle name="_Costs not in AURORA 2006GRC 6.15.06_Exh G - Klamath Peaker PPA fr C Locke 2-12" xfId="3004"/>
    <cellStyle name="_Costs not in AURORA 2006GRC 6.15.06_Exhibit A-1 effective 4-1-11 fr S Free 12-11" xfId="3005"/>
    <cellStyle name="_Costs not in AURORA 2006GRC 6.15.06_Mint Farm Generation BPA" xfId="3006"/>
    <cellStyle name="_Costs not in AURORA 2006GRC 6.15.06_NIM Summary" xfId="3007"/>
    <cellStyle name="_Costs not in AURORA 2006GRC 6.15.06_NIM Summary 09GRC" xfId="3008"/>
    <cellStyle name="_Costs not in AURORA 2006GRC 6.15.06_NIM Summary 09GRC 2" xfId="3009"/>
    <cellStyle name="_Costs not in AURORA 2006GRC 6.15.06_NIM Summary 09GRC 2 2" xfId="3010"/>
    <cellStyle name="_Costs not in AURORA 2006GRC 6.15.06_NIM Summary 09GRC 3" xfId="3011"/>
    <cellStyle name="_Costs not in AURORA 2006GRC 6.15.06_NIM Summary 09GRC_DEM-WP(C) ENERG10C--ctn Mid-C_042010 2010GRC" xfId="3012"/>
    <cellStyle name="_Costs not in AURORA 2006GRC 6.15.06_NIM Summary 10" xfId="3013"/>
    <cellStyle name="_Costs not in AURORA 2006GRC 6.15.06_NIM Summary 11" xfId="3014"/>
    <cellStyle name="_Costs not in AURORA 2006GRC 6.15.06_NIM Summary 12" xfId="3015"/>
    <cellStyle name="_Costs not in AURORA 2006GRC 6.15.06_NIM Summary 13" xfId="3016"/>
    <cellStyle name="_Costs not in AURORA 2006GRC 6.15.06_NIM Summary 14" xfId="3017"/>
    <cellStyle name="_Costs not in AURORA 2006GRC 6.15.06_NIM Summary 15" xfId="3018"/>
    <cellStyle name="_Costs not in AURORA 2006GRC 6.15.06_NIM Summary 16" xfId="3019"/>
    <cellStyle name="_Costs not in AURORA 2006GRC 6.15.06_NIM Summary 17" xfId="3020"/>
    <cellStyle name="_Costs not in AURORA 2006GRC 6.15.06_NIM Summary 18" xfId="3021"/>
    <cellStyle name="_Costs not in AURORA 2006GRC 6.15.06_NIM Summary 19" xfId="3022"/>
    <cellStyle name="_Costs not in AURORA 2006GRC 6.15.06_NIM Summary 2" xfId="3023"/>
    <cellStyle name="_Costs not in AURORA 2006GRC 6.15.06_NIM Summary 2 2" xfId="3024"/>
    <cellStyle name="_Costs not in AURORA 2006GRC 6.15.06_NIM Summary 20" xfId="3025"/>
    <cellStyle name="_Costs not in AURORA 2006GRC 6.15.06_NIM Summary 21" xfId="3026"/>
    <cellStyle name="_Costs not in AURORA 2006GRC 6.15.06_NIM Summary 22" xfId="3027"/>
    <cellStyle name="_Costs not in AURORA 2006GRC 6.15.06_NIM Summary 23" xfId="3028"/>
    <cellStyle name="_Costs not in AURORA 2006GRC 6.15.06_NIM Summary 24" xfId="3029"/>
    <cellStyle name="_Costs not in AURORA 2006GRC 6.15.06_NIM Summary 25" xfId="3030"/>
    <cellStyle name="_Costs not in AURORA 2006GRC 6.15.06_NIM Summary 26" xfId="3031"/>
    <cellStyle name="_Costs not in AURORA 2006GRC 6.15.06_NIM Summary 27" xfId="3032"/>
    <cellStyle name="_Costs not in AURORA 2006GRC 6.15.06_NIM Summary 28" xfId="3033"/>
    <cellStyle name="_Costs not in AURORA 2006GRC 6.15.06_NIM Summary 29" xfId="3034"/>
    <cellStyle name="_Costs not in AURORA 2006GRC 6.15.06_NIM Summary 3" xfId="3035"/>
    <cellStyle name="_Costs not in AURORA 2006GRC 6.15.06_NIM Summary 30" xfId="3036"/>
    <cellStyle name="_Costs not in AURORA 2006GRC 6.15.06_NIM Summary 31" xfId="3037"/>
    <cellStyle name="_Costs not in AURORA 2006GRC 6.15.06_NIM Summary 32" xfId="3038"/>
    <cellStyle name="_Costs not in AURORA 2006GRC 6.15.06_NIM Summary 33" xfId="3039"/>
    <cellStyle name="_Costs not in AURORA 2006GRC 6.15.06_NIM Summary 34" xfId="3040"/>
    <cellStyle name="_Costs not in AURORA 2006GRC 6.15.06_NIM Summary 35" xfId="3041"/>
    <cellStyle name="_Costs not in AURORA 2006GRC 6.15.06_NIM Summary 36" xfId="3042"/>
    <cellStyle name="_Costs not in AURORA 2006GRC 6.15.06_NIM Summary 37" xfId="3043"/>
    <cellStyle name="_Costs not in AURORA 2006GRC 6.15.06_NIM Summary 38" xfId="3044"/>
    <cellStyle name="_Costs not in AURORA 2006GRC 6.15.06_NIM Summary 39" xfId="3045"/>
    <cellStyle name="_Costs not in AURORA 2006GRC 6.15.06_NIM Summary 4" xfId="3046"/>
    <cellStyle name="_Costs not in AURORA 2006GRC 6.15.06_NIM Summary 40" xfId="3047"/>
    <cellStyle name="_Costs not in AURORA 2006GRC 6.15.06_NIM Summary 41" xfId="3048"/>
    <cellStyle name="_Costs not in AURORA 2006GRC 6.15.06_NIM Summary 42" xfId="3049"/>
    <cellStyle name="_Costs not in AURORA 2006GRC 6.15.06_NIM Summary 43" xfId="3050"/>
    <cellStyle name="_Costs not in AURORA 2006GRC 6.15.06_NIM Summary 44" xfId="3051"/>
    <cellStyle name="_Costs not in AURORA 2006GRC 6.15.06_NIM Summary 45" xfId="3052"/>
    <cellStyle name="_Costs not in AURORA 2006GRC 6.15.06_NIM Summary 46" xfId="3053"/>
    <cellStyle name="_Costs not in AURORA 2006GRC 6.15.06_NIM Summary 47" xfId="3054"/>
    <cellStyle name="_Costs not in AURORA 2006GRC 6.15.06_NIM Summary 48" xfId="3055"/>
    <cellStyle name="_Costs not in AURORA 2006GRC 6.15.06_NIM Summary 49" xfId="3056"/>
    <cellStyle name="_Costs not in AURORA 2006GRC 6.15.06_NIM Summary 5" xfId="3057"/>
    <cellStyle name="_Costs not in AURORA 2006GRC 6.15.06_NIM Summary 50" xfId="3058"/>
    <cellStyle name="_Costs not in AURORA 2006GRC 6.15.06_NIM Summary 51" xfId="3059"/>
    <cellStyle name="_Costs not in AURORA 2006GRC 6.15.06_NIM Summary 52" xfId="3060"/>
    <cellStyle name="_Costs not in AURORA 2006GRC 6.15.06_NIM Summary 6" xfId="3061"/>
    <cellStyle name="_Costs not in AURORA 2006GRC 6.15.06_NIM Summary 7" xfId="3062"/>
    <cellStyle name="_Costs not in AURORA 2006GRC 6.15.06_NIM Summary 8" xfId="3063"/>
    <cellStyle name="_Costs not in AURORA 2006GRC 6.15.06_NIM Summary 9" xfId="3064"/>
    <cellStyle name="_Costs not in AURORA 2006GRC 6.15.06_NIM Summary_DEM-WP(C) ENERG10C--ctn Mid-C_042010 2010GRC" xfId="3065"/>
    <cellStyle name="_Costs not in AURORA 2006GRC 6.15.06_PCA 10 -  Exhibit D Dec 2011" xfId="3066"/>
    <cellStyle name="_Costs not in AURORA 2006GRC 6.15.06_PCA 10 -  Exhibit D from A Kellogg Jan 2011" xfId="3067"/>
    <cellStyle name="_Costs not in AURORA 2006GRC 6.15.06_PCA 10 -  Exhibit D from A Kellogg July 2011" xfId="3068"/>
    <cellStyle name="_Costs not in AURORA 2006GRC 6.15.06_PCA 10 -  Exhibit D from S Free Rcv'd 12-11" xfId="3069"/>
    <cellStyle name="_Costs not in AURORA 2006GRC 6.15.06_PCA 11 -  Exhibit D Jan 2012 fr A Kellogg" xfId="3070"/>
    <cellStyle name="_Costs not in AURORA 2006GRC 6.15.06_PCA 11 -  Exhibit D Jan 2012 WF" xfId="3071"/>
    <cellStyle name="_Costs not in AURORA 2006GRC 6.15.06_PCA 9 -  Exhibit D April 2010" xfId="3072"/>
    <cellStyle name="_Costs not in AURORA 2006GRC 6.15.06_PCA 9 -  Exhibit D April 2010 (3)" xfId="3073"/>
    <cellStyle name="_Costs not in AURORA 2006GRC 6.15.06_PCA 9 -  Exhibit D April 2010 (3) 2" xfId="3074"/>
    <cellStyle name="_Costs not in AURORA 2006GRC 6.15.06_PCA 9 -  Exhibit D April 2010 (3) 2 2" xfId="3075"/>
    <cellStyle name="_Costs not in AURORA 2006GRC 6.15.06_PCA 9 -  Exhibit D April 2010 (3) 3" xfId="3076"/>
    <cellStyle name="_Costs not in AURORA 2006GRC 6.15.06_PCA 9 -  Exhibit D April 2010 (3)_DEM-WP(C) ENERG10C--ctn Mid-C_042010 2010GRC" xfId="3077"/>
    <cellStyle name="_Costs not in AURORA 2006GRC 6.15.06_PCA 9 -  Exhibit D April 2010 2" xfId="3078"/>
    <cellStyle name="_Costs not in AURORA 2006GRC 6.15.06_PCA 9 -  Exhibit D April 2010 3" xfId="3079"/>
    <cellStyle name="_Costs not in AURORA 2006GRC 6.15.06_PCA 9 -  Exhibit D April 2010 4" xfId="3080"/>
    <cellStyle name="_Costs not in AURORA 2006GRC 6.15.06_PCA 9 -  Exhibit D April 2010 5" xfId="3081"/>
    <cellStyle name="_Costs not in AURORA 2006GRC 6.15.06_PCA 9 -  Exhibit D April 2010 6" xfId="3082"/>
    <cellStyle name="_Costs not in AURORA 2006GRC 6.15.06_PCA 9 -  Exhibit D Nov 2010" xfId="3083"/>
    <cellStyle name="_Costs not in AURORA 2006GRC 6.15.06_PCA 9 -  Exhibit D Nov 2010 2" xfId="3084"/>
    <cellStyle name="_Costs not in AURORA 2006GRC 6.15.06_PCA 9 - Exhibit D at August 2010" xfId="3085"/>
    <cellStyle name="_Costs not in AURORA 2006GRC 6.15.06_PCA 9 - Exhibit D at August 2010 2" xfId="3086"/>
    <cellStyle name="_Costs not in AURORA 2006GRC 6.15.06_PCA 9 - Exhibit D June 2010 GRC" xfId="3087"/>
    <cellStyle name="_Costs not in AURORA 2006GRC 6.15.06_PCA 9 - Exhibit D June 2010 GRC 2" xfId="3088"/>
    <cellStyle name="_Costs not in AURORA 2006GRC 6.15.06_Power Costs - Comparison bx Rbtl-Staff-Jt-PC" xfId="3089"/>
    <cellStyle name="_Costs not in AURORA 2006GRC 6.15.06_Power Costs - Comparison bx Rbtl-Staff-Jt-PC 2" xfId="3090"/>
    <cellStyle name="_Costs not in AURORA 2006GRC 6.15.06_Power Costs - Comparison bx Rbtl-Staff-Jt-PC 2 2" xfId="3091"/>
    <cellStyle name="_Costs not in AURORA 2006GRC 6.15.06_Power Costs - Comparison bx Rbtl-Staff-Jt-PC 3" xfId="3092"/>
    <cellStyle name="_Costs not in AURORA 2006GRC 6.15.06_Power Costs - Comparison bx Rbtl-Staff-Jt-PC_Adj Bench DR 3 for Initial Briefs (Electric)" xfId="3093"/>
    <cellStyle name="_Costs not in AURORA 2006GRC 6.15.06_Power Costs - Comparison bx Rbtl-Staff-Jt-PC_Adj Bench DR 3 for Initial Briefs (Electric) 2" xfId="3094"/>
    <cellStyle name="_Costs not in AURORA 2006GRC 6.15.06_Power Costs - Comparison bx Rbtl-Staff-Jt-PC_Adj Bench DR 3 for Initial Briefs (Electric) 2 2" xfId="3095"/>
    <cellStyle name="_Costs not in AURORA 2006GRC 6.15.06_Power Costs - Comparison bx Rbtl-Staff-Jt-PC_Adj Bench DR 3 for Initial Briefs (Electric) 3" xfId="3096"/>
    <cellStyle name="_Costs not in AURORA 2006GRC 6.15.06_Power Costs - Comparison bx Rbtl-Staff-Jt-PC_Adj Bench DR 3 for Initial Briefs (Electric)_DEM-WP(C) ENERG10C--ctn Mid-C_042010 2010GRC" xfId="3097"/>
    <cellStyle name="_Costs not in AURORA 2006GRC 6.15.06_Power Costs - Comparison bx Rbtl-Staff-Jt-PC_DEM-WP(C) ENERG10C--ctn Mid-C_042010 2010GRC" xfId="3098"/>
    <cellStyle name="_Costs not in AURORA 2006GRC 6.15.06_Power Costs - Comparison bx Rbtl-Staff-Jt-PC_Electric Rev Req Model (2009 GRC) Rebuttal" xfId="3099"/>
    <cellStyle name="_Costs not in AURORA 2006GRC 6.15.06_Power Costs - Comparison bx Rbtl-Staff-Jt-PC_Electric Rev Req Model (2009 GRC) Rebuttal 2" xfId="3100"/>
    <cellStyle name="_Costs not in AURORA 2006GRC 6.15.06_Power Costs - Comparison bx Rbtl-Staff-Jt-PC_Electric Rev Req Model (2009 GRC) Rebuttal REmoval of New  WH Solar AdjustMI" xfId="3101"/>
    <cellStyle name="_Costs not in AURORA 2006GRC 6.15.06_Power Costs - Comparison bx Rbtl-Staff-Jt-PC_Electric Rev Req Model (2009 GRC) Rebuttal REmoval of New  WH Solar AdjustMI 2" xfId="3102"/>
    <cellStyle name="_Costs not in AURORA 2006GRC 6.15.06_Power Costs - Comparison bx Rbtl-Staff-Jt-PC_Electric Rev Req Model (2009 GRC) Rebuttal REmoval of New  WH Solar AdjustMI 2 2" xfId="3103"/>
    <cellStyle name="_Costs not in AURORA 2006GRC 6.15.06_Power Costs - Comparison bx Rbtl-Staff-Jt-PC_Electric Rev Req Model (2009 GRC) Rebuttal REmoval of New  WH Solar AdjustMI 3" xfId="3104"/>
    <cellStyle name="_Costs not in AURORA 2006GRC 6.15.06_Power Costs - Comparison bx Rbtl-Staff-Jt-PC_Electric Rev Req Model (2009 GRC) Rebuttal REmoval of New  WH Solar AdjustMI_DEM-WP(C) ENERG10C--ctn Mid-C_042010 2010GRC" xfId="3105"/>
    <cellStyle name="_Costs not in AURORA 2006GRC 6.15.06_Power Costs - Comparison bx Rbtl-Staff-Jt-PC_Electric Rev Req Model (2009 GRC) Revised 01-18-2010" xfId="3106"/>
    <cellStyle name="_Costs not in AURORA 2006GRC 6.15.06_Power Costs - Comparison bx Rbtl-Staff-Jt-PC_Electric Rev Req Model (2009 GRC) Revised 01-18-2010 2" xfId="3107"/>
    <cellStyle name="_Costs not in AURORA 2006GRC 6.15.06_Power Costs - Comparison bx Rbtl-Staff-Jt-PC_Electric Rev Req Model (2009 GRC) Revised 01-18-2010 2 2" xfId="3108"/>
    <cellStyle name="_Costs not in AURORA 2006GRC 6.15.06_Power Costs - Comparison bx Rbtl-Staff-Jt-PC_Electric Rev Req Model (2009 GRC) Revised 01-18-2010 3" xfId="3109"/>
    <cellStyle name="_Costs not in AURORA 2006GRC 6.15.06_Power Costs - Comparison bx Rbtl-Staff-Jt-PC_Electric Rev Req Model (2009 GRC) Revised 01-18-2010_DEM-WP(C) ENERG10C--ctn Mid-C_042010 2010GRC" xfId="3110"/>
    <cellStyle name="_Costs not in AURORA 2006GRC 6.15.06_Power Costs - Comparison bx Rbtl-Staff-Jt-PC_Final Order Electric EXHIBIT A-1" xfId="3111"/>
    <cellStyle name="_Costs not in AURORA 2006GRC 6.15.06_Power Costs - Comparison bx Rbtl-Staff-Jt-PC_Final Order Electric EXHIBIT A-1 2" xfId="3112"/>
    <cellStyle name="_Costs not in AURORA 2006GRC 6.15.06_Production Adj 4.37" xfId="3113"/>
    <cellStyle name="_Costs not in AURORA 2006GRC 6.15.06_Purchased Power Adj 4.03" xfId="3114"/>
    <cellStyle name="_Costs not in AURORA 2006GRC 6.15.06_Rebuttal Power Costs" xfId="3115"/>
    <cellStyle name="_Costs not in AURORA 2006GRC 6.15.06_Rebuttal Power Costs 2" xfId="3116"/>
    <cellStyle name="_Costs not in AURORA 2006GRC 6.15.06_Rebuttal Power Costs 2 2" xfId="3117"/>
    <cellStyle name="_Costs not in AURORA 2006GRC 6.15.06_Rebuttal Power Costs 3" xfId="3118"/>
    <cellStyle name="_Costs not in AURORA 2006GRC 6.15.06_Rebuttal Power Costs_Adj Bench DR 3 for Initial Briefs (Electric)" xfId="3119"/>
    <cellStyle name="_Costs not in AURORA 2006GRC 6.15.06_Rebuttal Power Costs_Adj Bench DR 3 for Initial Briefs (Electric) 2" xfId="3120"/>
    <cellStyle name="_Costs not in AURORA 2006GRC 6.15.06_Rebuttal Power Costs_Adj Bench DR 3 for Initial Briefs (Electric) 2 2" xfId="3121"/>
    <cellStyle name="_Costs not in AURORA 2006GRC 6.15.06_Rebuttal Power Costs_Adj Bench DR 3 for Initial Briefs (Electric) 3" xfId="3122"/>
    <cellStyle name="_Costs not in AURORA 2006GRC 6.15.06_Rebuttal Power Costs_Adj Bench DR 3 for Initial Briefs (Electric)_DEM-WP(C) ENERG10C--ctn Mid-C_042010 2010GRC" xfId="3123"/>
    <cellStyle name="_Costs not in AURORA 2006GRC 6.15.06_Rebuttal Power Costs_DEM-WP(C) ENERG10C--ctn Mid-C_042010 2010GRC" xfId="3124"/>
    <cellStyle name="_Costs not in AURORA 2006GRC 6.15.06_Rebuttal Power Costs_Electric Rev Req Model (2009 GRC) Rebuttal" xfId="3125"/>
    <cellStyle name="_Costs not in AURORA 2006GRC 6.15.06_Rebuttal Power Costs_Electric Rev Req Model (2009 GRC) Rebuttal 2" xfId="3126"/>
    <cellStyle name="_Costs not in AURORA 2006GRC 6.15.06_Rebuttal Power Costs_Electric Rev Req Model (2009 GRC) Rebuttal REmoval of New  WH Solar AdjustMI" xfId="3127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buttal REmoval of New  WH Solar AdjustMI_DEM-WP(C) ENERG10C--ctn Mid-C_042010 2010GRC" xfId="3131"/>
    <cellStyle name="_Costs not in AURORA 2006GRC 6.15.06_Rebuttal Power Costs_Electric Rev Req Model (2009 GRC) Revised 01-18-2010" xfId="3132"/>
    <cellStyle name="_Costs not in AURORA 2006GRC 6.15.06_Rebuttal Power Costs_Electric Rev Req Model (2009 GRC) Revised 01-18-2010 2" xfId="3133"/>
    <cellStyle name="_Costs not in AURORA 2006GRC 6.15.06_Rebuttal Power Costs_Electric Rev Req Model (2009 GRC) Revised 01-18-2010 2 2" xfId="3134"/>
    <cellStyle name="_Costs not in AURORA 2006GRC 6.15.06_Rebuttal Power Costs_Electric Rev Req Model (2009 GRC) Revised 01-18-2010 3" xfId="3135"/>
    <cellStyle name="_Costs not in AURORA 2006GRC 6.15.06_Rebuttal Power Costs_Electric Rev Req Model (2009 GRC) Revised 01-18-2010_DEM-WP(C) ENERG10C--ctn Mid-C_042010 2010GRC" xfId="3136"/>
    <cellStyle name="_Costs not in AURORA 2006GRC 6.15.06_Rebuttal Power Costs_Final Order Electric EXHIBIT A-1" xfId="3137"/>
    <cellStyle name="_Costs not in AURORA 2006GRC 6.15.06_Rebuttal Power Costs_Final Order Electric EXHIBIT A-1 2" xfId="3138"/>
    <cellStyle name="_Costs not in AURORA 2006GRC 6.15.06_ROR 5.02" xfId="3139"/>
    <cellStyle name="_Costs not in AURORA 2006GRC 6.15.06_Wind Integration 10GRC" xfId="3140"/>
    <cellStyle name="_Costs not in AURORA 2006GRC 6.15.06_Wind Integration 10GRC 2" xfId="3141"/>
    <cellStyle name="_Costs not in AURORA 2006GRC 6.15.06_Wind Integration 10GRC 2 2" xfId="3142"/>
    <cellStyle name="_Costs not in AURORA 2006GRC 6.15.06_Wind Integration 10GRC 3" xfId="3143"/>
    <cellStyle name="_Costs not in AURORA 2006GRC 6.15.06_Wind Integration 10GRC_DEM-WP(C) ENERG10C--ctn Mid-C_042010 2010GRC" xfId="3144"/>
    <cellStyle name="_Costs not in AURORA 2006GRC w gas price updated" xfId="3145"/>
    <cellStyle name="_Costs not in AURORA 2006GRC w gas price updated 2" xfId="3146"/>
    <cellStyle name="_Costs not in AURORA 2006GRC w gas price updated 2 2" xfId="3147"/>
    <cellStyle name="_Costs not in AURORA 2006GRC w gas price updated 3" xfId="3148"/>
    <cellStyle name="_Costs not in AURORA 2006GRC w gas price updated 3 2" xfId="3149"/>
    <cellStyle name="_Costs not in AURORA 2006GRC w gas price updated 4" xfId="3150"/>
    <cellStyle name="_Costs not in AURORA 2006GRC w gas price updated 4 2" xfId="3151"/>
    <cellStyle name="_Costs not in AURORA 2006GRC w gas price updated 5" xfId="3152"/>
    <cellStyle name="_Costs not in AURORA 2006GRC w gas price updated 5 2" xfId="3153"/>
    <cellStyle name="_Costs not in AURORA 2006GRC w gas price updated 6" xfId="3154"/>
    <cellStyle name="_Costs not in AURORA 2006GRC w gas price updated 6 2" xfId="3155"/>
    <cellStyle name="_Costs not in AURORA 2006GRC w gas price updated_Adj Bench DR 3 for Initial Briefs (Electric)" xfId="3156"/>
    <cellStyle name="_Costs not in AURORA 2006GRC w gas price updated_Adj Bench DR 3 for Initial Briefs (Electric) 2" xfId="3157"/>
    <cellStyle name="_Costs not in AURORA 2006GRC w gas price updated_Adj Bench DR 3 for Initial Briefs (Electric) 2 2" xfId="3158"/>
    <cellStyle name="_Costs not in AURORA 2006GRC w gas price updated_Adj Bench DR 3 for Initial Briefs (Electric) 3" xfId="3159"/>
    <cellStyle name="_Costs not in AURORA 2006GRC w gas price updated_Adj Bench DR 3 for Initial Briefs (Electric)_DEM-WP(C) ENERG10C--ctn Mid-C_042010 2010GRC" xfId="3160"/>
    <cellStyle name="_Costs not in AURORA 2006GRC w gas price updated_Book1" xfId="3161"/>
    <cellStyle name="_Costs not in AURORA 2006GRC w gas price updated_Book2" xfId="3162"/>
    <cellStyle name="_Costs not in AURORA 2006GRC w gas price updated_Book2 2" xfId="3163"/>
    <cellStyle name="_Costs not in AURORA 2006GRC w gas price updated_Book2 2 2" xfId="3164"/>
    <cellStyle name="_Costs not in AURORA 2006GRC w gas price updated_Book2 3" xfId="3165"/>
    <cellStyle name="_Costs not in AURORA 2006GRC w gas price updated_Book2_Adj Bench DR 3 for Initial Briefs (Electric)" xfId="3166"/>
    <cellStyle name="_Costs not in AURORA 2006GRC w gas price updated_Book2_Adj Bench DR 3 for Initial Briefs (Electric) 2" xfId="3167"/>
    <cellStyle name="_Costs not in AURORA 2006GRC w gas price updated_Book2_Adj Bench DR 3 for Initial Briefs (Electric) 2 2" xfId="3168"/>
    <cellStyle name="_Costs not in AURORA 2006GRC w gas price updated_Book2_Adj Bench DR 3 for Initial Briefs (Electric) 3" xfId="3169"/>
    <cellStyle name="_Costs not in AURORA 2006GRC w gas price updated_Book2_Adj Bench DR 3 for Initial Briefs (Electric)_DEM-WP(C) ENERG10C--ctn Mid-C_042010 2010GRC" xfId="3170"/>
    <cellStyle name="_Costs not in AURORA 2006GRC w gas price updated_Book2_DEM-WP(C) ENERG10C--ctn Mid-C_042010 2010GRC" xfId="3171"/>
    <cellStyle name="_Costs not in AURORA 2006GRC w gas price updated_Book2_Electric Rev Req Model (2009 GRC) Rebuttal" xfId="3172"/>
    <cellStyle name="_Costs not in AURORA 2006GRC w gas price updated_Book2_Electric Rev Req Model (2009 GRC) Rebuttal 2" xfId="3173"/>
    <cellStyle name="_Costs not in AURORA 2006GRC w gas price updated_Book2_Electric Rev Req Model (2009 GRC) Rebuttal REmoval of New  WH Solar AdjustMI" xfId="3174"/>
    <cellStyle name="_Costs not in AURORA 2006GRC w gas price updated_Book2_Electric Rev Req Model (2009 GRC) Rebuttal REmoval of New  WH Solar AdjustMI 2" xfId="3175"/>
    <cellStyle name="_Costs not in AURORA 2006GRC w gas price updated_Book2_Electric Rev Req Model (2009 GRC) Rebuttal REmoval of New  WH Solar AdjustMI 2 2" xfId="3176"/>
    <cellStyle name="_Costs not in AURORA 2006GRC w gas price updated_Book2_Electric Rev Req Model (2009 GRC) Rebuttal REmoval of New  WH Solar AdjustMI 3" xfId="3177"/>
    <cellStyle name="_Costs not in AURORA 2006GRC w gas price updated_Book2_Electric Rev Req Model (2009 GRC) Rebuttal REmoval of New  WH Solar AdjustMI_DEM-WP(C) ENERG10C--ctn Mid-C_042010 2010GRC" xfId="3178"/>
    <cellStyle name="_Costs not in AURORA 2006GRC w gas price updated_Book2_Electric Rev Req Model (2009 GRC) Revised 01-18-2010" xfId="3179"/>
    <cellStyle name="_Costs not in AURORA 2006GRC w gas price updated_Book2_Electric Rev Req Model (2009 GRC) Revised 01-18-2010 2" xfId="3180"/>
    <cellStyle name="_Costs not in AURORA 2006GRC w gas price updated_Book2_Electric Rev Req Model (2009 GRC) Revised 01-18-2010 2 2" xfId="3181"/>
    <cellStyle name="_Costs not in AURORA 2006GRC w gas price updated_Book2_Electric Rev Req Model (2009 GRC) Revised 01-18-2010 3" xfId="3182"/>
    <cellStyle name="_Costs not in AURORA 2006GRC w gas price updated_Book2_Electric Rev Req Model (2009 GRC) Revised 01-18-2010_DEM-WP(C) ENERG10C--ctn Mid-C_042010 2010GRC" xfId="3183"/>
    <cellStyle name="_Costs not in AURORA 2006GRC w gas price updated_Book2_Final Order Electric EXHIBIT A-1" xfId="3184"/>
    <cellStyle name="_Costs not in AURORA 2006GRC w gas price updated_Book2_Final Order Electric EXHIBIT A-1 2" xfId="3185"/>
    <cellStyle name="_Costs not in AURORA 2006GRC w gas price updated_Chelan PUD Power Costs (8-10)" xfId="3186"/>
    <cellStyle name="_Costs not in AURORA 2006GRC w gas price updated_Chelan PUD Power Costs (8-10) 2" xfId="3187"/>
    <cellStyle name="_Costs not in AURORA 2006GRC w gas price updated_Colstrip 1&amp;2 Annual O&amp;M Budgets" xfId="3188"/>
    <cellStyle name="_Costs not in AURORA 2006GRC w gas price updated_Colstrip 1&amp;2 Annual O&amp;M Budgets 2" xfId="3189"/>
    <cellStyle name="_Costs not in AURORA 2006GRC w gas price updated_Colstrip 1&amp;2 Annual O&amp;M Budgets 3" xfId="3190"/>
    <cellStyle name="_Costs not in AURORA 2006GRC w gas price updated_Confidential Material" xfId="3191"/>
    <cellStyle name="_Costs not in AURORA 2006GRC w gas price updated_Confidential Material 2" xfId="3192"/>
    <cellStyle name="_Costs not in AURORA 2006GRC w gas price updated_DEM-WP(C) Colstrip 12 Coal Cost Forecast 2010GRC" xfId="3193"/>
    <cellStyle name="_Costs not in AURORA 2006GRC w gas price updated_DEM-WP(C) Colstrip 12 Coal Cost Forecast 2010GRC 2" xfId="3194"/>
    <cellStyle name="_Costs not in AURORA 2006GRC w gas price updated_DEM-WP(C) ENERG10C--ctn Mid-C_042010 2010GRC" xfId="3195"/>
    <cellStyle name="_Costs not in AURORA 2006GRC w gas price updated_DEM-WP(C) Production O&amp;M 2010GRC As-Filed" xfId="3196"/>
    <cellStyle name="_Costs not in AURORA 2006GRC w gas price updated_DEM-WP(C) Production O&amp;M 2010GRC As-Filed 2" xfId="3197"/>
    <cellStyle name="_Costs not in AURORA 2006GRC w gas price updated_DEM-WP(C) Production O&amp;M 2010GRC As-Filed 2 2" xfId="3198"/>
    <cellStyle name="_Costs not in AURORA 2006GRC w gas price updated_DEM-WP(C) Production O&amp;M 2010GRC As-Filed 2 3" xfId="3199"/>
    <cellStyle name="_Costs not in AURORA 2006GRC w gas price updated_DEM-WP(C) Production O&amp;M 2010GRC As-Filed 3" xfId="3200"/>
    <cellStyle name="_Costs not in AURORA 2006GRC w gas price updated_DEM-WP(C) Production O&amp;M 2010GRC As-Filed 3 2" xfId="3201"/>
    <cellStyle name="_Costs not in AURORA 2006GRC w gas price updated_DEM-WP(C) Production O&amp;M 2010GRC As-Filed 4" xfId="3202"/>
    <cellStyle name="_Costs not in AURORA 2006GRC w gas price updated_DEM-WP(C) Production O&amp;M 2010GRC As-Filed 4 2" xfId="3203"/>
    <cellStyle name="_Costs not in AURORA 2006GRC w gas price updated_DEM-WP(C) Production O&amp;M 2010GRC As-Filed 5" xfId="3204"/>
    <cellStyle name="_Costs not in AURORA 2006GRC w gas price updated_DEM-WP(C) Production O&amp;M 2010GRC As-Filed 5 2" xfId="3205"/>
    <cellStyle name="_Costs not in AURORA 2006GRC w gas price updated_DEM-WP(C) Production O&amp;M 2010GRC As-Filed 6" xfId="3206"/>
    <cellStyle name="_Costs not in AURORA 2006GRC w gas price updated_DEM-WP(C) Production O&amp;M 2010GRC As-Filed 6 2" xfId="3207"/>
    <cellStyle name="_Costs not in AURORA 2006GRC w gas price updated_Electric Rev Req Model (2009 GRC) " xfId="3208"/>
    <cellStyle name="_Costs not in AURORA 2006GRC w gas price updated_Electric Rev Req Model (2009 GRC)  2" xfId="3209"/>
    <cellStyle name="_Costs not in AURORA 2006GRC w gas price updated_Electric Rev Req Model (2009 GRC)  2 2" xfId="3210"/>
    <cellStyle name="_Costs not in AURORA 2006GRC w gas price updated_Electric Rev Req Model (2009 GRC)  3" xfId="3211"/>
    <cellStyle name="_Costs not in AURORA 2006GRC w gas price updated_Electric Rev Req Model (2009 GRC) _DEM-WP(C) ENERG10C--ctn Mid-C_042010 2010GRC" xfId="3212"/>
    <cellStyle name="_Costs not in AURORA 2006GRC w gas price updated_Electric Rev Req Model (2009 GRC) Rebuttal" xfId="3213"/>
    <cellStyle name="_Costs not in AURORA 2006GRC w gas price updated_Electric Rev Req Model (2009 GRC) Rebuttal 2" xfId="3214"/>
    <cellStyle name="_Costs not in AURORA 2006GRC w gas price updated_Electric Rev Req Model (2009 GRC) Rebuttal REmoval of New  WH Solar AdjustMI" xfId="3215"/>
    <cellStyle name="_Costs not in AURORA 2006GRC w gas price updated_Electric Rev Req Model (2009 GRC) Rebuttal REmoval of New  WH Solar AdjustMI 2" xfId="3216"/>
    <cellStyle name="_Costs not in AURORA 2006GRC w gas price updated_Electric Rev Req Model (2009 GRC) Rebuttal REmoval of New  WH Solar AdjustMI 2 2" xfId="3217"/>
    <cellStyle name="_Costs not in AURORA 2006GRC w gas price updated_Electric Rev Req Model (2009 GRC) Rebuttal REmoval of New  WH Solar AdjustMI 3" xfId="3218"/>
    <cellStyle name="_Costs not in AURORA 2006GRC w gas price updated_Electric Rev Req Model (2009 GRC) Rebuttal REmoval of New  WH Solar AdjustMI_DEM-WP(C) ENERG10C--ctn Mid-C_042010 2010GRC" xfId="3219"/>
    <cellStyle name="_Costs not in AURORA 2006GRC w gas price updated_Electric Rev Req Model (2009 GRC) Revised 01-18-2010" xfId="3220"/>
    <cellStyle name="_Costs not in AURORA 2006GRC w gas price updated_Electric Rev Req Model (2009 GRC) Revised 01-18-2010 2" xfId="3221"/>
    <cellStyle name="_Costs not in AURORA 2006GRC w gas price updated_Electric Rev Req Model (2009 GRC) Revised 01-18-2010 2 2" xfId="3222"/>
    <cellStyle name="_Costs not in AURORA 2006GRC w gas price updated_Electric Rev Req Model (2009 GRC) Revised 01-18-2010 3" xfId="3223"/>
    <cellStyle name="_Costs not in AURORA 2006GRC w gas price updated_Electric Rev Req Model (2009 GRC) Revised 01-18-2010_DEM-WP(C) ENERG10C--ctn Mid-C_042010 2010GRC" xfId="3224"/>
    <cellStyle name="_Costs not in AURORA 2006GRC w gas price updated_Electric Rev Req Model (2010 GRC)" xfId="3225"/>
    <cellStyle name="_Costs not in AURORA 2006GRC w gas price updated_Electric Rev Req Model (2010 GRC) SF" xfId="3226"/>
    <cellStyle name="_Costs not in AURORA 2006GRC w gas price updated_Final Order Electric EXHIBIT A-1" xfId="3227"/>
    <cellStyle name="_Costs not in AURORA 2006GRC w gas price updated_Final Order Electric EXHIBIT A-1 2" xfId="3228"/>
    <cellStyle name="_Costs not in AURORA 2006GRC w gas price updated_NIM Summary" xfId="3229"/>
    <cellStyle name="_Costs not in AURORA 2006GRC w gas price updated_NIM Summary 2" xfId="3230"/>
    <cellStyle name="_Costs not in AURORA 2006GRC w gas price updated_NIM Summary 2 2" xfId="3231"/>
    <cellStyle name="_Costs not in AURORA 2006GRC w gas price updated_NIM Summary 3" xfId="3232"/>
    <cellStyle name="_Costs not in AURORA 2006GRC w gas price updated_NIM Summary_DEM-WP(C) ENERG10C--ctn Mid-C_042010 2010GRC" xfId="3233"/>
    <cellStyle name="_Costs not in AURORA 2006GRC w gas price updated_Rebuttal Power Costs" xfId="3234"/>
    <cellStyle name="_Costs not in AURORA 2006GRC w gas price updated_Rebuttal Power Costs 2" xfId="3235"/>
    <cellStyle name="_Costs not in AURORA 2006GRC w gas price updated_Rebuttal Power Costs 2 2" xfId="3236"/>
    <cellStyle name="_Costs not in AURORA 2006GRC w gas price updated_Rebuttal Power Costs 3" xfId="3237"/>
    <cellStyle name="_Costs not in AURORA 2006GRC w gas price updated_Rebuttal Power Costs_Adj Bench DR 3 for Initial Briefs (Electric)" xfId="3238"/>
    <cellStyle name="_Costs not in AURORA 2006GRC w gas price updated_Rebuttal Power Costs_Adj Bench DR 3 for Initial Briefs (Electric) 2" xfId="3239"/>
    <cellStyle name="_Costs not in AURORA 2006GRC w gas price updated_Rebuttal Power Costs_Adj Bench DR 3 for Initial Briefs (Electric) 2 2" xfId="3240"/>
    <cellStyle name="_Costs not in AURORA 2006GRC w gas price updated_Rebuttal Power Costs_Adj Bench DR 3 for Initial Briefs (Electric) 3" xfId="3241"/>
    <cellStyle name="_Costs not in AURORA 2006GRC w gas price updated_Rebuttal Power Costs_Adj Bench DR 3 for Initial Briefs (Electric)_DEM-WP(C) ENERG10C--ctn Mid-C_042010 2010GRC" xfId="3242"/>
    <cellStyle name="_Costs not in AURORA 2006GRC w gas price updated_Rebuttal Power Costs_DEM-WP(C) ENERG10C--ctn Mid-C_042010 2010GRC" xfId="3243"/>
    <cellStyle name="_Costs not in AURORA 2006GRC w gas price updated_Rebuttal Power Costs_Electric Rev Req Model (2009 GRC) Rebuttal" xfId="3244"/>
    <cellStyle name="_Costs not in AURORA 2006GRC w gas price updated_Rebuttal Power Costs_Electric Rev Req Model (2009 GRC) Rebuttal 2" xfId="3245"/>
    <cellStyle name="_Costs not in AURORA 2006GRC w gas price updated_Rebuttal Power Costs_Electric Rev Req Model (2009 GRC) Rebuttal REmoval of New  WH Solar AdjustMI" xfId="3246"/>
    <cellStyle name="_Costs not in AURORA 2006GRC w gas price updated_Rebuttal Power Costs_Electric Rev Req Model (2009 GRC) Rebuttal REmoval of New  WH Solar AdjustMI 2" xfId="3247"/>
    <cellStyle name="_Costs not in AURORA 2006GRC w gas price updated_Rebuttal Power Costs_Electric Rev Req Model (2009 GRC) Rebuttal REmoval of New  WH Solar AdjustMI 2 2" xfId="3248"/>
    <cellStyle name="_Costs not in AURORA 2006GRC w gas price updated_Rebuttal Power Costs_Electric Rev Req Model (2009 GRC) Rebuttal REmoval of New  WH Solar AdjustMI 3" xfId="3249"/>
    <cellStyle name="_Costs not in AURORA 2006GRC w gas price updated_Rebuttal Power Costs_Electric Rev Req Model (2009 GRC) Rebuttal REmoval of New  WH Solar AdjustMI_DEM-WP(C) ENERG10C--ctn Mid-C_042010 2010GRC" xfId="3250"/>
    <cellStyle name="_Costs not in AURORA 2006GRC w gas price updated_Rebuttal Power Costs_Electric Rev Req Model (2009 GRC) Revised 01-18-2010" xfId="3251"/>
    <cellStyle name="_Costs not in AURORA 2006GRC w gas price updated_Rebuttal Power Costs_Electric Rev Req Model (2009 GRC) Revised 01-18-2010 2" xfId="3252"/>
    <cellStyle name="_Costs not in AURORA 2006GRC w gas price updated_Rebuttal Power Costs_Electric Rev Req Model (2009 GRC) Revised 01-18-2010 2 2" xfId="3253"/>
    <cellStyle name="_Costs not in AURORA 2006GRC w gas price updated_Rebuttal Power Costs_Electric Rev Req Model (2009 GRC) Revised 01-18-2010 3" xfId="3254"/>
    <cellStyle name="_Costs not in AURORA 2006GRC w gas price updated_Rebuttal Power Costs_Electric Rev Req Model (2009 GRC) Revised 01-18-2010_DEM-WP(C) ENERG10C--ctn Mid-C_042010 2010GRC" xfId="3255"/>
    <cellStyle name="_Costs not in AURORA 2006GRC w gas price updated_Rebuttal Power Costs_Final Order Electric EXHIBIT A-1" xfId="3256"/>
    <cellStyle name="_Costs not in AURORA 2006GRC w gas price updated_Rebuttal Power Costs_Final Order Electric EXHIBIT A-1 2" xfId="3257"/>
    <cellStyle name="_Costs not in AURORA 2006GRC w gas price updated_TENASKA REGULATORY ASSET" xfId="3258"/>
    <cellStyle name="_Costs not in AURORA 2006GRC w gas price updated_TENASKA REGULATORY ASSET 2" xfId="3259"/>
    <cellStyle name="_Costs not in AURORA 2007 Rate Case" xfId="3260"/>
    <cellStyle name="_Costs not in AURORA 2007 Rate Case 2" xfId="3261"/>
    <cellStyle name="_Costs not in AURORA 2007 Rate Case 2 2" xfId="3262"/>
    <cellStyle name="_Costs not in AURORA 2007 Rate Case 2 2 2" xfId="3263"/>
    <cellStyle name="_Costs not in AURORA 2007 Rate Case 2 3" xfId="3264"/>
    <cellStyle name="_Costs not in AURORA 2007 Rate Case 3" xfId="3265"/>
    <cellStyle name="_Costs not in AURORA 2007 Rate Case 3 2" xfId="3266"/>
    <cellStyle name="_Costs not in AURORA 2007 Rate Case 4" xfId="3267"/>
    <cellStyle name="_Costs not in AURORA 2007 Rate Case 4 2" xfId="3268"/>
    <cellStyle name="_Costs not in AURORA 2007 Rate Case 4 3" xfId="3269"/>
    <cellStyle name="_Costs not in AURORA 2007 Rate Case 5" xfId="3270"/>
    <cellStyle name="_Costs not in AURORA 2007 Rate Case 5 2" xfId="3271"/>
    <cellStyle name="_Costs not in AURORA 2007 Rate Case 6" xfId="3272"/>
    <cellStyle name="_Costs not in AURORA 2007 Rate Case 6 2" xfId="3273"/>
    <cellStyle name="_Costs not in AURORA 2007 Rate Case 7" xfId="3274"/>
    <cellStyle name="_Costs not in AURORA 2007 Rate Case 7 2" xfId="3275"/>
    <cellStyle name="_Costs not in AURORA 2007 Rate Case_(C) WHE Proforma with ITC cash grant 10 Yr Amort_for deferral_102809" xfId="3276"/>
    <cellStyle name="_Costs not in AURORA 2007 Rate Case_(C) WHE Proforma with ITC cash grant 10 Yr Amort_for deferral_102809 2" xfId="3277"/>
    <cellStyle name="_Costs not in AURORA 2007 Rate Case_(C) WHE Proforma with ITC cash grant 10 Yr Amort_for deferral_102809 2 2" xfId="3278"/>
    <cellStyle name="_Costs not in AURORA 2007 Rate Case_(C) WHE Proforma with ITC cash grant 10 Yr Amort_for deferral_102809 3" xfId="3279"/>
    <cellStyle name="_Costs not in AURORA 2007 Rate Case_(C) WHE Proforma with ITC cash grant 10 Yr Amort_for deferral_102809_16.07E Wild Horse Wind Expansionwrkingfile" xfId="3280"/>
    <cellStyle name="_Costs not in AURORA 2007 Rate Case_(C) WHE Proforma with ITC cash grant 10 Yr Amort_for deferral_102809_16.07E Wild Horse Wind Expansionwrkingfile 2" xfId="3281"/>
    <cellStyle name="_Costs not in AURORA 2007 Rate Case_(C) WHE Proforma with ITC cash grant 10 Yr Amort_for deferral_102809_16.07E Wild Horse Wind Expansionwrkingfile 2 2" xfId="3282"/>
    <cellStyle name="_Costs not in AURORA 2007 Rate Case_(C) WHE Proforma with ITC cash grant 10 Yr Amort_for deferral_102809_16.07E Wild Horse Wind Expansionwrkingfile 3" xfId="3283"/>
    <cellStyle name="_Costs not in AURORA 2007 Rate Case_(C) WHE Proforma with ITC cash grant 10 Yr Amort_for deferral_102809_16.07E Wild Horse Wind Expansionwrkingfile SF" xfId="3284"/>
    <cellStyle name="_Costs not in AURORA 2007 Rate Case_(C) WHE Proforma with ITC cash grant 10 Yr Amort_for deferral_102809_16.07E Wild Horse Wind Expansionwrkingfile SF 2" xfId="3285"/>
    <cellStyle name="_Costs not in AURORA 2007 Rate Case_(C) WHE Proforma with ITC cash grant 10 Yr Amort_for deferral_102809_16.07E Wild Horse Wind Expansionwrkingfile SF 2 2" xfId="3286"/>
    <cellStyle name="_Costs not in AURORA 2007 Rate Case_(C) WHE Proforma with ITC cash grant 10 Yr Amort_for deferral_102809_16.07E Wild Horse Wind Expansionwrkingfile SF 3" xfId="3287"/>
    <cellStyle name="_Costs not in AURORA 2007 Rate Case_(C) WHE Proforma with ITC cash grant 10 Yr Amort_for deferral_102809_16.07E Wild Horse Wind Expansionwrkingfile SF_DEM-WP(C) ENERG10C--ctn Mid-C_042010 2010GRC" xfId="3288"/>
    <cellStyle name="_Costs not in AURORA 2007 Rate Case_(C) WHE Proforma with ITC cash grant 10 Yr Amort_for deferral_102809_16.07E Wild Horse Wind Expansionwrkingfile_DEM-WP(C) ENERG10C--ctn Mid-C_042010 2010GRC" xfId="3289"/>
    <cellStyle name="_Costs not in AURORA 2007 Rate Case_(C) WHE Proforma with ITC cash grant 10 Yr Amort_for deferral_102809_16.37E Wild Horse Expansion DeferralRevwrkingfile SF" xfId="3290"/>
    <cellStyle name="_Costs not in AURORA 2007 Rate Case_(C) WHE Proforma with ITC cash grant 10 Yr Amort_for deferral_102809_16.37E Wild Horse Expansion DeferralRevwrkingfile SF 2" xfId="3291"/>
    <cellStyle name="_Costs not in AURORA 2007 Rate Case_(C) WHE Proforma with ITC cash grant 10 Yr Amort_for deferral_102809_16.37E Wild Horse Expansion DeferralRevwrkingfile SF 2 2" xfId="3292"/>
    <cellStyle name="_Costs not in AURORA 2007 Rate Case_(C) WHE Proforma with ITC cash grant 10 Yr Amort_for deferral_102809_16.37E Wild Horse Expansion DeferralRevwrkingfile SF 3" xfId="3293"/>
    <cellStyle name="_Costs not in AURORA 2007 Rate Case_(C) WHE Proforma with ITC cash grant 10 Yr Amort_for deferral_102809_16.37E Wild Horse Expansion DeferralRevwrkingfile SF_DEM-WP(C) ENERG10C--ctn Mid-C_042010 2010GRC" xfId="3294"/>
    <cellStyle name="_Costs not in AURORA 2007 Rate Case_(C) WHE Proforma with ITC cash grant 10 Yr Amort_for deferral_102809_DEM-WP(C) ENERG10C--ctn Mid-C_042010 2010GRC" xfId="3295"/>
    <cellStyle name="_Costs not in AURORA 2007 Rate Case_(C) WHE Proforma with ITC cash grant 10 Yr Amort_for rebuttal_120709" xfId="3296"/>
    <cellStyle name="_Costs not in AURORA 2007 Rate Case_(C) WHE Proforma with ITC cash grant 10 Yr Amort_for rebuttal_120709 2" xfId="3297"/>
    <cellStyle name="_Costs not in AURORA 2007 Rate Case_(C) WHE Proforma with ITC cash grant 10 Yr Amort_for rebuttal_120709 2 2" xfId="3298"/>
    <cellStyle name="_Costs not in AURORA 2007 Rate Case_(C) WHE Proforma with ITC cash grant 10 Yr Amort_for rebuttal_120709 3" xfId="3299"/>
    <cellStyle name="_Costs not in AURORA 2007 Rate Case_(C) WHE Proforma with ITC cash grant 10 Yr Amort_for rebuttal_120709_DEM-WP(C) ENERG10C--ctn Mid-C_042010 2010GRC" xfId="3300"/>
    <cellStyle name="_Costs not in AURORA 2007 Rate Case_04.07E Wild Horse Wind Expansion" xfId="3301"/>
    <cellStyle name="_Costs not in AURORA 2007 Rate Case_04.07E Wild Horse Wind Expansion 2" xfId="3302"/>
    <cellStyle name="_Costs not in AURORA 2007 Rate Case_04.07E Wild Horse Wind Expansion 2 2" xfId="3303"/>
    <cellStyle name="_Costs not in AURORA 2007 Rate Case_04.07E Wild Horse Wind Expansion 3" xfId="3304"/>
    <cellStyle name="_Costs not in AURORA 2007 Rate Case_04.07E Wild Horse Wind Expansion_16.07E Wild Horse Wind Expansionwrkingfile" xfId="3305"/>
    <cellStyle name="_Costs not in AURORA 2007 Rate Case_04.07E Wild Horse Wind Expansion_16.07E Wild Horse Wind Expansionwrkingfile 2" xfId="3306"/>
    <cellStyle name="_Costs not in AURORA 2007 Rate Case_04.07E Wild Horse Wind Expansion_16.07E Wild Horse Wind Expansionwrkingfile 2 2" xfId="3307"/>
    <cellStyle name="_Costs not in AURORA 2007 Rate Case_04.07E Wild Horse Wind Expansion_16.07E Wild Horse Wind Expansionwrkingfile 3" xfId="3308"/>
    <cellStyle name="_Costs not in AURORA 2007 Rate Case_04.07E Wild Horse Wind Expansion_16.07E Wild Horse Wind Expansionwrkingfile SF" xfId="3309"/>
    <cellStyle name="_Costs not in AURORA 2007 Rate Case_04.07E Wild Horse Wind Expansion_16.07E Wild Horse Wind Expansionwrkingfile SF 2" xfId="3310"/>
    <cellStyle name="_Costs not in AURORA 2007 Rate Case_04.07E Wild Horse Wind Expansion_16.07E Wild Horse Wind Expansionwrkingfile SF 2 2" xfId="3311"/>
    <cellStyle name="_Costs not in AURORA 2007 Rate Case_04.07E Wild Horse Wind Expansion_16.07E Wild Horse Wind Expansionwrkingfile SF 3" xfId="3312"/>
    <cellStyle name="_Costs not in AURORA 2007 Rate Case_04.07E Wild Horse Wind Expansion_16.07E Wild Horse Wind Expansionwrkingfile SF_DEM-WP(C) ENERG10C--ctn Mid-C_042010 2010GRC" xfId="3313"/>
    <cellStyle name="_Costs not in AURORA 2007 Rate Case_04.07E Wild Horse Wind Expansion_16.07E Wild Horse Wind Expansionwrkingfile_DEM-WP(C) ENERG10C--ctn Mid-C_042010 2010GRC" xfId="3314"/>
    <cellStyle name="_Costs not in AURORA 2007 Rate Case_04.07E Wild Horse Wind Expansion_16.37E Wild Horse Expansion DeferralRevwrkingfile SF" xfId="3315"/>
    <cellStyle name="_Costs not in AURORA 2007 Rate Case_04.07E Wild Horse Wind Expansion_16.37E Wild Horse Expansion DeferralRevwrkingfile SF 2" xfId="3316"/>
    <cellStyle name="_Costs not in AURORA 2007 Rate Case_04.07E Wild Horse Wind Expansion_16.37E Wild Horse Expansion DeferralRevwrkingfile SF 2 2" xfId="3317"/>
    <cellStyle name="_Costs not in AURORA 2007 Rate Case_04.07E Wild Horse Wind Expansion_16.37E Wild Horse Expansion DeferralRevwrkingfile SF 3" xfId="3318"/>
    <cellStyle name="_Costs not in AURORA 2007 Rate Case_04.07E Wild Horse Wind Expansion_16.37E Wild Horse Expansion DeferralRevwrkingfile SF_DEM-WP(C) ENERG10C--ctn Mid-C_042010 2010GRC" xfId="3319"/>
    <cellStyle name="_Costs not in AURORA 2007 Rate Case_04.07E Wild Horse Wind Expansion_DEM-WP(C) ENERG10C--ctn Mid-C_042010 2010GRC" xfId="3320"/>
    <cellStyle name="_Costs not in AURORA 2007 Rate Case_16.07E Wild Horse Wind Expansionwrkingfile" xfId="3321"/>
    <cellStyle name="_Costs not in AURORA 2007 Rate Case_16.07E Wild Horse Wind Expansionwrkingfile 2" xfId="3322"/>
    <cellStyle name="_Costs not in AURORA 2007 Rate Case_16.07E Wild Horse Wind Expansionwrkingfile 2 2" xfId="3323"/>
    <cellStyle name="_Costs not in AURORA 2007 Rate Case_16.07E Wild Horse Wind Expansionwrkingfile 3" xfId="3324"/>
    <cellStyle name="_Costs not in AURORA 2007 Rate Case_16.07E Wild Horse Wind Expansionwrkingfile SF" xfId="3325"/>
    <cellStyle name="_Costs not in AURORA 2007 Rate Case_16.07E Wild Horse Wind Expansionwrkingfile SF 2" xfId="3326"/>
    <cellStyle name="_Costs not in AURORA 2007 Rate Case_16.07E Wild Horse Wind Expansionwrkingfile SF 2 2" xfId="3327"/>
    <cellStyle name="_Costs not in AURORA 2007 Rate Case_16.07E Wild Horse Wind Expansionwrkingfile SF 3" xfId="3328"/>
    <cellStyle name="_Costs not in AURORA 2007 Rate Case_16.07E Wild Horse Wind Expansionwrkingfile SF_DEM-WP(C) ENERG10C--ctn Mid-C_042010 2010GRC" xfId="3329"/>
    <cellStyle name="_Costs not in AURORA 2007 Rate Case_16.07E Wild Horse Wind Expansionwrkingfile_DEM-WP(C) ENERG10C--ctn Mid-C_042010 2010GRC" xfId="3330"/>
    <cellStyle name="_Costs not in AURORA 2007 Rate Case_16.37E Wild Horse Expansion DeferralRevwrkingfile SF" xfId="3331"/>
    <cellStyle name="_Costs not in AURORA 2007 Rate Case_16.37E Wild Horse Expansion DeferralRevwrkingfile SF 2" xfId="3332"/>
    <cellStyle name="_Costs not in AURORA 2007 Rate Case_16.37E Wild Horse Expansion DeferralRevwrkingfile SF 2 2" xfId="3333"/>
    <cellStyle name="_Costs not in AURORA 2007 Rate Case_16.37E Wild Horse Expansion DeferralRevwrkingfile SF 3" xfId="3334"/>
    <cellStyle name="_Costs not in AURORA 2007 Rate Case_16.37E Wild Horse Expansion DeferralRevwrkingfile SF_DEM-WP(C) ENERG10C--ctn Mid-C_042010 2010GRC" xfId="3335"/>
    <cellStyle name="_Costs not in AURORA 2007 Rate Case_2009 Compliance Filing PCA Exhibits for GRC" xfId="3336"/>
    <cellStyle name="_Costs not in AURORA 2007 Rate Case_2009 Compliance Filing PCA Exhibits for GRC 2" xfId="3337"/>
    <cellStyle name="_Costs not in AURORA 2007 Rate Case_2009 GRC Compl Filing - Exhibit D" xfId="3338"/>
    <cellStyle name="_Costs not in AURORA 2007 Rate Case_2009 GRC Compl Filing - Exhibit D 2" xfId="3339"/>
    <cellStyle name="_Costs not in AURORA 2007 Rate Case_2009 GRC Compl Filing - Exhibit D 2 2" xfId="3340"/>
    <cellStyle name="_Costs not in AURORA 2007 Rate Case_2009 GRC Compl Filing - Exhibit D 3" xfId="3341"/>
    <cellStyle name="_Costs not in AURORA 2007 Rate Case_2009 GRC Compl Filing - Exhibit D_DEM-WP(C) ENERG10C--ctn Mid-C_042010 2010GRC" xfId="3342"/>
    <cellStyle name="_Costs not in AURORA 2007 Rate Case_3.01 Income Statement" xfId="3343"/>
    <cellStyle name="_Costs not in AURORA 2007 Rate Case_4 31 Regulatory Assets and Liabilities  7 06- Exhibit D" xfId="3344"/>
    <cellStyle name="_Costs not in AURORA 2007 Rate Case_4 31 Regulatory Assets and Liabilities  7 06- Exhibit D 2" xfId="3345"/>
    <cellStyle name="_Costs not in AURORA 2007 Rate Case_4 31 Regulatory Assets and Liabilities  7 06- Exhibit D 2 2" xfId="3346"/>
    <cellStyle name="_Costs not in AURORA 2007 Rate Case_4 31 Regulatory Assets and Liabilities  7 06- Exhibit D 3" xfId="3347"/>
    <cellStyle name="_Costs not in AURORA 2007 Rate Case_4 31 Regulatory Assets and Liabilities  7 06- Exhibit D_DEM-WP(C) ENERG10C--ctn Mid-C_042010 2010GRC" xfId="3348"/>
    <cellStyle name="_Costs not in AURORA 2007 Rate Case_4 31 Regulatory Assets and Liabilities  7 06- Exhibit D_NIM Summary" xfId="3349"/>
    <cellStyle name="_Costs not in AURORA 2007 Rate Case_4 31 Regulatory Assets and Liabilities  7 06- Exhibit D_NIM Summary 2" xfId="3350"/>
    <cellStyle name="_Costs not in AURORA 2007 Rate Case_4 31 Regulatory Assets and Liabilities  7 06- Exhibit D_NIM Summary 2 2" xfId="3351"/>
    <cellStyle name="_Costs not in AURORA 2007 Rate Case_4 31 Regulatory Assets and Liabilities  7 06- Exhibit D_NIM Summary 3" xfId="3352"/>
    <cellStyle name="_Costs not in AURORA 2007 Rate Case_4 31 Regulatory Assets and Liabilities  7 06- Exhibit D_NIM Summary_DEM-WP(C) ENERG10C--ctn Mid-C_042010 2010GRC" xfId="3353"/>
    <cellStyle name="_Costs not in AURORA 2007 Rate Case_4 31E Reg Asset  Liab and EXH D" xfId="3354"/>
    <cellStyle name="_Costs not in AURORA 2007 Rate Case_4 31E Reg Asset  Liab and EXH D _ Aug 10 Filing (2)" xfId="3355"/>
    <cellStyle name="_Costs not in AURORA 2007 Rate Case_4 31E Reg Asset  Liab and EXH D _ Aug 10 Filing (2) 2" xfId="3356"/>
    <cellStyle name="_Costs not in AURORA 2007 Rate Case_4 31E Reg Asset  Liab and EXH D 2" xfId="3357"/>
    <cellStyle name="_Costs not in AURORA 2007 Rate Case_4 31E Reg Asset  Liab and EXH D 3" xfId="3358"/>
    <cellStyle name="_Costs not in AURORA 2007 Rate Case_4 32 Regulatory Assets and Liabilities  7 06- Exhibit D" xfId="3359"/>
    <cellStyle name="_Costs not in AURORA 2007 Rate Case_4 32 Regulatory Assets and Liabilities  7 06- Exhibit D 2" xfId="3360"/>
    <cellStyle name="_Costs not in AURORA 2007 Rate Case_4 32 Regulatory Assets and Liabilities  7 06- Exhibit D 2 2" xfId="3361"/>
    <cellStyle name="_Costs not in AURORA 2007 Rate Case_4 32 Regulatory Assets and Liabilities  7 06- Exhibit D 3" xfId="3362"/>
    <cellStyle name="_Costs not in AURORA 2007 Rate Case_4 32 Regulatory Assets and Liabilities  7 06- Exhibit D_DEM-WP(C) ENERG10C--ctn Mid-C_042010 2010GRC" xfId="3363"/>
    <cellStyle name="_Costs not in AURORA 2007 Rate Case_4 32 Regulatory Assets and Liabilities  7 06- Exhibit D_NIM Summary" xfId="3364"/>
    <cellStyle name="_Costs not in AURORA 2007 Rate Case_4 32 Regulatory Assets and Liabilities  7 06- Exhibit D_NIM Summary 2" xfId="3365"/>
    <cellStyle name="_Costs not in AURORA 2007 Rate Case_4 32 Regulatory Assets and Liabilities  7 06- Exhibit D_NIM Summary 2 2" xfId="3366"/>
    <cellStyle name="_Costs not in AURORA 2007 Rate Case_4 32 Regulatory Assets and Liabilities  7 06- Exhibit D_NIM Summary 3" xfId="3367"/>
    <cellStyle name="_Costs not in AURORA 2007 Rate Case_4 32 Regulatory Assets and Liabilities  7 06- Exhibit D_NIM Summary_DEM-WP(C) ENERG10C--ctn Mid-C_042010 2010GRC" xfId="3368"/>
    <cellStyle name="_Costs not in AURORA 2007 Rate Case_AURORA Total New" xfId="3369"/>
    <cellStyle name="_Costs not in AURORA 2007 Rate Case_AURORA Total New 2" xfId="3370"/>
    <cellStyle name="_Costs not in AURORA 2007 Rate Case_AURORA Total New 2 2" xfId="3371"/>
    <cellStyle name="_Costs not in AURORA 2007 Rate Case_AURORA Total New 3" xfId="3372"/>
    <cellStyle name="_Costs not in AURORA 2007 Rate Case_Book2" xfId="3373"/>
    <cellStyle name="_Costs not in AURORA 2007 Rate Case_Book2 2" xfId="3374"/>
    <cellStyle name="_Costs not in AURORA 2007 Rate Case_Book2 2 2" xfId="3375"/>
    <cellStyle name="_Costs not in AURORA 2007 Rate Case_Book2 3" xfId="3376"/>
    <cellStyle name="_Costs not in AURORA 2007 Rate Case_Book2_Adj Bench DR 3 for Initial Briefs (Electric)" xfId="3377"/>
    <cellStyle name="_Costs not in AURORA 2007 Rate Case_Book2_Adj Bench DR 3 for Initial Briefs (Electric) 2" xfId="3378"/>
    <cellStyle name="_Costs not in AURORA 2007 Rate Case_Book2_Adj Bench DR 3 for Initial Briefs (Electric) 2 2" xfId="3379"/>
    <cellStyle name="_Costs not in AURORA 2007 Rate Case_Book2_Adj Bench DR 3 for Initial Briefs (Electric) 3" xfId="3380"/>
    <cellStyle name="_Costs not in AURORA 2007 Rate Case_Book2_Adj Bench DR 3 for Initial Briefs (Electric)_DEM-WP(C) ENERG10C--ctn Mid-C_042010 2010GRC" xfId="3381"/>
    <cellStyle name="_Costs not in AURORA 2007 Rate Case_Book2_DEM-WP(C) ENERG10C--ctn Mid-C_042010 2010GRC" xfId="3382"/>
    <cellStyle name="_Costs not in AURORA 2007 Rate Case_Book2_Electric Rev Req Model (2009 GRC) Rebuttal" xfId="3383"/>
    <cellStyle name="_Costs not in AURORA 2007 Rate Case_Book2_Electric Rev Req Model (2009 GRC) Rebuttal 2" xfId="3384"/>
    <cellStyle name="_Costs not in AURORA 2007 Rate Case_Book2_Electric Rev Req Model (2009 GRC) Rebuttal REmoval of New  WH Solar AdjustMI" xfId="3385"/>
    <cellStyle name="_Costs not in AURORA 2007 Rate Case_Book2_Electric Rev Req Model (2009 GRC) Rebuttal REmoval of New  WH Solar AdjustMI 2" xfId="3386"/>
    <cellStyle name="_Costs not in AURORA 2007 Rate Case_Book2_Electric Rev Req Model (2009 GRC) Rebuttal REmoval of New  WH Solar AdjustMI 2 2" xfId="3387"/>
    <cellStyle name="_Costs not in AURORA 2007 Rate Case_Book2_Electric Rev Req Model (2009 GRC) Rebuttal REmoval of New  WH Solar AdjustMI 3" xfId="3388"/>
    <cellStyle name="_Costs not in AURORA 2007 Rate Case_Book2_Electric Rev Req Model (2009 GRC) Rebuttal REmoval of New  WH Solar AdjustMI_DEM-WP(C) ENERG10C--ctn Mid-C_042010 2010GRC" xfId="3389"/>
    <cellStyle name="_Costs not in AURORA 2007 Rate Case_Book2_Electric Rev Req Model (2009 GRC) Revised 01-18-2010" xfId="3390"/>
    <cellStyle name="_Costs not in AURORA 2007 Rate Case_Book2_Electric Rev Req Model (2009 GRC) Revised 01-18-2010 2" xfId="3391"/>
    <cellStyle name="_Costs not in AURORA 2007 Rate Case_Book2_Electric Rev Req Model (2009 GRC) Revised 01-18-2010 2 2" xfId="3392"/>
    <cellStyle name="_Costs not in AURORA 2007 Rate Case_Book2_Electric Rev Req Model (2009 GRC) Revised 01-18-2010 3" xfId="3393"/>
    <cellStyle name="_Costs not in AURORA 2007 Rate Case_Book2_Electric Rev Req Model (2009 GRC) Revised 01-18-2010_DEM-WP(C) ENERG10C--ctn Mid-C_042010 2010GRC" xfId="3394"/>
    <cellStyle name="_Costs not in AURORA 2007 Rate Case_Book2_Final Order Electric EXHIBIT A-1" xfId="3395"/>
    <cellStyle name="_Costs not in AURORA 2007 Rate Case_Book2_Final Order Electric EXHIBIT A-1 2" xfId="3396"/>
    <cellStyle name="_Costs not in AURORA 2007 Rate Case_Book4" xfId="3397"/>
    <cellStyle name="_Costs not in AURORA 2007 Rate Case_Book4 2" xfId="3398"/>
    <cellStyle name="_Costs not in AURORA 2007 Rate Case_Book4 2 2" xfId="3399"/>
    <cellStyle name="_Costs not in AURORA 2007 Rate Case_Book4 3" xfId="3400"/>
    <cellStyle name="_Costs not in AURORA 2007 Rate Case_Book4_DEM-WP(C) ENERG10C--ctn Mid-C_042010 2010GRC" xfId="3401"/>
    <cellStyle name="_Costs not in AURORA 2007 Rate Case_Book9" xfId="3402"/>
    <cellStyle name="_Costs not in AURORA 2007 Rate Case_Book9 2" xfId="3403"/>
    <cellStyle name="_Costs not in AURORA 2007 Rate Case_Book9 2 2" xfId="3404"/>
    <cellStyle name="_Costs not in AURORA 2007 Rate Case_Book9 3" xfId="3405"/>
    <cellStyle name="_Costs not in AURORA 2007 Rate Case_Book9_DEM-WP(C) ENERG10C--ctn Mid-C_042010 2010GRC" xfId="3406"/>
    <cellStyle name="_Costs not in AURORA 2007 Rate Case_Chelan PUD Power Costs (8-10)" xfId="3407"/>
    <cellStyle name="_Costs not in AURORA 2007 Rate Case_Chelan PUD Power Costs (8-10) 2" xfId="3408"/>
    <cellStyle name="_Costs not in AURORA 2007 Rate Case_DEM-WP(C) Chelan Power Costs" xfId="3409"/>
    <cellStyle name="_Costs not in AURORA 2007 Rate Case_DEM-WP(C) Chelan Power Costs 2" xfId="3410"/>
    <cellStyle name="_Costs not in AURORA 2007 Rate Case_DEM-WP(C) ENERG10C--ctn Mid-C_042010 2010GRC" xfId="3411"/>
    <cellStyle name="_Costs not in AURORA 2007 Rate Case_DEM-WP(C) Gas Transport 2010GRC" xfId="3412"/>
    <cellStyle name="_Costs not in AURORA 2007 Rate Case_DEM-WP(C) Gas Transport 2010GRC 2" xfId="3413"/>
    <cellStyle name="_Costs not in AURORA 2007 Rate Case_Exh A-1 resulting from UE-112050 effective Jan 1 2012" xfId="3414"/>
    <cellStyle name="_Costs not in AURORA 2007 Rate Case_Exh G - Klamath Peaker PPA fr C Locke 2-12" xfId="3415"/>
    <cellStyle name="_Costs not in AURORA 2007 Rate Case_Exhibit A-1 effective 4-1-11 fr S Free 12-11" xfId="3416"/>
    <cellStyle name="_Costs not in AURORA 2007 Rate Case_LSRWEP LGIA like Acctg Petition Aug 2010" xfId="3417"/>
    <cellStyle name="_Costs not in AURORA 2007 Rate Case_Mint Farm Generation BPA" xfId="3418"/>
    <cellStyle name="_Costs not in AURORA 2007 Rate Case_NIM Summary" xfId="3419"/>
    <cellStyle name="_Costs not in AURORA 2007 Rate Case_NIM Summary 09GRC" xfId="3420"/>
    <cellStyle name="_Costs not in AURORA 2007 Rate Case_NIM Summary 09GRC 2" xfId="3421"/>
    <cellStyle name="_Costs not in AURORA 2007 Rate Case_NIM Summary 09GRC 2 2" xfId="3422"/>
    <cellStyle name="_Costs not in AURORA 2007 Rate Case_NIM Summary 09GRC 3" xfId="3423"/>
    <cellStyle name="_Costs not in AURORA 2007 Rate Case_NIM Summary 09GRC_DEM-WP(C) ENERG10C--ctn Mid-C_042010 2010GRC" xfId="3424"/>
    <cellStyle name="_Costs not in AURORA 2007 Rate Case_NIM Summary 10" xfId="3425"/>
    <cellStyle name="_Costs not in AURORA 2007 Rate Case_NIM Summary 11" xfId="3426"/>
    <cellStyle name="_Costs not in AURORA 2007 Rate Case_NIM Summary 12" xfId="3427"/>
    <cellStyle name="_Costs not in AURORA 2007 Rate Case_NIM Summary 13" xfId="3428"/>
    <cellStyle name="_Costs not in AURORA 2007 Rate Case_NIM Summary 14" xfId="3429"/>
    <cellStyle name="_Costs not in AURORA 2007 Rate Case_NIM Summary 15" xfId="3430"/>
    <cellStyle name="_Costs not in AURORA 2007 Rate Case_NIM Summary 16" xfId="3431"/>
    <cellStyle name="_Costs not in AURORA 2007 Rate Case_NIM Summary 17" xfId="3432"/>
    <cellStyle name="_Costs not in AURORA 2007 Rate Case_NIM Summary 18" xfId="3433"/>
    <cellStyle name="_Costs not in AURORA 2007 Rate Case_NIM Summary 19" xfId="3434"/>
    <cellStyle name="_Costs not in AURORA 2007 Rate Case_NIM Summary 2" xfId="3435"/>
    <cellStyle name="_Costs not in AURORA 2007 Rate Case_NIM Summary 2 2" xfId="3436"/>
    <cellStyle name="_Costs not in AURORA 2007 Rate Case_NIM Summary 20" xfId="3437"/>
    <cellStyle name="_Costs not in AURORA 2007 Rate Case_NIM Summary 21" xfId="3438"/>
    <cellStyle name="_Costs not in AURORA 2007 Rate Case_NIM Summary 22" xfId="3439"/>
    <cellStyle name="_Costs not in AURORA 2007 Rate Case_NIM Summary 23" xfId="3440"/>
    <cellStyle name="_Costs not in AURORA 2007 Rate Case_NIM Summary 24" xfId="3441"/>
    <cellStyle name="_Costs not in AURORA 2007 Rate Case_NIM Summary 25" xfId="3442"/>
    <cellStyle name="_Costs not in AURORA 2007 Rate Case_NIM Summary 26" xfId="3443"/>
    <cellStyle name="_Costs not in AURORA 2007 Rate Case_NIM Summary 27" xfId="3444"/>
    <cellStyle name="_Costs not in AURORA 2007 Rate Case_NIM Summary 28" xfId="3445"/>
    <cellStyle name="_Costs not in AURORA 2007 Rate Case_NIM Summary 29" xfId="3446"/>
    <cellStyle name="_Costs not in AURORA 2007 Rate Case_NIM Summary 3" xfId="3447"/>
    <cellStyle name="_Costs not in AURORA 2007 Rate Case_NIM Summary 30" xfId="3448"/>
    <cellStyle name="_Costs not in AURORA 2007 Rate Case_NIM Summary 31" xfId="3449"/>
    <cellStyle name="_Costs not in AURORA 2007 Rate Case_NIM Summary 32" xfId="3450"/>
    <cellStyle name="_Costs not in AURORA 2007 Rate Case_NIM Summary 33" xfId="3451"/>
    <cellStyle name="_Costs not in AURORA 2007 Rate Case_NIM Summary 34" xfId="3452"/>
    <cellStyle name="_Costs not in AURORA 2007 Rate Case_NIM Summary 35" xfId="3453"/>
    <cellStyle name="_Costs not in AURORA 2007 Rate Case_NIM Summary 36" xfId="3454"/>
    <cellStyle name="_Costs not in AURORA 2007 Rate Case_NIM Summary 37" xfId="3455"/>
    <cellStyle name="_Costs not in AURORA 2007 Rate Case_NIM Summary 38" xfId="3456"/>
    <cellStyle name="_Costs not in AURORA 2007 Rate Case_NIM Summary 39" xfId="3457"/>
    <cellStyle name="_Costs not in AURORA 2007 Rate Case_NIM Summary 4" xfId="3458"/>
    <cellStyle name="_Costs not in AURORA 2007 Rate Case_NIM Summary 40" xfId="3459"/>
    <cellStyle name="_Costs not in AURORA 2007 Rate Case_NIM Summary 41" xfId="3460"/>
    <cellStyle name="_Costs not in AURORA 2007 Rate Case_NIM Summary 42" xfId="3461"/>
    <cellStyle name="_Costs not in AURORA 2007 Rate Case_NIM Summary 43" xfId="3462"/>
    <cellStyle name="_Costs not in AURORA 2007 Rate Case_NIM Summary 44" xfId="3463"/>
    <cellStyle name="_Costs not in AURORA 2007 Rate Case_NIM Summary 45" xfId="3464"/>
    <cellStyle name="_Costs not in AURORA 2007 Rate Case_NIM Summary 46" xfId="3465"/>
    <cellStyle name="_Costs not in AURORA 2007 Rate Case_NIM Summary 47" xfId="3466"/>
    <cellStyle name="_Costs not in AURORA 2007 Rate Case_NIM Summary 48" xfId="3467"/>
    <cellStyle name="_Costs not in AURORA 2007 Rate Case_NIM Summary 49" xfId="3468"/>
    <cellStyle name="_Costs not in AURORA 2007 Rate Case_NIM Summary 5" xfId="3469"/>
    <cellStyle name="_Costs not in AURORA 2007 Rate Case_NIM Summary 50" xfId="3470"/>
    <cellStyle name="_Costs not in AURORA 2007 Rate Case_NIM Summary 51" xfId="3471"/>
    <cellStyle name="_Costs not in AURORA 2007 Rate Case_NIM Summary 52" xfId="3472"/>
    <cellStyle name="_Costs not in AURORA 2007 Rate Case_NIM Summary 6" xfId="3473"/>
    <cellStyle name="_Costs not in AURORA 2007 Rate Case_NIM Summary 7" xfId="3474"/>
    <cellStyle name="_Costs not in AURORA 2007 Rate Case_NIM Summary 8" xfId="3475"/>
    <cellStyle name="_Costs not in AURORA 2007 Rate Case_NIM Summary 9" xfId="3476"/>
    <cellStyle name="_Costs not in AURORA 2007 Rate Case_NIM Summary_DEM-WP(C) ENERG10C--ctn Mid-C_042010 2010GRC" xfId="3477"/>
    <cellStyle name="_Costs not in AURORA 2007 Rate Case_PCA 10 -  Exhibit D Dec 2011" xfId="3478"/>
    <cellStyle name="_Costs not in AURORA 2007 Rate Case_PCA 10 -  Exhibit D from A Kellogg Jan 2011" xfId="3479"/>
    <cellStyle name="_Costs not in AURORA 2007 Rate Case_PCA 10 -  Exhibit D from A Kellogg July 2011" xfId="3480"/>
    <cellStyle name="_Costs not in AURORA 2007 Rate Case_PCA 10 -  Exhibit D from S Free Rcv'd 12-11" xfId="3481"/>
    <cellStyle name="_Costs not in AURORA 2007 Rate Case_PCA 11 -  Exhibit D Jan 2012 fr A Kellogg" xfId="3482"/>
    <cellStyle name="_Costs not in AURORA 2007 Rate Case_PCA 11 -  Exhibit D Jan 2012 WF" xfId="3483"/>
    <cellStyle name="_Costs not in AURORA 2007 Rate Case_PCA 9 -  Exhibit D April 2010" xfId="3484"/>
    <cellStyle name="_Costs not in AURORA 2007 Rate Case_PCA 9 -  Exhibit D April 2010 (3)" xfId="3485"/>
    <cellStyle name="_Costs not in AURORA 2007 Rate Case_PCA 9 -  Exhibit D April 2010 (3) 2" xfId="3486"/>
    <cellStyle name="_Costs not in AURORA 2007 Rate Case_PCA 9 -  Exhibit D April 2010 (3) 2 2" xfId="3487"/>
    <cellStyle name="_Costs not in AURORA 2007 Rate Case_PCA 9 -  Exhibit D April 2010 (3) 3" xfId="3488"/>
    <cellStyle name="_Costs not in AURORA 2007 Rate Case_PCA 9 -  Exhibit D April 2010 (3)_DEM-WP(C) ENERG10C--ctn Mid-C_042010 2010GRC" xfId="3489"/>
    <cellStyle name="_Costs not in AURORA 2007 Rate Case_PCA 9 -  Exhibit D April 2010 2" xfId="3490"/>
    <cellStyle name="_Costs not in AURORA 2007 Rate Case_PCA 9 -  Exhibit D April 2010 3" xfId="3491"/>
    <cellStyle name="_Costs not in AURORA 2007 Rate Case_PCA 9 -  Exhibit D April 2010 4" xfId="3492"/>
    <cellStyle name="_Costs not in AURORA 2007 Rate Case_PCA 9 -  Exhibit D April 2010 5" xfId="3493"/>
    <cellStyle name="_Costs not in AURORA 2007 Rate Case_PCA 9 -  Exhibit D April 2010 6" xfId="3494"/>
    <cellStyle name="_Costs not in AURORA 2007 Rate Case_PCA 9 -  Exhibit D Nov 2010" xfId="3495"/>
    <cellStyle name="_Costs not in AURORA 2007 Rate Case_PCA 9 -  Exhibit D Nov 2010 2" xfId="3496"/>
    <cellStyle name="_Costs not in AURORA 2007 Rate Case_PCA 9 - Exhibit D at August 2010" xfId="3497"/>
    <cellStyle name="_Costs not in AURORA 2007 Rate Case_PCA 9 - Exhibit D at August 2010 2" xfId="3498"/>
    <cellStyle name="_Costs not in AURORA 2007 Rate Case_PCA 9 - Exhibit D June 2010 GRC" xfId="3499"/>
    <cellStyle name="_Costs not in AURORA 2007 Rate Case_PCA 9 - Exhibit D June 2010 GRC 2" xfId="3500"/>
    <cellStyle name="_Costs not in AURORA 2007 Rate Case_Power Costs - Comparison bx Rbtl-Staff-Jt-PC" xfId="3501"/>
    <cellStyle name="_Costs not in AURORA 2007 Rate Case_Power Costs - Comparison bx Rbtl-Staff-Jt-PC 2" xfId="3502"/>
    <cellStyle name="_Costs not in AURORA 2007 Rate Case_Power Costs - Comparison bx Rbtl-Staff-Jt-PC 2 2" xfId="3503"/>
    <cellStyle name="_Costs not in AURORA 2007 Rate Case_Power Costs - Comparison bx Rbtl-Staff-Jt-PC 3" xfId="3504"/>
    <cellStyle name="_Costs not in AURORA 2007 Rate Case_Power Costs - Comparison bx Rbtl-Staff-Jt-PC_Adj Bench DR 3 for Initial Briefs (Electric)" xfId="3505"/>
    <cellStyle name="_Costs not in AURORA 2007 Rate Case_Power Costs - Comparison bx Rbtl-Staff-Jt-PC_Adj Bench DR 3 for Initial Briefs (Electric) 2" xfId="3506"/>
    <cellStyle name="_Costs not in AURORA 2007 Rate Case_Power Costs - Comparison bx Rbtl-Staff-Jt-PC_Adj Bench DR 3 for Initial Briefs (Electric) 2 2" xfId="3507"/>
    <cellStyle name="_Costs not in AURORA 2007 Rate Case_Power Costs - Comparison bx Rbtl-Staff-Jt-PC_Adj Bench DR 3 for Initial Briefs (Electric) 3" xfId="3508"/>
    <cellStyle name="_Costs not in AURORA 2007 Rate Case_Power Costs - Comparison bx Rbtl-Staff-Jt-PC_Adj Bench DR 3 for Initial Briefs (Electric)_DEM-WP(C) ENERG10C--ctn Mid-C_042010 2010GRC" xfId="3509"/>
    <cellStyle name="_Costs not in AURORA 2007 Rate Case_Power Costs - Comparison bx Rbtl-Staff-Jt-PC_DEM-WP(C) ENERG10C--ctn Mid-C_042010 2010GRC" xfId="3510"/>
    <cellStyle name="_Costs not in AURORA 2007 Rate Case_Power Costs - Comparison bx Rbtl-Staff-Jt-PC_Electric Rev Req Model (2009 GRC) Rebuttal" xfId="3511"/>
    <cellStyle name="_Costs not in AURORA 2007 Rate Case_Power Costs - Comparison bx Rbtl-Staff-Jt-PC_Electric Rev Req Model (2009 GRC) Rebuttal 2" xfId="3512"/>
    <cellStyle name="_Costs not in AURORA 2007 Rate Case_Power Costs - Comparison bx Rbtl-Staff-Jt-PC_Electric Rev Req Model (2009 GRC) Rebuttal REmoval of New  WH Solar AdjustMI" xfId="3513"/>
    <cellStyle name="_Costs not in AURORA 2007 Rate Case_Power Costs - Comparison bx Rbtl-Staff-Jt-PC_Electric Rev Req Model (2009 GRC) Rebuttal REmoval of New  WH Solar AdjustMI 2" xfId="3514"/>
    <cellStyle name="_Costs not in AURORA 2007 Rate Case_Power Costs - Comparison bx Rbtl-Staff-Jt-PC_Electric Rev Req Model (2009 GRC) Rebuttal REmoval of New  WH Solar AdjustMI 2 2" xfId="3515"/>
    <cellStyle name="_Costs not in AURORA 2007 Rate Case_Power Costs - Comparison bx Rbtl-Staff-Jt-PC_Electric Rev Req Model (2009 GRC) Rebuttal REmoval of New  WH Solar AdjustMI 3" xfId="3516"/>
    <cellStyle name="_Costs not in AURORA 2007 Rate Case_Power Costs - Comparison bx Rbtl-Staff-Jt-PC_Electric Rev Req Model (2009 GRC) Rebuttal REmoval of New  WH Solar AdjustMI_DEM-WP(C) ENERG10C--ctn Mid-C_042010 2010GRC" xfId="3517"/>
    <cellStyle name="_Costs not in AURORA 2007 Rate Case_Power Costs - Comparison bx Rbtl-Staff-Jt-PC_Electric Rev Req Model (2009 GRC) Revised 01-18-2010" xfId="3518"/>
    <cellStyle name="_Costs not in AURORA 2007 Rate Case_Power Costs - Comparison bx Rbtl-Staff-Jt-PC_Electric Rev Req Model (2009 GRC) Revised 01-18-2010 2" xfId="3519"/>
    <cellStyle name="_Costs not in AURORA 2007 Rate Case_Power Costs - Comparison bx Rbtl-Staff-Jt-PC_Electric Rev Req Model (2009 GRC) Revised 01-18-2010 2 2" xfId="3520"/>
    <cellStyle name="_Costs not in AURORA 2007 Rate Case_Power Costs - Comparison bx Rbtl-Staff-Jt-PC_Electric Rev Req Model (2009 GRC) Revised 01-18-2010 3" xfId="3521"/>
    <cellStyle name="_Costs not in AURORA 2007 Rate Case_Power Costs - Comparison bx Rbtl-Staff-Jt-PC_Electric Rev Req Model (2009 GRC) Revised 01-18-2010_DEM-WP(C) ENERG10C--ctn Mid-C_042010 2010GRC" xfId="3522"/>
    <cellStyle name="_Costs not in AURORA 2007 Rate Case_Power Costs - Comparison bx Rbtl-Staff-Jt-PC_Final Order Electric EXHIBIT A-1" xfId="3523"/>
    <cellStyle name="_Costs not in AURORA 2007 Rate Case_Power Costs - Comparison bx Rbtl-Staff-Jt-PC_Final Order Electric EXHIBIT A-1 2" xfId="3524"/>
    <cellStyle name="_Costs not in AURORA 2007 Rate Case_Production Adj 4.37" xfId="3525"/>
    <cellStyle name="_Costs not in AURORA 2007 Rate Case_Purchased Power Adj 4.03" xfId="3526"/>
    <cellStyle name="_Costs not in AURORA 2007 Rate Case_Rebuttal Power Costs" xfId="3527"/>
    <cellStyle name="_Costs not in AURORA 2007 Rate Case_Rebuttal Power Costs 2" xfId="3528"/>
    <cellStyle name="_Costs not in AURORA 2007 Rate Case_Rebuttal Power Costs 2 2" xfId="3529"/>
    <cellStyle name="_Costs not in AURORA 2007 Rate Case_Rebuttal Power Costs 3" xfId="3530"/>
    <cellStyle name="_Costs not in AURORA 2007 Rate Case_Rebuttal Power Costs_Adj Bench DR 3 for Initial Briefs (Electric)" xfId="3531"/>
    <cellStyle name="_Costs not in AURORA 2007 Rate Case_Rebuttal Power Costs_Adj Bench DR 3 for Initial Briefs (Electric) 2" xfId="3532"/>
    <cellStyle name="_Costs not in AURORA 2007 Rate Case_Rebuttal Power Costs_Adj Bench DR 3 for Initial Briefs (Electric) 2 2" xfId="3533"/>
    <cellStyle name="_Costs not in AURORA 2007 Rate Case_Rebuttal Power Costs_Adj Bench DR 3 for Initial Briefs (Electric) 3" xfId="3534"/>
    <cellStyle name="_Costs not in AURORA 2007 Rate Case_Rebuttal Power Costs_Adj Bench DR 3 for Initial Briefs (Electric)_DEM-WP(C) ENERG10C--ctn Mid-C_042010 2010GRC" xfId="3535"/>
    <cellStyle name="_Costs not in AURORA 2007 Rate Case_Rebuttal Power Costs_DEM-WP(C) ENERG10C--ctn Mid-C_042010 2010GRC" xfId="3536"/>
    <cellStyle name="_Costs not in AURORA 2007 Rate Case_Rebuttal Power Costs_Electric Rev Req Model (2009 GRC) Rebuttal" xfId="3537"/>
    <cellStyle name="_Costs not in AURORA 2007 Rate Case_Rebuttal Power Costs_Electric Rev Req Model (2009 GRC) Rebuttal 2" xfId="3538"/>
    <cellStyle name="_Costs not in AURORA 2007 Rate Case_Rebuttal Power Costs_Electric Rev Req Model (2009 GRC) Rebuttal REmoval of New  WH Solar AdjustMI" xfId="3539"/>
    <cellStyle name="_Costs not in AURORA 2007 Rate Case_Rebuttal Power Costs_Electric Rev Req Model (2009 GRC) Rebuttal REmoval of New  WH Solar AdjustMI 2" xfId="3540"/>
    <cellStyle name="_Costs not in AURORA 2007 Rate Case_Rebuttal Power Costs_Electric Rev Req Model (2009 GRC) Rebuttal REmoval of New  WH Solar AdjustMI 2 2" xfId="3541"/>
    <cellStyle name="_Costs not in AURORA 2007 Rate Case_Rebuttal Power Costs_Electric Rev Req Model (2009 GRC) Rebuttal REmoval of New  WH Solar AdjustMI 3" xfId="3542"/>
    <cellStyle name="_Costs not in AURORA 2007 Rate Case_Rebuttal Power Costs_Electric Rev Req Model (2009 GRC) Rebuttal REmoval of New  WH Solar AdjustMI_DEM-WP(C) ENERG10C--ctn Mid-C_042010 2010GRC" xfId="3543"/>
    <cellStyle name="_Costs not in AURORA 2007 Rate Case_Rebuttal Power Costs_Electric Rev Req Model (2009 GRC) Revised 01-18-2010" xfId="3544"/>
    <cellStyle name="_Costs not in AURORA 2007 Rate Case_Rebuttal Power Costs_Electric Rev Req Model (2009 GRC) Revised 01-18-2010 2" xfId="3545"/>
    <cellStyle name="_Costs not in AURORA 2007 Rate Case_Rebuttal Power Costs_Electric Rev Req Model (2009 GRC) Revised 01-18-2010 2 2" xfId="3546"/>
    <cellStyle name="_Costs not in AURORA 2007 Rate Case_Rebuttal Power Costs_Electric Rev Req Model (2009 GRC) Revised 01-18-2010 3" xfId="3547"/>
    <cellStyle name="_Costs not in AURORA 2007 Rate Case_Rebuttal Power Costs_Electric Rev Req Model (2009 GRC) Revised 01-18-2010_DEM-WP(C) ENERG10C--ctn Mid-C_042010 2010GRC" xfId="3548"/>
    <cellStyle name="_Costs not in AURORA 2007 Rate Case_Rebuttal Power Costs_Final Order Electric EXHIBIT A-1" xfId="3549"/>
    <cellStyle name="_Costs not in AURORA 2007 Rate Case_Rebuttal Power Costs_Final Order Electric EXHIBIT A-1 2" xfId="3550"/>
    <cellStyle name="_Costs not in AURORA 2007 Rate Case_ROR 5.02" xfId="3551"/>
    <cellStyle name="_Costs not in AURORA 2007 Rate Case_Transmission Workbook for May BOD" xfId="3552"/>
    <cellStyle name="_Costs not in AURORA 2007 Rate Case_Transmission Workbook for May BOD 2" xfId="3553"/>
    <cellStyle name="_Costs not in AURORA 2007 Rate Case_Transmission Workbook for May BOD 2 2" xfId="3554"/>
    <cellStyle name="_Costs not in AURORA 2007 Rate Case_Transmission Workbook for May BOD 3" xfId="3555"/>
    <cellStyle name="_Costs not in AURORA 2007 Rate Case_Transmission Workbook for May BOD_DEM-WP(C) ENERG10C--ctn Mid-C_042010 2010GRC" xfId="3556"/>
    <cellStyle name="_Costs not in AURORA 2007 Rate Case_Wind Integration 10GRC" xfId="3557"/>
    <cellStyle name="_Costs not in AURORA 2007 Rate Case_Wind Integration 10GRC 2" xfId="3558"/>
    <cellStyle name="_Costs not in AURORA 2007 Rate Case_Wind Integration 10GRC 2 2" xfId="3559"/>
    <cellStyle name="_Costs not in AURORA 2007 Rate Case_Wind Integration 10GRC 3" xfId="3560"/>
    <cellStyle name="_Costs not in AURORA 2007 Rate Case_Wind Integration 10GRC_DEM-WP(C) ENERG10C--ctn Mid-C_042010 2010GRC" xfId="3561"/>
    <cellStyle name="_Costs not in KWI3000 '06Budget" xfId="3562"/>
    <cellStyle name="_Costs not in KWI3000 '06Budget 2" xfId="3563"/>
    <cellStyle name="_Costs not in KWI3000 '06Budget 2 2" xfId="3564"/>
    <cellStyle name="_Costs not in KWI3000 '06Budget 2 2 2" xfId="3565"/>
    <cellStyle name="_Costs not in KWI3000 '06Budget 2 3" xfId="3566"/>
    <cellStyle name="_Costs not in KWI3000 '06Budget 3" xfId="3567"/>
    <cellStyle name="_Costs not in KWI3000 '06Budget 3 2" xfId="3568"/>
    <cellStyle name="_Costs not in KWI3000 '06Budget 4" xfId="3569"/>
    <cellStyle name="_Costs not in KWI3000 '06Budget 4 2" xfId="3570"/>
    <cellStyle name="_Costs not in KWI3000 '06Budget 4 3" xfId="3571"/>
    <cellStyle name="_Costs not in KWI3000 '06Budget 5" xfId="3572"/>
    <cellStyle name="_Costs not in KWI3000 '06Budget 5 2" xfId="3573"/>
    <cellStyle name="_Costs not in KWI3000 '06Budget 5 3" xfId="3574"/>
    <cellStyle name="_Costs not in KWI3000 '06Budget 6" xfId="3575"/>
    <cellStyle name="_Costs not in KWI3000 '06Budget 6 2" xfId="3576"/>
    <cellStyle name="_Costs not in KWI3000 '06Budget 7" xfId="3577"/>
    <cellStyle name="_Costs not in KWI3000 '06Budget 7 2" xfId="3578"/>
    <cellStyle name="_Costs not in KWI3000 '06Budget 8" xfId="3579"/>
    <cellStyle name="_Costs not in KWI3000 '06Budget 8 2" xfId="3580"/>
    <cellStyle name="_Costs not in KWI3000 '06Budget_(C) WHE Proforma with ITC cash grant 10 Yr Amort_for deferral_102809" xfId="3581"/>
    <cellStyle name="_Costs not in KWI3000 '06Budget_(C) WHE Proforma with ITC cash grant 10 Yr Amort_for deferral_102809 2" xfId="3582"/>
    <cellStyle name="_Costs not in KWI3000 '06Budget_(C) WHE Proforma with ITC cash grant 10 Yr Amort_for deferral_102809 2 2" xfId="3583"/>
    <cellStyle name="_Costs not in KWI3000 '06Budget_(C) WHE Proforma with ITC cash grant 10 Yr Amort_for deferral_102809 3" xfId="3584"/>
    <cellStyle name="_Costs not in KWI3000 '06Budget_(C) WHE Proforma with ITC cash grant 10 Yr Amort_for deferral_102809_16.07E Wild Horse Wind Expansionwrkingfile" xfId="3585"/>
    <cellStyle name="_Costs not in KWI3000 '06Budget_(C) WHE Proforma with ITC cash grant 10 Yr Amort_for deferral_102809_16.07E Wild Horse Wind Expansionwrkingfile 2" xfId="3586"/>
    <cellStyle name="_Costs not in KWI3000 '06Budget_(C) WHE Proforma with ITC cash grant 10 Yr Amort_for deferral_102809_16.07E Wild Horse Wind Expansionwrkingfile 2 2" xfId="3587"/>
    <cellStyle name="_Costs not in KWI3000 '06Budget_(C) WHE Proforma with ITC cash grant 10 Yr Amort_for deferral_102809_16.07E Wild Horse Wind Expansionwrkingfile 3" xfId="3588"/>
    <cellStyle name="_Costs not in KWI3000 '06Budget_(C) WHE Proforma with ITC cash grant 10 Yr Amort_for deferral_102809_16.07E Wild Horse Wind Expansionwrkingfile SF" xfId="3589"/>
    <cellStyle name="_Costs not in KWI3000 '06Budget_(C) WHE Proforma with ITC cash grant 10 Yr Amort_for deferral_102809_16.07E Wild Horse Wind Expansionwrkingfile SF 2" xfId="3590"/>
    <cellStyle name="_Costs not in KWI3000 '06Budget_(C) WHE Proforma with ITC cash grant 10 Yr Amort_for deferral_102809_16.07E Wild Horse Wind Expansionwrkingfile SF 2 2" xfId="3591"/>
    <cellStyle name="_Costs not in KWI3000 '06Budget_(C) WHE Proforma with ITC cash grant 10 Yr Amort_for deferral_102809_16.07E Wild Horse Wind Expansionwrkingfile SF 3" xfId="3592"/>
    <cellStyle name="_Costs not in KWI3000 '06Budget_(C) WHE Proforma with ITC cash grant 10 Yr Amort_for deferral_102809_16.07E Wild Horse Wind Expansionwrkingfile SF_DEM-WP(C) ENERG10C--ctn Mid-C_042010 2010GRC" xfId="3593"/>
    <cellStyle name="_Costs not in KWI3000 '06Budget_(C) WHE Proforma with ITC cash grant 10 Yr Amort_for deferral_102809_16.07E Wild Horse Wind Expansionwrkingfile_DEM-WP(C) ENERG10C--ctn Mid-C_042010 2010GRC" xfId="3594"/>
    <cellStyle name="_Costs not in KWI3000 '06Budget_(C) WHE Proforma with ITC cash grant 10 Yr Amort_for deferral_102809_16.37E Wild Horse Expansion DeferralRevwrkingfile SF" xfId="3595"/>
    <cellStyle name="_Costs not in KWI3000 '06Budget_(C) WHE Proforma with ITC cash grant 10 Yr Amort_for deferral_102809_16.37E Wild Horse Expansion DeferralRevwrkingfile SF 2" xfId="3596"/>
    <cellStyle name="_Costs not in KWI3000 '06Budget_(C) WHE Proforma with ITC cash grant 10 Yr Amort_for deferral_102809_16.37E Wild Horse Expansion DeferralRevwrkingfile SF 2 2" xfId="3597"/>
    <cellStyle name="_Costs not in KWI3000 '06Budget_(C) WHE Proforma with ITC cash grant 10 Yr Amort_for deferral_102809_16.37E Wild Horse Expansion DeferralRevwrkingfile SF 3" xfId="3598"/>
    <cellStyle name="_Costs not in KWI3000 '06Budget_(C) WHE Proforma with ITC cash grant 10 Yr Amort_for deferral_102809_16.37E Wild Horse Expansion DeferralRevwrkingfile SF_DEM-WP(C) ENERG10C--ctn Mid-C_042010 2010GRC" xfId="3599"/>
    <cellStyle name="_Costs not in KWI3000 '06Budget_(C) WHE Proforma with ITC cash grant 10 Yr Amort_for deferral_102809_DEM-WP(C) ENERG10C--ctn Mid-C_042010 2010GRC" xfId="3600"/>
    <cellStyle name="_Costs not in KWI3000 '06Budget_(C) WHE Proforma with ITC cash grant 10 Yr Amort_for rebuttal_120709" xfId="3601"/>
    <cellStyle name="_Costs not in KWI3000 '06Budget_(C) WHE Proforma with ITC cash grant 10 Yr Amort_for rebuttal_120709 2" xfId="3602"/>
    <cellStyle name="_Costs not in KWI3000 '06Budget_(C) WHE Proforma with ITC cash grant 10 Yr Amort_for rebuttal_120709 2 2" xfId="3603"/>
    <cellStyle name="_Costs not in KWI3000 '06Budget_(C) WHE Proforma with ITC cash grant 10 Yr Amort_for rebuttal_120709 3" xfId="3604"/>
    <cellStyle name="_Costs not in KWI3000 '06Budget_(C) WHE Proforma with ITC cash grant 10 Yr Amort_for rebuttal_120709_DEM-WP(C) ENERG10C--ctn Mid-C_042010 2010GRC" xfId="3605"/>
    <cellStyle name="_Costs not in KWI3000 '06Budget_04.07E Wild Horse Wind Expansion" xfId="3606"/>
    <cellStyle name="_Costs not in KWI3000 '06Budget_04.07E Wild Horse Wind Expansion 2" xfId="3607"/>
    <cellStyle name="_Costs not in KWI3000 '06Budget_04.07E Wild Horse Wind Expansion 2 2" xfId="3608"/>
    <cellStyle name="_Costs not in KWI3000 '06Budget_04.07E Wild Horse Wind Expansion 3" xfId="3609"/>
    <cellStyle name="_Costs not in KWI3000 '06Budget_04.07E Wild Horse Wind Expansion_16.07E Wild Horse Wind Expansionwrkingfile" xfId="3610"/>
    <cellStyle name="_Costs not in KWI3000 '06Budget_04.07E Wild Horse Wind Expansion_16.07E Wild Horse Wind Expansionwrkingfile 2" xfId="3611"/>
    <cellStyle name="_Costs not in KWI3000 '06Budget_04.07E Wild Horse Wind Expansion_16.07E Wild Horse Wind Expansionwrkingfile 2 2" xfId="3612"/>
    <cellStyle name="_Costs not in KWI3000 '06Budget_04.07E Wild Horse Wind Expansion_16.07E Wild Horse Wind Expansionwrkingfile 3" xfId="3613"/>
    <cellStyle name="_Costs not in KWI3000 '06Budget_04.07E Wild Horse Wind Expansion_16.07E Wild Horse Wind Expansionwrkingfile SF" xfId="3614"/>
    <cellStyle name="_Costs not in KWI3000 '06Budget_04.07E Wild Horse Wind Expansion_16.07E Wild Horse Wind Expansionwrkingfile SF 2" xfId="3615"/>
    <cellStyle name="_Costs not in KWI3000 '06Budget_04.07E Wild Horse Wind Expansion_16.07E Wild Horse Wind Expansionwrkingfile SF 2 2" xfId="3616"/>
    <cellStyle name="_Costs not in KWI3000 '06Budget_04.07E Wild Horse Wind Expansion_16.07E Wild Horse Wind Expansionwrkingfile SF 3" xfId="3617"/>
    <cellStyle name="_Costs not in KWI3000 '06Budget_04.07E Wild Horse Wind Expansion_16.07E Wild Horse Wind Expansionwrkingfile SF_DEM-WP(C) ENERG10C--ctn Mid-C_042010 2010GRC" xfId="3618"/>
    <cellStyle name="_Costs not in KWI3000 '06Budget_04.07E Wild Horse Wind Expansion_16.07E Wild Horse Wind Expansionwrkingfile_DEM-WP(C) ENERG10C--ctn Mid-C_042010 2010GRC" xfId="3619"/>
    <cellStyle name="_Costs not in KWI3000 '06Budget_04.07E Wild Horse Wind Expansion_16.37E Wild Horse Expansion DeferralRevwrkingfile SF" xfId="3620"/>
    <cellStyle name="_Costs not in KWI3000 '06Budget_04.07E Wild Horse Wind Expansion_16.37E Wild Horse Expansion DeferralRevwrkingfile SF 2" xfId="3621"/>
    <cellStyle name="_Costs not in KWI3000 '06Budget_04.07E Wild Horse Wind Expansion_16.37E Wild Horse Expansion DeferralRevwrkingfile SF 2 2" xfId="3622"/>
    <cellStyle name="_Costs not in KWI3000 '06Budget_04.07E Wild Horse Wind Expansion_16.37E Wild Horse Expansion DeferralRevwrkingfile SF 3" xfId="3623"/>
    <cellStyle name="_Costs not in KWI3000 '06Budget_04.07E Wild Horse Wind Expansion_16.37E Wild Horse Expansion DeferralRevwrkingfile SF_DEM-WP(C) ENERG10C--ctn Mid-C_042010 2010GRC" xfId="3624"/>
    <cellStyle name="_Costs not in KWI3000 '06Budget_04.07E Wild Horse Wind Expansion_DEM-WP(C) ENERG10C--ctn Mid-C_042010 2010GRC" xfId="3625"/>
    <cellStyle name="_Costs not in KWI3000 '06Budget_16.07E Wild Horse Wind Expansionwrkingfile" xfId="3626"/>
    <cellStyle name="_Costs not in KWI3000 '06Budget_16.07E Wild Horse Wind Expansionwrkingfile 2" xfId="3627"/>
    <cellStyle name="_Costs not in KWI3000 '06Budget_16.07E Wild Horse Wind Expansionwrkingfile 2 2" xfId="3628"/>
    <cellStyle name="_Costs not in KWI3000 '06Budget_16.07E Wild Horse Wind Expansionwrkingfile 3" xfId="3629"/>
    <cellStyle name="_Costs not in KWI3000 '06Budget_16.07E Wild Horse Wind Expansionwrkingfile SF" xfId="3630"/>
    <cellStyle name="_Costs not in KWI3000 '06Budget_16.07E Wild Horse Wind Expansionwrkingfile SF 2" xfId="3631"/>
    <cellStyle name="_Costs not in KWI3000 '06Budget_16.07E Wild Horse Wind Expansionwrkingfile SF 2 2" xfId="3632"/>
    <cellStyle name="_Costs not in KWI3000 '06Budget_16.07E Wild Horse Wind Expansionwrkingfile SF 3" xfId="3633"/>
    <cellStyle name="_Costs not in KWI3000 '06Budget_16.07E Wild Horse Wind Expansionwrkingfile SF_DEM-WP(C) ENERG10C--ctn Mid-C_042010 2010GRC" xfId="3634"/>
    <cellStyle name="_Costs not in KWI3000 '06Budget_16.07E Wild Horse Wind Expansionwrkingfile_DEM-WP(C) ENERG10C--ctn Mid-C_042010 2010GRC" xfId="3635"/>
    <cellStyle name="_Costs not in KWI3000 '06Budget_16.37E Wild Horse Expansion DeferralRevwrkingfile SF" xfId="3636"/>
    <cellStyle name="_Costs not in KWI3000 '06Budget_16.37E Wild Horse Expansion DeferralRevwrkingfile SF 2" xfId="3637"/>
    <cellStyle name="_Costs not in KWI3000 '06Budget_16.37E Wild Horse Expansion DeferralRevwrkingfile SF 2 2" xfId="3638"/>
    <cellStyle name="_Costs not in KWI3000 '06Budget_16.37E Wild Horse Expansion DeferralRevwrkingfile SF 3" xfId="3639"/>
    <cellStyle name="_Costs not in KWI3000 '06Budget_16.37E Wild Horse Expansion DeferralRevwrkingfile SF_DEM-WP(C) ENERG10C--ctn Mid-C_042010 2010GRC" xfId="3640"/>
    <cellStyle name="_Costs not in KWI3000 '06Budget_2009 Compliance Filing PCA Exhibits for GRC" xfId="3641"/>
    <cellStyle name="_Costs not in KWI3000 '06Budget_2009 Compliance Filing PCA Exhibits for GRC 2" xfId="3642"/>
    <cellStyle name="_Costs not in KWI3000 '06Budget_2009 GRC Compl Filing - Exhibit D" xfId="3643"/>
    <cellStyle name="_Costs not in KWI3000 '06Budget_2009 GRC Compl Filing - Exhibit D 2" xfId="3644"/>
    <cellStyle name="_Costs not in KWI3000 '06Budget_2009 GRC Compl Filing - Exhibit D 2 2" xfId="3645"/>
    <cellStyle name="_Costs not in KWI3000 '06Budget_2009 GRC Compl Filing - Exhibit D 3" xfId="3646"/>
    <cellStyle name="_Costs not in KWI3000 '06Budget_2009 GRC Compl Filing - Exhibit D_DEM-WP(C) ENERG10C--ctn Mid-C_042010 2010GRC" xfId="3647"/>
    <cellStyle name="_Costs not in KWI3000 '06Budget_3.01 Income Statement" xfId="3648"/>
    <cellStyle name="_Costs not in KWI3000 '06Budget_4 31 Regulatory Assets and Liabilities  7 06- Exhibit D" xfId="3649"/>
    <cellStyle name="_Costs not in KWI3000 '06Budget_4 31 Regulatory Assets and Liabilities  7 06- Exhibit D 2" xfId="3650"/>
    <cellStyle name="_Costs not in KWI3000 '06Budget_4 31 Regulatory Assets and Liabilities  7 06- Exhibit D 2 2" xfId="3651"/>
    <cellStyle name="_Costs not in KWI3000 '06Budget_4 31 Regulatory Assets and Liabilities  7 06- Exhibit D 2 2 2" xfId="3652"/>
    <cellStyle name="_Costs not in KWI3000 '06Budget_4 31 Regulatory Assets and Liabilities  7 06- Exhibit D 3" xfId="3653"/>
    <cellStyle name="_Costs not in KWI3000 '06Budget_4 31 Regulatory Assets and Liabilities  7 06- Exhibit D_DEM-WP(C) ENERG10C--ctn Mid-C_042010 2010GRC" xfId="3654"/>
    <cellStyle name="_Costs not in KWI3000 '06Budget_4 31 Regulatory Assets and Liabilities  7 06- Exhibit D_NIM Summary" xfId="3655"/>
    <cellStyle name="_Costs not in KWI3000 '06Budget_4 31 Regulatory Assets and Liabilities  7 06- Exhibit D_NIM Summary 2" xfId="3656"/>
    <cellStyle name="_Costs not in KWI3000 '06Budget_4 31 Regulatory Assets and Liabilities  7 06- Exhibit D_NIM Summary 2 2" xfId="3657"/>
    <cellStyle name="_Costs not in KWI3000 '06Budget_4 31 Regulatory Assets and Liabilities  7 06- Exhibit D_NIM Summary 3" xfId="3658"/>
    <cellStyle name="_Costs not in KWI3000 '06Budget_4 31 Regulatory Assets and Liabilities  7 06- Exhibit D_NIM Summary_DEM-WP(C) ENERG10C--ctn Mid-C_042010 2010GRC" xfId="3659"/>
    <cellStyle name="_Costs not in KWI3000 '06Budget_4 31 Regulatory Assets and Liabilities  7 06- Exhibit D_NIM+O&amp;M" xfId="3660"/>
    <cellStyle name="_Costs not in KWI3000 '06Budget_4 31 Regulatory Assets and Liabilities  7 06- Exhibit D_NIM+O&amp;M Monthly" xfId="3661"/>
    <cellStyle name="_Costs not in KWI3000 '06Budget_4 31E Reg Asset  Liab and EXH D" xfId="3662"/>
    <cellStyle name="_Costs not in KWI3000 '06Budget_4 31E Reg Asset  Liab and EXH D _ Aug 10 Filing (2)" xfId="3663"/>
    <cellStyle name="_Costs not in KWI3000 '06Budget_4 31E Reg Asset  Liab and EXH D _ Aug 10 Filing (2) 2" xfId="3664"/>
    <cellStyle name="_Costs not in KWI3000 '06Budget_4 31E Reg Asset  Liab and EXH D 2" xfId="3665"/>
    <cellStyle name="_Costs not in KWI3000 '06Budget_4 31E Reg Asset  Liab and EXH D 3" xfId="3666"/>
    <cellStyle name="_Costs not in KWI3000 '06Budget_4 32 Regulatory Assets and Liabilities  7 06- Exhibit D" xfId="3667"/>
    <cellStyle name="_Costs not in KWI3000 '06Budget_4 32 Regulatory Assets and Liabilities  7 06- Exhibit D 2" xfId="3668"/>
    <cellStyle name="_Costs not in KWI3000 '06Budget_4 32 Regulatory Assets and Liabilities  7 06- Exhibit D 2 2" xfId="3669"/>
    <cellStyle name="_Costs not in KWI3000 '06Budget_4 32 Regulatory Assets and Liabilities  7 06- Exhibit D 2 2 2" xfId="3670"/>
    <cellStyle name="_Costs not in KWI3000 '06Budget_4 32 Regulatory Assets and Liabilities  7 06- Exhibit D 3" xfId="3671"/>
    <cellStyle name="_Costs not in KWI3000 '06Budget_4 32 Regulatory Assets and Liabilities  7 06- Exhibit D_DEM-WP(C) ENERG10C--ctn Mid-C_042010 2010GRC" xfId="3672"/>
    <cellStyle name="_Costs not in KWI3000 '06Budget_4 32 Regulatory Assets and Liabilities  7 06- Exhibit D_NIM Summary" xfId="3673"/>
    <cellStyle name="_Costs not in KWI3000 '06Budget_4 32 Regulatory Assets and Liabilities  7 06- Exhibit D_NIM Summary 2" xfId="3674"/>
    <cellStyle name="_Costs not in KWI3000 '06Budget_4 32 Regulatory Assets and Liabilities  7 06- Exhibit D_NIM Summary 2 2" xfId="3675"/>
    <cellStyle name="_Costs not in KWI3000 '06Budget_4 32 Regulatory Assets and Liabilities  7 06- Exhibit D_NIM Summary 3" xfId="3676"/>
    <cellStyle name="_Costs not in KWI3000 '06Budget_4 32 Regulatory Assets and Liabilities  7 06- Exhibit D_NIM Summary_DEM-WP(C) ENERG10C--ctn Mid-C_042010 2010GRC" xfId="3677"/>
    <cellStyle name="_Costs not in KWI3000 '06Budget_4 32 Regulatory Assets and Liabilities  7 06- Exhibit D_NIM+O&amp;M" xfId="3678"/>
    <cellStyle name="_Costs not in KWI3000 '06Budget_4 32 Regulatory Assets and Liabilities  7 06- Exhibit D_NIM+O&amp;M Monthly" xfId="3679"/>
    <cellStyle name="_Costs not in KWI3000 '06Budget_AURORA Total New" xfId="3680"/>
    <cellStyle name="_Costs not in KWI3000 '06Budget_AURORA Total New 2" xfId="3681"/>
    <cellStyle name="_Costs not in KWI3000 '06Budget_AURORA Total New 2 2" xfId="3682"/>
    <cellStyle name="_Costs not in KWI3000 '06Budget_AURORA Total New 3" xfId="3683"/>
    <cellStyle name="_Costs not in KWI3000 '06Budget_Book2" xfId="3684"/>
    <cellStyle name="_Costs not in KWI3000 '06Budget_Book2 2" xfId="3685"/>
    <cellStyle name="_Costs not in KWI3000 '06Budget_Book2 2 2" xfId="3686"/>
    <cellStyle name="_Costs not in KWI3000 '06Budget_Book2 3" xfId="3687"/>
    <cellStyle name="_Costs not in KWI3000 '06Budget_Book2_Adj Bench DR 3 for Initial Briefs (Electric)" xfId="3688"/>
    <cellStyle name="_Costs not in KWI3000 '06Budget_Book2_Adj Bench DR 3 for Initial Briefs (Electric) 2" xfId="3689"/>
    <cellStyle name="_Costs not in KWI3000 '06Budget_Book2_Adj Bench DR 3 for Initial Briefs (Electric) 2 2" xfId="3690"/>
    <cellStyle name="_Costs not in KWI3000 '06Budget_Book2_Adj Bench DR 3 for Initial Briefs (Electric) 3" xfId="3691"/>
    <cellStyle name="_Costs not in KWI3000 '06Budget_Book2_Adj Bench DR 3 for Initial Briefs (Electric)_DEM-WP(C) ENERG10C--ctn Mid-C_042010 2010GRC" xfId="3692"/>
    <cellStyle name="_Costs not in KWI3000 '06Budget_Book2_DEM-WP(C) ENERG10C--ctn Mid-C_042010 2010GRC" xfId="3693"/>
    <cellStyle name="_Costs not in KWI3000 '06Budget_Book2_Electric Rev Req Model (2009 GRC) Rebuttal" xfId="3694"/>
    <cellStyle name="_Costs not in KWI3000 '06Budget_Book2_Electric Rev Req Model (2009 GRC) Rebuttal 2" xfId="3695"/>
    <cellStyle name="_Costs not in KWI3000 '06Budget_Book2_Electric Rev Req Model (2009 GRC) Rebuttal REmoval of New  WH Solar AdjustMI" xfId="3696"/>
    <cellStyle name="_Costs not in KWI3000 '06Budget_Book2_Electric Rev Req Model (2009 GRC) Rebuttal REmoval of New  WH Solar AdjustMI 2" xfId="3697"/>
    <cellStyle name="_Costs not in KWI3000 '06Budget_Book2_Electric Rev Req Model (2009 GRC) Rebuttal REmoval of New  WH Solar AdjustMI 2 2" xfId="3698"/>
    <cellStyle name="_Costs not in KWI3000 '06Budget_Book2_Electric Rev Req Model (2009 GRC) Rebuttal REmoval of New  WH Solar AdjustMI 3" xfId="3699"/>
    <cellStyle name="_Costs not in KWI3000 '06Budget_Book2_Electric Rev Req Model (2009 GRC) Rebuttal REmoval of New  WH Solar AdjustMI_DEM-WP(C) ENERG10C--ctn Mid-C_042010 2010GRC" xfId="3700"/>
    <cellStyle name="_Costs not in KWI3000 '06Budget_Book2_Electric Rev Req Model (2009 GRC) Revised 01-18-2010" xfId="3701"/>
    <cellStyle name="_Costs not in KWI3000 '06Budget_Book2_Electric Rev Req Model (2009 GRC) Revised 01-18-2010 2" xfId="3702"/>
    <cellStyle name="_Costs not in KWI3000 '06Budget_Book2_Electric Rev Req Model (2009 GRC) Revised 01-18-2010 2 2" xfId="3703"/>
    <cellStyle name="_Costs not in KWI3000 '06Budget_Book2_Electric Rev Req Model (2009 GRC) Revised 01-18-2010 3" xfId="3704"/>
    <cellStyle name="_Costs not in KWI3000 '06Budget_Book2_Electric Rev Req Model (2009 GRC) Revised 01-18-2010_DEM-WP(C) ENERG10C--ctn Mid-C_042010 2010GRC" xfId="3705"/>
    <cellStyle name="_Costs not in KWI3000 '06Budget_Book2_Final Order Electric EXHIBIT A-1" xfId="3706"/>
    <cellStyle name="_Costs not in KWI3000 '06Budget_Book2_Final Order Electric EXHIBIT A-1 2" xfId="3707"/>
    <cellStyle name="_Costs not in KWI3000 '06Budget_Book4" xfId="3708"/>
    <cellStyle name="_Costs not in KWI3000 '06Budget_Book4 2" xfId="3709"/>
    <cellStyle name="_Costs not in KWI3000 '06Budget_Book4 2 2" xfId="3710"/>
    <cellStyle name="_Costs not in KWI3000 '06Budget_Book4 3" xfId="3711"/>
    <cellStyle name="_Costs not in KWI3000 '06Budget_Book4_DEM-WP(C) ENERG10C--ctn Mid-C_042010 2010GRC" xfId="3712"/>
    <cellStyle name="_Costs not in KWI3000 '06Budget_Book9" xfId="3713"/>
    <cellStyle name="_Costs not in KWI3000 '06Budget_Book9 2" xfId="3714"/>
    <cellStyle name="_Costs not in KWI3000 '06Budget_Book9 2 2" xfId="3715"/>
    <cellStyle name="_Costs not in KWI3000 '06Budget_Book9 3" xfId="3716"/>
    <cellStyle name="_Costs not in KWI3000 '06Budget_Book9_DEM-WP(C) ENERG10C--ctn Mid-C_042010 2010GRC" xfId="3717"/>
    <cellStyle name="_Costs not in KWI3000 '06Budget_Check the Interest Calculation" xfId="3718"/>
    <cellStyle name="_Costs not in KWI3000 '06Budget_Check the Interest Calculation_Scenario 1 REC vs PTC Offset" xfId="3719"/>
    <cellStyle name="_Costs not in KWI3000 '06Budget_Check the Interest Calculation_Scenario 3" xfId="3720"/>
    <cellStyle name="_Costs not in KWI3000 '06Budget_Chelan PUD Power Costs (8-10)" xfId="3721"/>
    <cellStyle name="_Costs not in KWI3000 '06Budget_Chelan PUD Power Costs (8-10) 2" xfId="3722"/>
    <cellStyle name="_Costs not in KWI3000 '06Budget_DEM-WP(C) Chelan Power Costs" xfId="3723"/>
    <cellStyle name="_Costs not in KWI3000 '06Budget_DEM-WP(C) Chelan Power Costs 2" xfId="3724"/>
    <cellStyle name="_Costs not in KWI3000 '06Budget_DEM-WP(C) ENERG10C--ctn Mid-C_042010 2010GRC" xfId="3725"/>
    <cellStyle name="_Costs not in KWI3000 '06Budget_DEM-WP(C) Gas Transport 2010GRC" xfId="3726"/>
    <cellStyle name="_Costs not in KWI3000 '06Budget_DEM-WP(C) Gas Transport 2010GRC 2" xfId="3727"/>
    <cellStyle name="_Costs not in KWI3000 '06Budget_Exh A-1 resulting from UE-112050 effective Jan 1 2012" xfId="3728"/>
    <cellStyle name="_Costs not in KWI3000 '06Budget_Exh G - Klamath Peaker PPA fr C Locke 2-12" xfId="3729"/>
    <cellStyle name="_Costs not in KWI3000 '06Budget_Exhibit A-1 effective 4-1-11 fr S Free 12-11" xfId="3730"/>
    <cellStyle name="_Costs not in KWI3000 '06Budget_Exhibit D fr R Gho 12-31-08" xfId="3731"/>
    <cellStyle name="_Costs not in KWI3000 '06Budget_Exhibit D fr R Gho 12-31-08 2" xfId="3732"/>
    <cellStyle name="_Costs not in KWI3000 '06Budget_Exhibit D fr R Gho 12-31-08 2 2" xfId="3733"/>
    <cellStyle name="_Costs not in KWI3000 '06Budget_Exhibit D fr R Gho 12-31-08 3" xfId="3734"/>
    <cellStyle name="_Costs not in KWI3000 '06Budget_Exhibit D fr R Gho 12-31-08 v2" xfId="3735"/>
    <cellStyle name="_Costs not in KWI3000 '06Budget_Exhibit D fr R Gho 12-31-08 v2 2" xfId="3736"/>
    <cellStyle name="_Costs not in KWI3000 '06Budget_Exhibit D fr R Gho 12-31-08 v2 2 2" xfId="3737"/>
    <cellStyle name="_Costs not in KWI3000 '06Budget_Exhibit D fr R Gho 12-31-08 v2 3" xfId="3738"/>
    <cellStyle name="_Costs not in KWI3000 '06Budget_Exhibit D fr R Gho 12-31-08 v2_DEM-WP(C) ENERG10C--ctn Mid-C_042010 2010GRC" xfId="3739"/>
    <cellStyle name="_Costs not in KWI3000 '06Budget_Exhibit D fr R Gho 12-31-08 v2_NIM Summary" xfId="3740"/>
    <cellStyle name="_Costs not in KWI3000 '06Budget_Exhibit D fr R Gho 12-31-08 v2_NIM Summary 2" xfId="3741"/>
    <cellStyle name="_Costs not in KWI3000 '06Budget_Exhibit D fr R Gho 12-31-08 v2_NIM Summary 2 2" xfId="3742"/>
    <cellStyle name="_Costs not in KWI3000 '06Budget_Exhibit D fr R Gho 12-31-08 v2_NIM Summary 3" xfId="3743"/>
    <cellStyle name="_Costs not in KWI3000 '06Budget_Exhibit D fr R Gho 12-31-08 v2_NIM Summary_DEM-WP(C) ENERG10C--ctn Mid-C_042010 2010GRC" xfId="3744"/>
    <cellStyle name="_Costs not in KWI3000 '06Budget_Exhibit D fr R Gho 12-31-08_DEM-WP(C) ENERG10C--ctn Mid-C_042010 2010GRC" xfId="3745"/>
    <cellStyle name="_Costs not in KWI3000 '06Budget_Exhibit D fr R Gho 12-31-08_NIM Summary" xfId="3746"/>
    <cellStyle name="_Costs not in KWI3000 '06Budget_Exhibit D fr R Gho 12-31-08_NIM Summary 2" xfId="3747"/>
    <cellStyle name="_Costs not in KWI3000 '06Budget_Exhibit D fr R Gho 12-31-08_NIM Summary 2 2" xfId="3748"/>
    <cellStyle name="_Costs not in KWI3000 '06Budget_Exhibit D fr R Gho 12-31-08_NIM Summary 3" xfId="3749"/>
    <cellStyle name="_Costs not in KWI3000 '06Budget_Exhibit D fr R Gho 12-31-08_NIM Summary_DEM-WP(C) ENERG10C--ctn Mid-C_042010 2010GRC" xfId="3750"/>
    <cellStyle name="_Costs not in KWI3000 '06Budget_Hopkins Ridge Prepaid Tran - Interest Earned RY 12ME Feb  '11" xfId="3751"/>
    <cellStyle name="_Costs not in KWI3000 '06Budget_Hopkins Ridge Prepaid Tran - Interest Earned RY 12ME Feb  '11 2" xfId="3752"/>
    <cellStyle name="_Costs not in KWI3000 '06Budget_Hopkins Ridge Prepaid Tran - Interest Earned RY 12ME Feb  '11 2 2" xfId="3753"/>
    <cellStyle name="_Costs not in KWI3000 '06Budget_Hopkins Ridge Prepaid Tran - Interest Earned RY 12ME Feb  '11 3" xfId="3754"/>
    <cellStyle name="_Costs not in KWI3000 '06Budget_Hopkins Ridge Prepaid Tran - Interest Earned RY 12ME Feb  '11_DEM-WP(C) ENERG10C--ctn Mid-C_042010 2010GRC" xfId="3755"/>
    <cellStyle name="_Costs not in KWI3000 '06Budget_Hopkins Ridge Prepaid Tran - Interest Earned RY 12ME Feb  '11_NIM Summary" xfId="3756"/>
    <cellStyle name="_Costs not in KWI3000 '06Budget_Hopkins Ridge Prepaid Tran - Interest Earned RY 12ME Feb  '11_NIM Summary 2" xfId="3757"/>
    <cellStyle name="_Costs not in KWI3000 '06Budget_Hopkins Ridge Prepaid Tran - Interest Earned RY 12ME Feb  '11_NIM Summary 2 2" xfId="3758"/>
    <cellStyle name="_Costs not in KWI3000 '06Budget_Hopkins Ridge Prepaid Tran - Interest Earned RY 12ME Feb  '11_NIM Summary 3" xfId="3759"/>
    <cellStyle name="_Costs not in KWI3000 '06Budget_Hopkins Ridge Prepaid Tran - Interest Earned RY 12ME Feb  '11_NIM Summary_DEM-WP(C) ENERG10C--ctn Mid-C_042010 2010GRC" xfId="3760"/>
    <cellStyle name="_Costs not in KWI3000 '06Budget_Hopkins Ridge Prepaid Tran - Interest Earned RY 12ME Feb  '11_Transmission Workbook for May BOD" xfId="3761"/>
    <cellStyle name="_Costs not in KWI3000 '06Budget_Hopkins Ridge Prepaid Tran - Interest Earned RY 12ME Feb  '11_Transmission Workbook for May BOD 2" xfId="3762"/>
    <cellStyle name="_Costs not in KWI3000 '06Budget_Hopkins Ridge Prepaid Tran - Interest Earned RY 12ME Feb  '11_Transmission Workbook for May BOD 2 2" xfId="3763"/>
    <cellStyle name="_Costs not in KWI3000 '06Budget_Hopkins Ridge Prepaid Tran - Interest Earned RY 12ME Feb  '11_Transmission Workbook for May BOD 3" xfId="3764"/>
    <cellStyle name="_Costs not in KWI3000 '06Budget_Hopkins Ridge Prepaid Tran - Interest Earned RY 12ME Feb  '11_Transmission Workbook for May BOD_DEM-WP(C) ENERG10C--ctn Mid-C_042010 2010GRC" xfId="3765"/>
    <cellStyle name="_Costs not in KWI3000 '06Budget_LSRWEP LGIA like Acctg Petition Aug 2010" xfId="3766"/>
    <cellStyle name="_Costs not in KWI3000 '06Budget_Mint Farm Generation BPA" xfId="3767"/>
    <cellStyle name="_Costs not in KWI3000 '06Budget_NIM Summary" xfId="3768"/>
    <cellStyle name="_Costs not in KWI3000 '06Budget_NIM Summary 09GRC" xfId="3769"/>
    <cellStyle name="_Costs not in KWI3000 '06Budget_NIM Summary 09GRC 2" xfId="3770"/>
    <cellStyle name="_Costs not in KWI3000 '06Budget_NIM Summary 09GRC 2 2" xfId="3771"/>
    <cellStyle name="_Costs not in KWI3000 '06Budget_NIM Summary 09GRC 3" xfId="3772"/>
    <cellStyle name="_Costs not in KWI3000 '06Budget_NIM Summary 09GRC_DEM-WP(C) ENERG10C--ctn Mid-C_042010 2010GRC" xfId="3773"/>
    <cellStyle name="_Costs not in KWI3000 '06Budget_NIM Summary 10" xfId="3774"/>
    <cellStyle name="_Costs not in KWI3000 '06Budget_NIM Summary 11" xfId="3775"/>
    <cellStyle name="_Costs not in KWI3000 '06Budget_NIM Summary 12" xfId="3776"/>
    <cellStyle name="_Costs not in KWI3000 '06Budget_NIM Summary 13" xfId="3777"/>
    <cellStyle name="_Costs not in KWI3000 '06Budget_NIM Summary 14" xfId="3778"/>
    <cellStyle name="_Costs not in KWI3000 '06Budget_NIM Summary 15" xfId="3779"/>
    <cellStyle name="_Costs not in KWI3000 '06Budget_NIM Summary 16" xfId="3780"/>
    <cellStyle name="_Costs not in KWI3000 '06Budget_NIM Summary 17" xfId="3781"/>
    <cellStyle name="_Costs not in KWI3000 '06Budget_NIM Summary 18" xfId="3782"/>
    <cellStyle name="_Costs not in KWI3000 '06Budget_NIM Summary 19" xfId="3783"/>
    <cellStyle name="_Costs not in KWI3000 '06Budget_NIM Summary 2" xfId="3784"/>
    <cellStyle name="_Costs not in KWI3000 '06Budget_NIM Summary 2 2" xfId="3785"/>
    <cellStyle name="_Costs not in KWI3000 '06Budget_NIM Summary 20" xfId="3786"/>
    <cellStyle name="_Costs not in KWI3000 '06Budget_NIM Summary 21" xfId="3787"/>
    <cellStyle name="_Costs not in KWI3000 '06Budget_NIM Summary 22" xfId="3788"/>
    <cellStyle name="_Costs not in KWI3000 '06Budget_NIM Summary 23" xfId="3789"/>
    <cellStyle name="_Costs not in KWI3000 '06Budget_NIM Summary 24" xfId="3790"/>
    <cellStyle name="_Costs not in KWI3000 '06Budget_NIM Summary 25" xfId="3791"/>
    <cellStyle name="_Costs not in KWI3000 '06Budget_NIM Summary 26" xfId="3792"/>
    <cellStyle name="_Costs not in KWI3000 '06Budget_NIM Summary 27" xfId="3793"/>
    <cellStyle name="_Costs not in KWI3000 '06Budget_NIM Summary 28" xfId="3794"/>
    <cellStyle name="_Costs not in KWI3000 '06Budget_NIM Summary 29" xfId="3795"/>
    <cellStyle name="_Costs not in KWI3000 '06Budget_NIM Summary 3" xfId="3796"/>
    <cellStyle name="_Costs not in KWI3000 '06Budget_NIM Summary 30" xfId="3797"/>
    <cellStyle name="_Costs not in KWI3000 '06Budget_NIM Summary 31" xfId="3798"/>
    <cellStyle name="_Costs not in KWI3000 '06Budget_NIM Summary 32" xfId="3799"/>
    <cellStyle name="_Costs not in KWI3000 '06Budget_NIM Summary 33" xfId="3800"/>
    <cellStyle name="_Costs not in KWI3000 '06Budget_NIM Summary 34" xfId="3801"/>
    <cellStyle name="_Costs not in KWI3000 '06Budget_NIM Summary 35" xfId="3802"/>
    <cellStyle name="_Costs not in KWI3000 '06Budget_NIM Summary 36" xfId="3803"/>
    <cellStyle name="_Costs not in KWI3000 '06Budget_NIM Summary 37" xfId="3804"/>
    <cellStyle name="_Costs not in KWI3000 '06Budget_NIM Summary 38" xfId="3805"/>
    <cellStyle name="_Costs not in KWI3000 '06Budget_NIM Summary 39" xfId="3806"/>
    <cellStyle name="_Costs not in KWI3000 '06Budget_NIM Summary 4" xfId="3807"/>
    <cellStyle name="_Costs not in KWI3000 '06Budget_NIM Summary 40" xfId="3808"/>
    <cellStyle name="_Costs not in KWI3000 '06Budget_NIM Summary 41" xfId="3809"/>
    <cellStyle name="_Costs not in KWI3000 '06Budget_NIM Summary 42" xfId="3810"/>
    <cellStyle name="_Costs not in KWI3000 '06Budget_NIM Summary 43" xfId="3811"/>
    <cellStyle name="_Costs not in KWI3000 '06Budget_NIM Summary 44" xfId="3812"/>
    <cellStyle name="_Costs not in KWI3000 '06Budget_NIM Summary 45" xfId="3813"/>
    <cellStyle name="_Costs not in KWI3000 '06Budget_NIM Summary 46" xfId="3814"/>
    <cellStyle name="_Costs not in KWI3000 '06Budget_NIM Summary 47" xfId="3815"/>
    <cellStyle name="_Costs not in KWI3000 '06Budget_NIM Summary 48" xfId="3816"/>
    <cellStyle name="_Costs not in KWI3000 '06Budget_NIM Summary 49" xfId="3817"/>
    <cellStyle name="_Costs not in KWI3000 '06Budget_NIM Summary 5" xfId="3818"/>
    <cellStyle name="_Costs not in KWI3000 '06Budget_NIM Summary 50" xfId="3819"/>
    <cellStyle name="_Costs not in KWI3000 '06Budget_NIM Summary 51" xfId="3820"/>
    <cellStyle name="_Costs not in KWI3000 '06Budget_NIM Summary 52" xfId="3821"/>
    <cellStyle name="_Costs not in KWI3000 '06Budget_NIM Summary 6" xfId="3822"/>
    <cellStyle name="_Costs not in KWI3000 '06Budget_NIM Summary 7" xfId="3823"/>
    <cellStyle name="_Costs not in KWI3000 '06Budget_NIM Summary 8" xfId="3824"/>
    <cellStyle name="_Costs not in KWI3000 '06Budget_NIM Summary 9" xfId="3825"/>
    <cellStyle name="_Costs not in KWI3000 '06Budget_NIM Summary_DEM-WP(C) ENERG10C--ctn Mid-C_042010 2010GRC" xfId="3826"/>
    <cellStyle name="_Costs not in KWI3000 '06Budget_NIM+O&amp;M" xfId="3827"/>
    <cellStyle name="_Costs not in KWI3000 '06Budget_NIM+O&amp;M 2" xfId="3828"/>
    <cellStyle name="_Costs not in KWI3000 '06Budget_NIM+O&amp;M Monthly" xfId="3829"/>
    <cellStyle name="_Costs not in KWI3000 '06Budget_NIM+O&amp;M Monthly 2" xfId="3830"/>
    <cellStyle name="_Costs not in KWI3000 '06Budget_PCA 10 -  Exhibit D Dec 2011" xfId="3831"/>
    <cellStyle name="_Costs not in KWI3000 '06Budget_PCA 10 -  Exhibit D from A Kellogg Jan 2011" xfId="3832"/>
    <cellStyle name="_Costs not in KWI3000 '06Budget_PCA 10 -  Exhibit D from A Kellogg July 2011" xfId="3833"/>
    <cellStyle name="_Costs not in KWI3000 '06Budget_PCA 10 -  Exhibit D from S Free Rcv'd 12-11" xfId="3834"/>
    <cellStyle name="_Costs not in KWI3000 '06Budget_PCA 11 -  Exhibit D Jan 2012 fr A Kellogg" xfId="3835"/>
    <cellStyle name="_Costs not in KWI3000 '06Budget_PCA 11 -  Exhibit D Jan 2012 WF" xfId="3836"/>
    <cellStyle name="_Costs not in KWI3000 '06Budget_PCA 7 - Exhibit D update 11_30_08 (2)" xfId="3837"/>
    <cellStyle name="_Costs not in KWI3000 '06Budget_PCA 7 - Exhibit D update 11_30_08 (2) 2" xfId="3838"/>
    <cellStyle name="_Costs not in KWI3000 '06Budget_PCA 7 - Exhibit D update 11_30_08 (2) 2 2" xfId="3839"/>
    <cellStyle name="_Costs not in KWI3000 '06Budget_PCA 7 - Exhibit D update 11_30_08 (2) 2 2 2" xfId="3840"/>
    <cellStyle name="_Costs not in KWI3000 '06Budget_PCA 7 - Exhibit D update 11_30_08 (2) 2 3" xfId="3841"/>
    <cellStyle name="_Costs not in KWI3000 '06Budget_PCA 7 - Exhibit D update 11_30_08 (2) 3" xfId="3842"/>
    <cellStyle name="_Costs not in KWI3000 '06Budget_PCA 7 - Exhibit D update 11_30_08 (2) 3 2" xfId="3843"/>
    <cellStyle name="_Costs not in KWI3000 '06Budget_PCA 7 - Exhibit D update 11_30_08 (2) 4" xfId="3844"/>
    <cellStyle name="_Costs not in KWI3000 '06Budget_PCA 7 - Exhibit D update 11_30_08 (2)_DEM-WP(C) ENERG10C--ctn Mid-C_042010 2010GRC" xfId="3845"/>
    <cellStyle name="_Costs not in KWI3000 '06Budget_PCA 7 - Exhibit D update 11_30_08 (2)_NIM Summary" xfId="3846"/>
    <cellStyle name="_Costs not in KWI3000 '06Budget_PCA 7 - Exhibit D update 11_30_08 (2)_NIM Summary 2" xfId="3847"/>
    <cellStyle name="_Costs not in KWI3000 '06Budget_PCA 7 - Exhibit D update 11_30_08 (2)_NIM Summary 2 2" xfId="3848"/>
    <cellStyle name="_Costs not in KWI3000 '06Budget_PCA 7 - Exhibit D update 11_30_08 (2)_NIM Summary 3" xfId="3849"/>
    <cellStyle name="_Costs not in KWI3000 '06Budget_PCA 7 - Exhibit D update 11_30_08 (2)_NIM Summary_DEM-WP(C) ENERG10C--ctn Mid-C_042010 2010GRC" xfId="3850"/>
    <cellStyle name="_Costs not in KWI3000 '06Budget_PCA 8 - Exhibit D update 12_31_09" xfId="3851"/>
    <cellStyle name="_Costs not in KWI3000 '06Budget_PCA 8 - Exhibit D update 12_31_09 2" xfId="3852"/>
    <cellStyle name="_Costs not in KWI3000 '06Budget_PCA 9 -  Exhibit D April 2010" xfId="3853"/>
    <cellStyle name="_Costs not in KWI3000 '06Budget_PCA 9 -  Exhibit D April 2010 (3)" xfId="3854"/>
    <cellStyle name="_Costs not in KWI3000 '06Budget_PCA 9 -  Exhibit D April 2010 (3) 2" xfId="3855"/>
    <cellStyle name="_Costs not in KWI3000 '06Budget_PCA 9 -  Exhibit D April 2010 (3) 2 2" xfId="3856"/>
    <cellStyle name="_Costs not in KWI3000 '06Budget_PCA 9 -  Exhibit D April 2010 (3) 3" xfId="3857"/>
    <cellStyle name="_Costs not in KWI3000 '06Budget_PCA 9 -  Exhibit D April 2010 (3)_DEM-WP(C) ENERG10C--ctn Mid-C_042010 2010GRC" xfId="3858"/>
    <cellStyle name="_Costs not in KWI3000 '06Budget_PCA 9 -  Exhibit D April 2010 2" xfId="3859"/>
    <cellStyle name="_Costs not in KWI3000 '06Budget_PCA 9 -  Exhibit D April 2010 3" xfId="3860"/>
    <cellStyle name="_Costs not in KWI3000 '06Budget_PCA 9 -  Exhibit D April 2010 4" xfId="3861"/>
    <cellStyle name="_Costs not in KWI3000 '06Budget_PCA 9 -  Exhibit D April 2010 5" xfId="3862"/>
    <cellStyle name="_Costs not in KWI3000 '06Budget_PCA 9 -  Exhibit D April 2010 6" xfId="3863"/>
    <cellStyle name="_Costs not in KWI3000 '06Budget_PCA 9 -  Exhibit D Feb 2010" xfId="3864"/>
    <cellStyle name="_Costs not in KWI3000 '06Budget_PCA 9 -  Exhibit D Feb 2010 2" xfId="3865"/>
    <cellStyle name="_Costs not in KWI3000 '06Budget_PCA 9 -  Exhibit D Feb 2010 v2" xfId="3866"/>
    <cellStyle name="_Costs not in KWI3000 '06Budget_PCA 9 -  Exhibit D Feb 2010 v2 2" xfId="3867"/>
    <cellStyle name="_Costs not in KWI3000 '06Budget_PCA 9 -  Exhibit D Feb 2010 WF" xfId="3868"/>
    <cellStyle name="_Costs not in KWI3000 '06Budget_PCA 9 -  Exhibit D Feb 2010 WF 2" xfId="3869"/>
    <cellStyle name="_Costs not in KWI3000 '06Budget_PCA 9 -  Exhibit D Jan 2010" xfId="3870"/>
    <cellStyle name="_Costs not in KWI3000 '06Budget_PCA 9 -  Exhibit D Jan 2010 2" xfId="3871"/>
    <cellStyle name="_Costs not in KWI3000 '06Budget_PCA 9 -  Exhibit D March 2010 (2)" xfId="3872"/>
    <cellStyle name="_Costs not in KWI3000 '06Budget_PCA 9 -  Exhibit D March 2010 (2) 2" xfId="3873"/>
    <cellStyle name="_Costs not in KWI3000 '06Budget_PCA 9 -  Exhibit D Nov 2010" xfId="3874"/>
    <cellStyle name="_Costs not in KWI3000 '06Budget_PCA 9 -  Exhibit D Nov 2010 2" xfId="3875"/>
    <cellStyle name="_Costs not in KWI3000 '06Budget_PCA 9 - Exhibit D at August 2010" xfId="3876"/>
    <cellStyle name="_Costs not in KWI3000 '06Budget_PCA 9 - Exhibit D at August 2010 2" xfId="3877"/>
    <cellStyle name="_Costs not in KWI3000 '06Budget_PCA 9 - Exhibit D June 2010 GRC" xfId="3878"/>
    <cellStyle name="_Costs not in KWI3000 '06Budget_PCA 9 - Exhibit D June 2010 GRC 2" xfId="3879"/>
    <cellStyle name="_Costs not in KWI3000 '06Budget_Power Costs - Comparison bx Rbtl-Staff-Jt-PC" xfId="3880"/>
    <cellStyle name="_Costs not in KWI3000 '06Budget_Power Costs - Comparison bx Rbtl-Staff-Jt-PC 2" xfId="3881"/>
    <cellStyle name="_Costs not in KWI3000 '06Budget_Power Costs - Comparison bx Rbtl-Staff-Jt-PC 2 2" xfId="3882"/>
    <cellStyle name="_Costs not in KWI3000 '06Budget_Power Costs - Comparison bx Rbtl-Staff-Jt-PC 3" xfId="3883"/>
    <cellStyle name="_Costs not in KWI3000 '06Budget_Power Costs - Comparison bx Rbtl-Staff-Jt-PC_Adj Bench DR 3 for Initial Briefs (Electric)" xfId="3884"/>
    <cellStyle name="_Costs not in KWI3000 '06Budget_Power Costs - Comparison bx Rbtl-Staff-Jt-PC_Adj Bench DR 3 for Initial Briefs (Electric) 2" xfId="3885"/>
    <cellStyle name="_Costs not in KWI3000 '06Budget_Power Costs - Comparison bx Rbtl-Staff-Jt-PC_Adj Bench DR 3 for Initial Briefs (Electric) 2 2" xfId="3886"/>
    <cellStyle name="_Costs not in KWI3000 '06Budget_Power Costs - Comparison bx Rbtl-Staff-Jt-PC_Adj Bench DR 3 for Initial Briefs (Electric) 3" xfId="3887"/>
    <cellStyle name="_Costs not in KWI3000 '06Budget_Power Costs - Comparison bx Rbtl-Staff-Jt-PC_Adj Bench DR 3 for Initial Briefs (Electric)_DEM-WP(C) ENERG10C--ctn Mid-C_042010 2010GRC" xfId="3888"/>
    <cellStyle name="_Costs not in KWI3000 '06Budget_Power Costs - Comparison bx Rbtl-Staff-Jt-PC_DEM-WP(C) ENERG10C--ctn Mid-C_042010 2010GRC" xfId="3889"/>
    <cellStyle name="_Costs not in KWI3000 '06Budget_Power Costs - Comparison bx Rbtl-Staff-Jt-PC_Electric Rev Req Model (2009 GRC) Rebuttal" xfId="3890"/>
    <cellStyle name="_Costs not in KWI3000 '06Budget_Power Costs - Comparison bx Rbtl-Staff-Jt-PC_Electric Rev Req Model (2009 GRC) Rebuttal 2" xfId="3891"/>
    <cellStyle name="_Costs not in KWI3000 '06Budget_Power Costs - Comparison bx Rbtl-Staff-Jt-PC_Electric Rev Req Model (2009 GRC) Rebuttal REmoval of New  WH Solar AdjustMI" xfId="3892"/>
    <cellStyle name="_Costs not in KWI3000 '06Budget_Power Costs - Comparison bx Rbtl-Staff-Jt-PC_Electric Rev Req Model (2009 GRC) Rebuttal REmoval of New  WH Solar AdjustMI 2" xfId="3893"/>
    <cellStyle name="_Costs not in KWI3000 '06Budget_Power Costs - Comparison bx Rbtl-Staff-Jt-PC_Electric Rev Req Model (2009 GRC) Rebuttal REmoval of New  WH Solar AdjustMI 2 2" xfId="3894"/>
    <cellStyle name="_Costs not in KWI3000 '06Budget_Power Costs - Comparison bx Rbtl-Staff-Jt-PC_Electric Rev Req Model (2009 GRC) Rebuttal REmoval of New  WH Solar AdjustMI 3" xfId="3895"/>
    <cellStyle name="_Costs not in KWI3000 '06Budget_Power Costs - Comparison bx Rbtl-Staff-Jt-PC_Electric Rev Req Model (2009 GRC) Rebuttal REmoval of New  WH Solar AdjustMI_DEM-WP(C) ENERG10C--ctn Mid-C_042010 2010GRC" xfId="3896"/>
    <cellStyle name="_Costs not in KWI3000 '06Budget_Power Costs - Comparison bx Rbtl-Staff-Jt-PC_Electric Rev Req Model (2009 GRC) Revised 01-18-2010" xfId="3897"/>
    <cellStyle name="_Costs not in KWI3000 '06Budget_Power Costs - Comparison bx Rbtl-Staff-Jt-PC_Electric Rev Req Model (2009 GRC) Revised 01-18-2010 2" xfId="3898"/>
    <cellStyle name="_Costs not in KWI3000 '06Budget_Power Costs - Comparison bx Rbtl-Staff-Jt-PC_Electric Rev Req Model (2009 GRC) Revised 01-18-2010 2 2" xfId="3899"/>
    <cellStyle name="_Costs not in KWI3000 '06Budget_Power Costs - Comparison bx Rbtl-Staff-Jt-PC_Electric Rev Req Model (2009 GRC) Revised 01-18-2010 3" xfId="3900"/>
    <cellStyle name="_Costs not in KWI3000 '06Budget_Power Costs - Comparison bx Rbtl-Staff-Jt-PC_Electric Rev Req Model (2009 GRC) Revised 01-18-2010_DEM-WP(C) ENERG10C--ctn Mid-C_042010 2010GRC" xfId="3901"/>
    <cellStyle name="_Costs not in KWI3000 '06Budget_Power Costs - Comparison bx Rbtl-Staff-Jt-PC_Final Order Electric EXHIBIT A-1" xfId="3902"/>
    <cellStyle name="_Costs not in KWI3000 '06Budget_Power Costs - Comparison bx Rbtl-Staff-Jt-PC_Final Order Electric EXHIBIT A-1 2" xfId="3903"/>
    <cellStyle name="_Costs not in KWI3000 '06Budget_Production Adj 4.37" xfId="3904"/>
    <cellStyle name="_Costs not in KWI3000 '06Budget_Purchased Power Adj 4.03" xfId="3905"/>
    <cellStyle name="_Costs not in KWI3000 '06Budget_Rebuttal Power Costs" xfId="3906"/>
    <cellStyle name="_Costs not in KWI3000 '06Budget_Rebuttal Power Costs 2" xfId="3907"/>
    <cellStyle name="_Costs not in KWI3000 '06Budget_Rebuttal Power Costs 2 2" xfId="3908"/>
    <cellStyle name="_Costs not in KWI3000 '06Budget_Rebuttal Power Costs 3" xfId="3909"/>
    <cellStyle name="_Costs not in KWI3000 '06Budget_Rebuttal Power Costs_Adj Bench DR 3 for Initial Briefs (Electric)" xfId="3910"/>
    <cellStyle name="_Costs not in KWI3000 '06Budget_Rebuttal Power Costs_Adj Bench DR 3 for Initial Briefs (Electric) 2" xfId="3911"/>
    <cellStyle name="_Costs not in KWI3000 '06Budget_Rebuttal Power Costs_Adj Bench DR 3 for Initial Briefs (Electric) 2 2" xfId="3912"/>
    <cellStyle name="_Costs not in KWI3000 '06Budget_Rebuttal Power Costs_Adj Bench DR 3 for Initial Briefs (Electric) 3" xfId="3913"/>
    <cellStyle name="_Costs not in KWI3000 '06Budget_Rebuttal Power Costs_Adj Bench DR 3 for Initial Briefs (Electric)_DEM-WP(C) ENERG10C--ctn Mid-C_042010 2010GRC" xfId="3914"/>
    <cellStyle name="_Costs not in KWI3000 '06Budget_Rebuttal Power Costs_DEM-WP(C) ENERG10C--ctn Mid-C_042010 2010GRC" xfId="3915"/>
    <cellStyle name="_Costs not in KWI3000 '06Budget_Rebuttal Power Costs_Electric Rev Req Model (2009 GRC) Rebuttal" xfId="3916"/>
    <cellStyle name="_Costs not in KWI3000 '06Budget_Rebuttal Power Costs_Electric Rev Req Model (2009 GRC) Rebuttal 2" xfId="3917"/>
    <cellStyle name="_Costs not in KWI3000 '06Budget_Rebuttal Power Costs_Electric Rev Req Model (2009 GRC) Rebuttal REmoval of New  WH Solar AdjustMI" xfId="3918"/>
    <cellStyle name="_Costs not in KWI3000 '06Budget_Rebuttal Power Costs_Electric Rev Req Model (2009 GRC) Rebuttal REmoval of New  WH Solar AdjustMI 2" xfId="3919"/>
    <cellStyle name="_Costs not in KWI3000 '06Budget_Rebuttal Power Costs_Electric Rev Req Model (2009 GRC) Rebuttal REmoval of New  WH Solar AdjustMI 2 2" xfId="3920"/>
    <cellStyle name="_Costs not in KWI3000 '06Budget_Rebuttal Power Costs_Electric Rev Req Model (2009 GRC) Rebuttal REmoval of New  WH Solar AdjustMI 3" xfId="3921"/>
    <cellStyle name="_Costs not in KWI3000 '06Budget_Rebuttal Power Costs_Electric Rev Req Model (2009 GRC) Rebuttal REmoval of New  WH Solar AdjustMI_DEM-WP(C) ENERG10C--ctn Mid-C_042010 2010GRC" xfId="3922"/>
    <cellStyle name="_Costs not in KWI3000 '06Budget_Rebuttal Power Costs_Electric Rev Req Model (2009 GRC) Revised 01-18-2010" xfId="3923"/>
    <cellStyle name="_Costs not in KWI3000 '06Budget_Rebuttal Power Costs_Electric Rev Req Model (2009 GRC) Revised 01-18-2010 2" xfId="3924"/>
    <cellStyle name="_Costs not in KWI3000 '06Budget_Rebuttal Power Costs_Electric Rev Req Model (2009 GRC) Revised 01-18-2010 2 2" xfId="3925"/>
    <cellStyle name="_Costs not in KWI3000 '06Budget_Rebuttal Power Costs_Electric Rev Req Model (2009 GRC) Revised 01-18-2010 3" xfId="3926"/>
    <cellStyle name="_Costs not in KWI3000 '06Budget_Rebuttal Power Costs_Electric Rev Req Model (2009 GRC) Revised 01-18-2010_DEM-WP(C) ENERG10C--ctn Mid-C_042010 2010GRC" xfId="3927"/>
    <cellStyle name="_Costs not in KWI3000 '06Budget_Rebuttal Power Costs_Final Order Electric EXHIBIT A-1" xfId="3928"/>
    <cellStyle name="_Costs not in KWI3000 '06Budget_Rebuttal Power Costs_Final Order Electric EXHIBIT A-1 2" xfId="3929"/>
    <cellStyle name="_Costs not in KWI3000 '06Budget_ROR 5.02" xfId="3930"/>
    <cellStyle name="_Costs not in KWI3000 '06Budget_Transmission Workbook for May BOD" xfId="3931"/>
    <cellStyle name="_Costs not in KWI3000 '06Budget_Transmission Workbook for May BOD 2" xfId="3932"/>
    <cellStyle name="_Costs not in KWI3000 '06Budget_Transmission Workbook for May BOD 2 2" xfId="3933"/>
    <cellStyle name="_Costs not in KWI3000 '06Budget_Transmission Workbook for May BOD 3" xfId="3934"/>
    <cellStyle name="_Costs not in KWI3000 '06Budget_Transmission Workbook for May BOD_DEM-WP(C) ENERG10C--ctn Mid-C_042010 2010GRC" xfId="3935"/>
    <cellStyle name="_Costs not in KWI3000 '06Budget_Wind Integration 10GRC" xfId="3936"/>
    <cellStyle name="_Costs not in KWI3000 '06Budget_Wind Integration 10GRC 2" xfId="3937"/>
    <cellStyle name="_Costs not in KWI3000 '06Budget_Wind Integration 10GRC 2 2" xfId="3938"/>
    <cellStyle name="_Costs not in KWI3000 '06Budget_Wind Integration 10GRC 3" xfId="3939"/>
    <cellStyle name="_Costs not in KWI3000 '06Budget_Wind Integration 10GRC_DEM-WP(C) ENERG10C--ctn Mid-C_042010 2010GRC" xfId="3940"/>
    <cellStyle name="_DEM-08C Power Cost Comparison" xfId="3941"/>
    <cellStyle name="_DEM-WP (C) Costs not in AURORA 2006GRC Order 11.30.06 Gas" xfId="3942"/>
    <cellStyle name="_DEM-WP (C) Costs not in AURORA 2006GRC Order 11.30.06 Gas 2" xfId="3943"/>
    <cellStyle name="_DEM-WP (C) Costs not in AURORA 2006GRC Order 11.30.06 Gas 2 2" xfId="3944"/>
    <cellStyle name="_DEM-WP (C) Costs not in AURORA 2006GRC Order 11.30.06 Gas 3" xfId="3945"/>
    <cellStyle name="_DEM-WP (C) Costs not in AURORA 2006GRC Order 11.30.06 Gas_Chelan PUD Power Costs (8-10)" xfId="3946"/>
    <cellStyle name="_DEM-WP (C) Costs not in AURORA 2006GRC Order 11.30.06 Gas_Chelan PUD Power Costs (8-10) 2" xfId="3947"/>
    <cellStyle name="_DEM-WP (C) Costs not in AURORA 2006GRC Order 11.30.06 Gas_DEM-WP(C) ENERG10C--ctn Mid-C_042010 2010GRC" xfId="3948"/>
    <cellStyle name="_DEM-WP (C) Costs not in AURORA 2006GRC Order 11.30.06 Gas_NIM Summary" xfId="3949"/>
    <cellStyle name="_DEM-WP (C) Costs not in AURORA 2006GRC Order 11.30.06 Gas_NIM Summary 2" xfId="3950"/>
    <cellStyle name="_DEM-WP (C) Costs not in AURORA 2006GRC Order 11.30.06 Gas_NIM Summary 2 2" xfId="3951"/>
    <cellStyle name="_DEM-WP (C) Costs not in AURORA 2006GRC Order 11.30.06 Gas_NIM Summary 3" xfId="3952"/>
    <cellStyle name="_DEM-WP (C) Costs not in AURORA 2006GRC Order 11.30.06 Gas_NIM Summary_DEM-WP(C) ENERG10C--ctn Mid-C_042010 2010GRC" xfId="3953"/>
    <cellStyle name="_DEM-WP (C) Power Cost 2006GRC Order" xfId="3954"/>
    <cellStyle name="_DEM-WP (C) Power Cost 2006GRC Order 2" xfId="3955"/>
    <cellStyle name="_DEM-WP (C) Power Cost 2006GRC Order 2 2" xfId="3956"/>
    <cellStyle name="_DEM-WP (C) Power Cost 2006GRC Order 2 2 2" xfId="3957"/>
    <cellStyle name="_DEM-WP (C) Power Cost 2006GRC Order 2 3" xfId="3958"/>
    <cellStyle name="_DEM-WP (C) Power Cost 2006GRC Order 3" xfId="3959"/>
    <cellStyle name="_DEM-WP (C) Power Cost 2006GRC Order 3 2" xfId="3960"/>
    <cellStyle name="_DEM-WP (C) Power Cost 2006GRC Order 4" xfId="3961"/>
    <cellStyle name="_DEM-WP (C) Power Cost 2006GRC Order 4 2" xfId="3962"/>
    <cellStyle name="_DEM-WP (C) Power Cost 2006GRC Order 4 3" xfId="3963"/>
    <cellStyle name="_DEM-WP (C) Power Cost 2006GRC Order 5" xfId="3964"/>
    <cellStyle name="_DEM-WP (C) Power Cost 2006GRC Order 5 2" xfId="3965"/>
    <cellStyle name="_DEM-WP (C) Power Cost 2006GRC Order 5 3" xfId="3966"/>
    <cellStyle name="_DEM-WP (C) Power Cost 2006GRC Order 6" xfId="3967"/>
    <cellStyle name="_DEM-WP (C) Power Cost 2006GRC Order 6 2" xfId="3968"/>
    <cellStyle name="_DEM-WP (C) Power Cost 2006GRC Order 7" xfId="3969"/>
    <cellStyle name="_DEM-WP (C) Power Cost 2006GRC Order 7 2" xfId="3970"/>
    <cellStyle name="_DEM-WP (C) Power Cost 2006GRC Order 8" xfId="3971"/>
    <cellStyle name="_DEM-WP (C) Power Cost 2006GRC Order 8 2" xfId="3972"/>
    <cellStyle name="_DEM-WP (C) Power Cost 2006GRC Order_04 07E Wild Horse Wind Expansion (C) (2)" xfId="3973"/>
    <cellStyle name="_DEM-WP (C) Power Cost 2006GRC Order_04 07E Wild Horse Wind Expansion (C) (2) 2" xfId="3974"/>
    <cellStyle name="_DEM-WP (C) Power Cost 2006GRC Order_04 07E Wild Horse Wind Expansion (C) (2) 2 2" xfId="3975"/>
    <cellStyle name="_DEM-WP (C) Power Cost 2006GRC Order_04 07E Wild Horse Wind Expansion (C) (2) 3" xfId="3976"/>
    <cellStyle name="_DEM-WP (C) Power Cost 2006GRC Order_04 07E Wild Horse Wind Expansion (C) (2)_Adj Bench DR 3 for Initial Briefs (Electric)" xfId="3977"/>
    <cellStyle name="_DEM-WP (C) Power Cost 2006GRC Order_04 07E Wild Horse Wind Expansion (C) (2)_Adj Bench DR 3 for Initial Briefs (Electric) 2" xfId="3978"/>
    <cellStyle name="_DEM-WP (C) Power Cost 2006GRC Order_04 07E Wild Horse Wind Expansion (C) (2)_Adj Bench DR 3 for Initial Briefs (Electric) 2 2" xfId="3979"/>
    <cellStyle name="_DEM-WP (C) Power Cost 2006GRC Order_04 07E Wild Horse Wind Expansion (C) (2)_Adj Bench DR 3 for Initial Briefs (Electric) 3" xfId="3980"/>
    <cellStyle name="_DEM-WP (C) Power Cost 2006GRC Order_04 07E Wild Horse Wind Expansion (C) (2)_Adj Bench DR 3 for Initial Briefs (Electric)_DEM-WP(C) ENERG10C--ctn Mid-C_042010 2010GRC" xfId="3981"/>
    <cellStyle name="_DEM-WP (C) Power Cost 2006GRC Order_04 07E Wild Horse Wind Expansion (C) (2)_Book1" xfId="3982"/>
    <cellStyle name="_DEM-WP (C) Power Cost 2006GRC Order_04 07E Wild Horse Wind Expansion (C) (2)_DEM-WP(C) ENERG10C--ctn Mid-C_042010 2010GRC" xfId="3983"/>
    <cellStyle name="_DEM-WP (C) Power Cost 2006GRC Order_04 07E Wild Horse Wind Expansion (C) (2)_Electric Rev Req Model (2009 GRC) " xfId="3984"/>
    <cellStyle name="_DEM-WP (C) Power Cost 2006GRC Order_04 07E Wild Horse Wind Expansion (C) (2)_Electric Rev Req Model (2009 GRC)  2" xfId="3985"/>
    <cellStyle name="_DEM-WP (C) Power Cost 2006GRC Order_04 07E Wild Horse Wind Expansion (C) (2)_Electric Rev Req Model (2009 GRC)  2 2" xfId="3986"/>
    <cellStyle name="_DEM-WP (C) Power Cost 2006GRC Order_04 07E Wild Horse Wind Expansion (C) (2)_Electric Rev Req Model (2009 GRC)  3" xfId="3987"/>
    <cellStyle name="_DEM-WP (C) Power Cost 2006GRC Order_04 07E Wild Horse Wind Expansion (C) (2)_Electric Rev Req Model (2009 GRC) _DEM-WP(C) ENERG10C--ctn Mid-C_042010 2010GRC" xfId="3988"/>
    <cellStyle name="_DEM-WP (C) Power Cost 2006GRC Order_04 07E Wild Horse Wind Expansion (C) (2)_Electric Rev Req Model (2009 GRC) Rebuttal" xfId="3989"/>
    <cellStyle name="_DEM-WP (C) Power Cost 2006GRC Order_04 07E Wild Horse Wind Expansion (C) (2)_Electric Rev Req Model (2009 GRC) Rebuttal 2" xfId="3990"/>
    <cellStyle name="_DEM-WP (C) Power Cost 2006GRC Order_04 07E Wild Horse Wind Expansion (C) (2)_Electric Rev Req Model (2009 GRC) Rebuttal REmoval of New  WH Solar AdjustMI" xfId="3991"/>
    <cellStyle name="_DEM-WP (C) Power Cost 2006GRC Order_04 07E Wild Horse Wind Expansion (C) (2)_Electric Rev Req Model (2009 GRC) Rebuttal REmoval of New  WH Solar AdjustMI 2" xfId="3992"/>
    <cellStyle name="_DEM-WP (C) Power Cost 2006GRC Order_04 07E Wild Horse Wind Expansion (C) (2)_Electric Rev Req Model (2009 GRC) Rebuttal REmoval of New  WH Solar AdjustMI 2 2" xfId="3993"/>
    <cellStyle name="_DEM-WP (C) Power Cost 2006GRC Order_04 07E Wild Horse Wind Expansion (C) (2)_Electric Rev Req Model (2009 GRC) Rebuttal REmoval of New  WH Solar AdjustMI 3" xfId="3994"/>
    <cellStyle name="_DEM-WP (C) Power Cost 2006GRC Order_04 07E Wild Horse Wind Expansion (C) (2)_Electric Rev Req Model (2009 GRC) Rebuttal REmoval of New  WH Solar AdjustMI_DEM-WP(C) ENERG10C--ctn Mid-C_042010 2010GRC" xfId="3995"/>
    <cellStyle name="_DEM-WP (C) Power Cost 2006GRC Order_04 07E Wild Horse Wind Expansion (C) (2)_Electric Rev Req Model (2009 GRC) Revised 01-18-2010" xfId="3996"/>
    <cellStyle name="_DEM-WP (C) Power Cost 2006GRC Order_04 07E Wild Horse Wind Expansion (C) (2)_Electric Rev Req Model (2009 GRC) Revised 01-18-2010 2" xfId="3997"/>
    <cellStyle name="_DEM-WP (C) Power Cost 2006GRC Order_04 07E Wild Horse Wind Expansion (C) (2)_Electric Rev Req Model (2009 GRC) Revised 01-18-2010 2 2" xfId="3998"/>
    <cellStyle name="_DEM-WP (C) Power Cost 2006GRC Order_04 07E Wild Horse Wind Expansion (C) (2)_Electric Rev Req Model (2009 GRC) Revised 01-18-2010 3" xfId="3999"/>
    <cellStyle name="_DEM-WP (C) Power Cost 2006GRC Order_04 07E Wild Horse Wind Expansion (C) (2)_Electric Rev Req Model (2009 GRC) Revised 01-18-2010_DEM-WP(C) ENERG10C--ctn Mid-C_042010 2010GRC" xfId="4000"/>
    <cellStyle name="_DEM-WP (C) Power Cost 2006GRC Order_04 07E Wild Horse Wind Expansion (C) (2)_Electric Rev Req Model (2010 GRC)" xfId="4001"/>
    <cellStyle name="_DEM-WP (C) Power Cost 2006GRC Order_04 07E Wild Horse Wind Expansion (C) (2)_Electric Rev Req Model (2010 GRC) SF" xfId="4002"/>
    <cellStyle name="_DEM-WP (C) Power Cost 2006GRC Order_04 07E Wild Horse Wind Expansion (C) (2)_Final Order Electric EXHIBIT A-1" xfId="4003"/>
    <cellStyle name="_DEM-WP (C) Power Cost 2006GRC Order_04 07E Wild Horse Wind Expansion (C) (2)_Final Order Electric EXHIBIT A-1 2" xfId="4004"/>
    <cellStyle name="_DEM-WP (C) Power Cost 2006GRC Order_04 07E Wild Horse Wind Expansion (C) (2)_TENASKA REGULATORY ASSET" xfId="4005"/>
    <cellStyle name="_DEM-WP (C) Power Cost 2006GRC Order_04 07E Wild Horse Wind Expansion (C) (2)_TENASKA REGULATORY ASSET 2" xfId="4006"/>
    <cellStyle name="_DEM-WP (C) Power Cost 2006GRC Order_16.37E Wild Horse Expansion DeferralRevwrkingfile SF" xfId="4007"/>
    <cellStyle name="_DEM-WP (C) Power Cost 2006GRC Order_16.37E Wild Horse Expansion DeferralRevwrkingfile SF 2" xfId="4008"/>
    <cellStyle name="_DEM-WP (C) Power Cost 2006GRC Order_16.37E Wild Horse Expansion DeferralRevwrkingfile SF 2 2" xfId="4009"/>
    <cellStyle name="_DEM-WP (C) Power Cost 2006GRC Order_16.37E Wild Horse Expansion DeferralRevwrkingfile SF 3" xfId="4010"/>
    <cellStyle name="_DEM-WP (C) Power Cost 2006GRC Order_16.37E Wild Horse Expansion DeferralRevwrkingfile SF_DEM-WP(C) ENERG10C--ctn Mid-C_042010 2010GRC" xfId="4011"/>
    <cellStyle name="_DEM-WP (C) Power Cost 2006GRC Order_2009 Compliance Filing PCA Exhibits for GRC" xfId="4012"/>
    <cellStyle name="_DEM-WP (C) Power Cost 2006GRC Order_2009 Compliance Filing PCA Exhibits for GRC 2" xfId="4013"/>
    <cellStyle name="_DEM-WP (C) Power Cost 2006GRC Order_2009 GRC Compl Filing - Exhibit D" xfId="4014"/>
    <cellStyle name="_DEM-WP (C) Power Cost 2006GRC Order_2009 GRC Compl Filing - Exhibit D 2" xfId="4015"/>
    <cellStyle name="_DEM-WP (C) Power Cost 2006GRC Order_2009 GRC Compl Filing - Exhibit D 2 2" xfId="4016"/>
    <cellStyle name="_DEM-WP (C) Power Cost 2006GRC Order_2009 GRC Compl Filing - Exhibit D 3" xfId="4017"/>
    <cellStyle name="_DEM-WP (C) Power Cost 2006GRC Order_2009 GRC Compl Filing - Exhibit D_DEM-WP(C) ENERG10C--ctn Mid-C_042010 2010GRC" xfId="4018"/>
    <cellStyle name="_DEM-WP (C) Power Cost 2006GRC Order_3.01 Income Statement" xfId="4019"/>
    <cellStyle name="_DEM-WP (C) Power Cost 2006GRC Order_4 31 Regulatory Assets and Liabilities  7 06- Exhibit D" xfId="4020"/>
    <cellStyle name="_DEM-WP (C) Power Cost 2006GRC Order_4 31 Regulatory Assets and Liabilities  7 06- Exhibit D 2" xfId="4021"/>
    <cellStyle name="_DEM-WP (C) Power Cost 2006GRC Order_4 31 Regulatory Assets and Liabilities  7 06- Exhibit D 2 2" xfId="4022"/>
    <cellStyle name="_DEM-WP (C) Power Cost 2006GRC Order_4 31 Regulatory Assets and Liabilities  7 06- Exhibit D 2 2 2" xfId="4023"/>
    <cellStyle name="_DEM-WP (C) Power Cost 2006GRC Order_4 31 Regulatory Assets and Liabilities  7 06- Exhibit D 3" xfId="4024"/>
    <cellStyle name="_DEM-WP (C) Power Cost 2006GRC Order_4 31 Regulatory Assets and Liabilities  7 06- Exhibit D_DEM-WP(C) ENERG10C--ctn Mid-C_042010 2010GRC" xfId="4025"/>
    <cellStyle name="_DEM-WP (C) Power Cost 2006GRC Order_4 31 Regulatory Assets and Liabilities  7 06- Exhibit D_NIM Summary" xfId="4026"/>
    <cellStyle name="_DEM-WP (C) Power Cost 2006GRC Order_4 31 Regulatory Assets and Liabilities  7 06- Exhibit D_NIM Summary 2" xfId="4027"/>
    <cellStyle name="_DEM-WP (C) Power Cost 2006GRC Order_4 31 Regulatory Assets and Liabilities  7 06- Exhibit D_NIM Summary 2 2" xfId="4028"/>
    <cellStyle name="_DEM-WP (C) Power Cost 2006GRC Order_4 31 Regulatory Assets and Liabilities  7 06- Exhibit D_NIM Summary 3" xfId="4029"/>
    <cellStyle name="_DEM-WP (C) Power Cost 2006GRC Order_4 31 Regulatory Assets and Liabilities  7 06- Exhibit D_NIM Summary_DEM-WP(C) ENERG10C--ctn Mid-C_042010 2010GRC" xfId="4030"/>
    <cellStyle name="_DEM-WP (C) Power Cost 2006GRC Order_4 31 Regulatory Assets and Liabilities  7 06- Exhibit D_NIM+O&amp;M" xfId="4031"/>
    <cellStyle name="_DEM-WP (C) Power Cost 2006GRC Order_4 31 Regulatory Assets and Liabilities  7 06- Exhibit D_NIM+O&amp;M Monthly" xfId="4032"/>
    <cellStyle name="_DEM-WP (C) Power Cost 2006GRC Order_4 31E Reg Asset  Liab and EXH D" xfId="4033"/>
    <cellStyle name="_DEM-WP (C) Power Cost 2006GRC Order_4 31E Reg Asset  Liab and EXH D _ Aug 10 Filing (2)" xfId="4034"/>
    <cellStyle name="_DEM-WP (C) Power Cost 2006GRC Order_4 31E Reg Asset  Liab and EXH D _ Aug 10 Filing (2) 2" xfId="4035"/>
    <cellStyle name="_DEM-WP (C) Power Cost 2006GRC Order_4 31E Reg Asset  Liab and EXH D 2" xfId="4036"/>
    <cellStyle name="_DEM-WP (C) Power Cost 2006GRC Order_4 31E Reg Asset  Liab and EXH D 3" xfId="4037"/>
    <cellStyle name="_DEM-WP (C) Power Cost 2006GRC Order_4 32 Regulatory Assets and Liabilities  7 06- Exhibit D" xfId="4038"/>
    <cellStyle name="_DEM-WP (C) Power Cost 2006GRC Order_4 32 Regulatory Assets and Liabilities  7 06- Exhibit D 2" xfId="4039"/>
    <cellStyle name="_DEM-WP (C) Power Cost 2006GRC Order_4 32 Regulatory Assets and Liabilities  7 06- Exhibit D 2 2" xfId="4040"/>
    <cellStyle name="_DEM-WP (C) Power Cost 2006GRC Order_4 32 Regulatory Assets and Liabilities  7 06- Exhibit D 2 2 2" xfId="4041"/>
    <cellStyle name="_DEM-WP (C) Power Cost 2006GRC Order_4 32 Regulatory Assets and Liabilities  7 06- Exhibit D 3" xfId="4042"/>
    <cellStyle name="_DEM-WP (C) Power Cost 2006GRC Order_4 32 Regulatory Assets and Liabilities  7 06- Exhibit D_DEM-WP(C) ENERG10C--ctn Mid-C_042010 2010GRC" xfId="4043"/>
    <cellStyle name="_DEM-WP (C) Power Cost 2006GRC Order_4 32 Regulatory Assets and Liabilities  7 06- Exhibit D_NIM Summary" xfId="4044"/>
    <cellStyle name="_DEM-WP (C) Power Cost 2006GRC Order_4 32 Regulatory Assets and Liabilities  7 06- Exhibit D_NIM Summary 2" xfId="4045"/>
    <cellStyle name="_DEM-WP (C) Power Cost 2006GRC Order_4 32 Regulatory Assets and Liabilities  7 06- Exhibit D_NIM Summary 2 2" xfId="4046"/>
    <cellStyle name="_DEM-WP (C) Power Cost 2006GRC Order_4 32 Regulatory Assets and Liabilities  7 06- Exhibit D_NIM Summary 3" xfId="4047"/>
    <cellStyle name="_DEM-WP (C) Power Cost 2006GRC Order_4 32 Regulatory Assets and Liabilities  7 06- Exhibit D_NIM Summary_DEM-WP(C) ENERG10C--ctn Mid-C_042010 2010GRC" xfId="4048"/>
    <cellStyle name="_DEM-WP (C) Power Cost 2006GRC Order_4 32 Regulatory Assets and Liabilities  7 06- Exhibit D_NIM+O&amp;M" xfId="4049"/>
    <cellStyle name="_DEM-WP (C) Power Cost 2006GRC Order_4 32 Regulatory Assets and Liabilities  7 06- Exhibit D_NIM+O&amp;M Monthly" xfId="4050"/>
    <cellStyle name="_DEM-WP (C) Power Cost 2006GRC Order_AURORA Total New" xfId="4051"/>
    <cellStyle name="_DEM-WP (C) Power Cost 2006GRC Order_AURORA Total New 2" xfId="4052"/>
    <cellStyle name="_DEM-WP (C) Power Cost 2006GRC Order_AURORA Total New 2 2" xfId="4053"/>
    <cellStyle name="_DEM-WP (C) Power Cost 2006GRC Order_AURORA Total New 3" xfId="4054"/>
    <cellStyle name="_DEM-WP (C) Power Cost 2006GRC Order_Book2" xfId="4055"/>
    <cellStyle name="_DEM-WP (C) Power Cost 2006GRC Order_Book2 2" xfId="4056"/>
    <cellStyle name="_DEM-WP (C) Power Cost 2006GRC Order_Book2 2 2" xfId="4057"/>
    <cellStyle name="_DEM-WP (C) Power Cost 2006GRC Order_Book2 3" xfId="4058"/>
    <cellStyle name="_DEM-WP (C) Power Cost 2006GRC Order_Book2_Adj Bench DR 3 for Initial Briefs (Electric)" xfId="4059"/>
    <cellStyle name="_DEM-WP (C) Power Cost 2006GRC Order_Book2_Adj Bench DR 3 for Initial Briefs (Electric) 2" xfId="4060"/>
    <cellStyle name="_DEM-WP (C) Power Cost 2006GRC Order_Book2_Adj Bench DR 3 for Initial Briefs (Electric) 2 2" xfId="4061"/>
    <cellStyle name="_DEM-WP (C) Power Cost 2006GRC Order_Book2_Adj Bench DR 3 for Initial Briefs (Electric) 3" xfId="4062"/>
    <cellStyle name="_DEM-WP (C) Power Cost 2006GRC Order_Book2_Adj Bench DR 3 for Initial Briefs (Electric)_DEM-WP(C) ENERG10C--ctn Mid-C_042010 2010GRC" xfId="4063"/>
    <cellStyle name="_DEM-WP (C) Power Cost 2006GRC Order_Book2_DEM-WP(C) ENERG10C--ctn Mid-C_042010 2010GRC" xfId="4064"/>
    <cellStyle name="_DEM-WP (C) Power Cost 2006GRC Order_Book2_Electric Rev Req Model (2009 GRC) Rebuttal" xfId="4065"/>
    <cellStyle name="_DEM-WP (C) Power Cost 2006GRC Order_Book2_Electric Rev Req Model (2009 GRC) Rebuttal 2" xfId="4066"/>
    <cellStyle name="_DEM-WP (C) Power Cost 2006GRC Order_Book2_Electric Rev Req Model (2009 GRC) Rebuttal REmoval of New  WH Solar AdjustMI" xfId="4067"/>
    <cellStyle name="_DEM-WP (C) Power Cost 2006GRC Order_Book2_Electric Rev Req Model (2009 GRC) Rebuttal REmoval of New  WH Solar AdjustMI 2" xfId="4068"/>
    <cellStyle name="_DEM-WP (C) Power Cost 2006GRC Order_Book2_Electric Rev Req Model (2009 GRC) Rebuttal REmoval of New  WH Solar AdjustMI 2 2" xfId="4069"/>
    <cellStyle name="_DEM-WP (C) Power Cost 2006GRC Order_Book2_Electric Rev Req Model (2009 GRC) Rebuttal REmoval of New  WH Solar AdjustMI 3" xfId="4070"/>
    <cellStyle name="_DEM-WP (C) Power Cost 2006GRC Order_Book2_Electric Rev Req Model (2009 GRC) Rebuttal REmoval of New  WH Solar AdjustMI_DEM-WP(C) ENERG10C--ctn Mid-C_042010 2010GRC" xfId="4071"/>
    <cellStyle name="_DEM-WP (C) Power Cost 2006GRC Order_Book2_Electric Rev Req Model (2009 GRC) Revised 01-18-2010" xfId="4072"/>
    <cellStyle name="_DEM-WP (C) Power Cost 2006GRC Order_Book2_Electric Rev Req Model (2009 GRC) Revised 01-18-2010 2" xfId="4073"/>
    <cellStyle name="_DEM-WP (C) Power Cost 2006GRC Order_Book2_Electric Rev Req Model (2009 GRC) Revised 01-18-2010 2 2" xfId="4074"/>
    <cellStyle name="_DEM-WP (C) Power Cost 2006GRC Order_Book2_Electric Rev Req Model (2009 GRC) Revised 01-18-2010 3" xfId="4075"/>
    <cellStyle name="_DEM-WP (C) Power Cost 2006GRC Order_Book2_Electric Rev Req Model (2009 GRC) Revised 01-18-2010_DEM-WP(C) ENERG10C--ctn Mid-C_042010 2010GRC" xfId="4076"/>
    <cellStyle name="_DEM-WP (C) Power Cost 2006GRC Order_Book2_Final Order Electric EXHIBIT A-1" xfId="4077"/>
    <cellStyle name="_DEM-WP (C) Power Cost 2006GRC Order_Book2_Final Order Electric EXHIBIT A-1 2" xfId="4078"/>
    <cellStyle name="_DEM-WP (C) Power Cost 2006GRC Order_Book4" xfId="4079"/>
    <cellStyle name="_DEM-WP (C) Power Cost 2006GRC Order_Book4 2" xfId="4080"/>
    <cellStyle name="_DEM-WP (C) Power Cost 2006GRC Order_Book4 2 2" xfId="4081"/>
    <cellStyle name="_DEM-WP (C) Power Cost 2006GRC Order_Book4 3" xfId="4082"/>
    <cellStyle name="_DEM-WP (C) Power Cost 2006GRC Order_Book4_DEM-WP(C) ENERG10C--ctn Mid-C_042010 2010GRC" xfId="4083"/>
    <cellStyle name="_DEM-WP (C) Power Cost 2006GRC Order_Book9" xfId="4084"/>
    <cellStyle name="_DEM-WP (C) Power Cost 2006GRC Order_Book9 2" xfId="4085"/>
    <cellStyle name="_DEM-WP (C) Power Cost 2006GRC Order_Book9 2 2" xfId="4086"/>
    <cellStyle name="_DEM-WP (C) Power Cost 2006GRC Order_Book9 3" xfId="4087"/>
    <cellStyle name="_DEM-WP (C) Power Cost 2006GRC Order_Book9_DEM-WP(C) ENERG10C--ctn Mid-C_042010 2010GRC" xfId="4088"/>
    <cellStyle name="_DEM-WP (C) Power Cost 2006GRC Order_Chelan PUD Power Costs (8-10)" xfId="4089"/>
    <cellStyle name="_DEM-WP (C) Power Cost 2006GRC Order_Chelan PUD Power Costs (8-10) 2" xfId="4090"/>
    <cellStyle name="_DEM-WP (C) Power Cost 2006GRC Order_DEM-WP(C) Chelan Power Costs" xfId="4091"/>
    <cellStyle name="_DEM-WP (C) Power Cost 2006GRC Order_DEM-WP(C) Chelan Power Costs 2" xfId="4092"/>
    <cellStyle name="_DEM-WP (C) Power Cost 2006GRC Order_DEM-WP(C) ENERG10C--ctn Mid-C_042010 2010GRC" xfId="4093"/>
    <cellStyle name="_DEM-WP (C) Power Cost 2006GRC Order_DEM-WP(C) Gas Transport 2010GRC" xfId="4094"/>
    <cellStyle name="_DEM-WP (C) Power Cost 2006GRC Order_DEM-WP(C) Gas Transport 2010GRC 2" xfId="4095"/>
    <cellStyle name="_DEM-WP (C) Power Cost 2006GRC Order_Exh A-1 resulting from UE-112050 effective Jan 1 2012" xfId="4096"/>
    <cellStyle name="_DEM-WP (C) Power Cost 2006GRC Order_Exh G - Klamath Peaker PPA fr C Locke 2-12" xfId="4097"/>
    <cellStyle name="_DEM-WP (C) Power Cost 2006GRC Order_Exhibit A-1 effective 4-1-11 fr S Free 12-11" xfId="4098"/>
    <cellStyle name="_DEM-WP (C) Power Cost 2006GRC Order_Mint Farm Generation BPA" xfId="4099"/>
    <cellStyle name="_DEM-WP (C) Power Cost 2006GRC Order_NIM Summary" xfId="4100"/>
    <cellStyle name="_DEM-WP (C) Power Cost 2006GRC Order_NIM Summary 09GRC" xfId="4101"/>
    <cellStyle name="_DEM-WP (C) Power Cost 2006GRC Order_NIM Summary 09GRC 2" xfId="4102"/>
    <cellStyle name="_DEM-WP (C) Power Cost 2006GRC Order_NIM Summary 09GRC 2 2" xfId="4103"/>
    <cellStyle name="_DEM-WP (C) Power Cost 2006GRC Order_NIM Summary 09GRC 3" xfId="4104"/>
    <cellStyle name="_DEM-WP (C) Power Cost 2006GRC Order_NIM Summary 09GRC_DEM-WP(C) ENERG10C--ctn Mid-C_042010 2010GRC" xfId="4105"/>
    <cellStyle name="_DEM-WP (C) Power Cost 2006GRC Order_NIM Summary 10" xfId="4106"/>
    <cellStyle name="_DEM-WP (C) Power Cost 2006GRC Order_NIM Summary 11" xfId="4107"/>
    <cellStyle name="_DEM-WP (C) Power Cost 2006GRC Order_NIM Summary 12" xfId="4108"/>
    <cellStyle name="_DEM-WP (C) Power Cost 2006GRC Order_NIM Summary 13" xfId="4109"/>
    <cellStyle name="_DEM-WP (C) Power Cost 2006GRC Order_NIM Summary 14" xfId="4110"/>
    <cellStyle name="_DEM-WP (C) Power Cost 2006GRC Order_NIM Summary 15" xfId="4111"/>
    <cellStyle name="_DEM-WP (C) Power Cost 2006GRC Order_NIM Summary 16" xfId="4112"/>
    <cellStyle name="_DEM-WP (C) Power Cost 2006GRC Order_NIM Summary 17" xfId="4113"/>
    <cellStyle name="_DEM-WP (C) Power Cost 2006GRC Order_NIM Summary 18" xfId="4114"/>
    <cellStyle name="_DEM-WP (C) Power Cost 2006GRC Order_NIM Summary 19" xfId="4115"/>
    <cellStyle name="_DEM-WP (C) Power Cost 2006GRC Order_NIM Summary 2" xfId="4116"/>
    <cellStyle name="_DEM-WP (C) Power Cost 2006GRC Order_NIM Summary 2 2" xfId="4117"/>
    <cellStyle name="_DEM-WP (C) Power Cost 2006GRC Order_NIM Summary 20" xfId="4118"/>
    <cellStyle name="_DEM-WP (C) Power Cost 2006GRC Order_NIM Summary 21" xfId="4119"/>
    <cellStyle name="_DEM-WP (C) Power Cost 2006GRC Order_NIM Summary 22" xfId="4120"/>
    <cellStyle name="_DEM-WP (C) Power Cost 2006GRC Order_NIM Summary 23" xfId="4121"/>
    <cellStyle name="_DEM-WP (C) Power Cost 2006GRC Order_NIM Summary 24" xfId="4122"/>
    <cellStyle name="_DEM-WP (C) Power Cost 2006GRC Order_NIM Summary 25" xfId="4123"/>
    <cellStyle name="_DEM-WP (C) Power Cost 2006GRC Order_NIM Summary 26" xfId="4124"/>
    <cellStyle name="_DEM-WP (C) Power Cost 2006GRC Order_NIM Summary 27" xfId="4125"/>
    <cellStyle name="_DEM-WP (C) Power Cost 2006GRC Order_NIM Summary 28" xfId="4126"/>
    <cellStyle name="_DEM-WP (C) Power Cost 2006GRC Order_NIM Summary 29" xfId="4127"/>
    <cellStyle name="_DEM-WP (C) Power Cost 2006GRC Order_NIM Summary 3" xfId="4128"/>
    <cellStyle name="_DEM-WP (C) Power Cost 2006GRC Order_NIM Summary 30" xfId="4129"/>
    <cellStyle name="_DEM-WP (C) Power Cost 2006GRC Order_NIM Summary 31" xfId="4130"/>
    <cellStyle name="_DEM-WP (C) Power Cost 2006GRC Order_NIM Summary 32" xfId="4131"/>
    <cellStyle name="_DEM-WP (C) Power Cost 2006GRC Order_NIM Summary 33" xfId="4132"/>
    <cellStyle name="_DEM-WP (C) Power Cost 2006GRC Order_NIM Summary 34" xfId="4133"/>
    <cellStyle name="_DEM-WP (C) Power Cost 2006GRC Order_NIM Summary 35" xfId="4134"/>
    <cellStyle name="_DEM-WP (C) Power Cost 2006GRC Order_NIM Summary 36" xfId="4135"/>
    <cellStyle name="_DEM-WP (C) Power Cost 2006GRC Order_NIM Summary 37" xfId="4136"/>
    <cellStyle name="_DEM-WP (C) Power Cost 2006GRC Order_NIM Summary 38" xfId="4137"/>
    <cellStyle name="_DEM-WP (C) Power Cost 2006GRC Order_NIM Summary 39" xfId="4138"/>
    <cellStyle name="_DEM-WP (C) Power Cost 2006GRC Order_NIM Summary 4" xfId="4139"/>
    <cellStyle name="_DEM-WP (C) Power Cost 2006GRC Order_NIM Summary 40" xfId="4140"/>
    <cellStyle name="_DEM-WP (C) Power Cost 2006GRC Order_NIM Summary 41" xfId="4141"/>
    <cellStyle name="_DEM-WP (C) Power Cost 2006GRC Order_NIM Summary 42" xfId="4142"/>
    <cellStyle name="_DEM-WP (C) Power Cost 2006GRC Order_NIM Summary 43" xfId="4143"/>
    <cellStyle name="_DEM-WP (C) Power Cost 2006GRC Order_NIM Summary 44" xfId="4144"/>
    <cellStyle name="_DEM-WP (C) Power Cost 2006GRC Order_NIM Summary 45" xfId="4145"/>
    <cellStyle name="_DEM-WP (C) Power Cost 2006GRC Order_NIM Summary 46" xfId="4146"/>
    <cellStyle name="_DEM-WP (C) Power Cost 2006GRC Order_NIM Summary 47" xfId="4147"/>
    <cellStyle name="_DEM-WP (C) Power Cost 2006GRC Order_NIM Summary 48" xfId="4148"/>
    <cellStyle name="_DEM-WP (C) Power Cost 2006GRC Order_NIM Summary 49" xfId="4149"/>
    <cellStyle name="_DEM-WP (C) Power Cost 2006GRC Order_NIM Summary 5" xfId="4150"/>
    <cellStyle name="_DEM-WP (C) Power Cost 2006GRC Order_NIM Summary 50" xfId="4151"/>
    <cellStyle name="_DEM-WP (C) Power Cost 2006GRC Order_NIM Summary 51" xfId="4152"/>
    <cellStyle name="_DEM-WP (C) Power Cost 2006GRC Order_NIM Summary 52" xfId="4153"/>
    <cellStyle name="_DEM-WP (C) Power Cost 2006GRC Order_NIM Summary 6" xfId="4154"/>
    <cellStyle name="_DEM-WP (C) Power Cost 2006GRC Order_NIM Summary 7" xfId="4155"/>
    <cellStyle name="_DEM-WP (C) Power Cost 2006GRC Order_NIM Summary 8" xfId="4156"/>
    <cellStyle name="_DEM-WP (C) Power Cost 2006GRC Order_NIM Summary 9" xfId="4157"/>
    <cellStyle name="_DEM-WP (C) Power Cost 2006GRC Order_NIM Summary_DEM-WP(C) ENERG10C--ctn Mid-C_042010 2010GRC" xfId="4158"/>
    <cellStyle name="_DEM-WP (C) Power Cost 2006GRC Order_NIM+O&amp;M" xfId="4159"/>
    <cellStyle name="_DEM-WP (C) Power Cost 2006GRC Order_NIM+O&amp;M 2" xfId="4160"/>
    <cellStyle name="_DEM-WP (C) Power Cost 2006GRC Order_NIM+O&amp;M Monthly" xfId="4161"/>
    <cellStyle name="_DEM-WP (C) Power Cost 2006GRC Order_NIM+O&amp;M Monthly 2" xfId="4162"/>
    <cellStyle name="_DEM-WP (C) Power Cost 2006GRC Order_PCA 10 -  Exhibit D Dec 2011" xfId="4163"/>
    <cellStyle name="_DEM-WP (C) Power Cost 2006GRC Order_PCA 10 -  Exhibit D from A Kellogg Jan 2011" xfId="4164"/>
    <cellStyle name="_DEM-WP (C) Power Cost 2006GRC Order_PCA 10 -  Exhibit D from A Kellogg July 2011" xfId="4165"/>
    <cellStyle name="_DEM-WP (C) Power Cost 2006GRC Order_PCA 10 -  Exhibit D from S Free Rcv'd 12-11" xfId="4166"/>
    <cellStyle name="_DEM-WP (C) Power Cost 2006GRC Order_PCA 11 -  Exhibit D Jan 2012 fr A Kellogg" xfId="4167"/>
    <cellStyle name="_DEM-WP (C) Power Cost 2006GRC Order_PCA 11 -  Exhibit D Jan 2012 WF" xfId="4168"/>
    <cellStyle name="_DEM-WP (C) Power Cost 2006GRC Order_PCA 9 -  Exhibit D April 2010" xfId="4169"/>
    <cellStyle name="_DEM-WP (C) Power Cost 2006GRC Order_PCA 9 -  Exhibit D April 2010 (3)" xfId="4170"/>
    <cellStyle name="_DEM-WP (C) Power Cost 2006GRC Order_PCA 9 -  Exhibit D April 2010 (3) 2" xfId="4171"/>
    <cellStyle name="_DEM-WP (C) Power Cost 2006GRC Order_PCA 9 -  Exhibit D April 2010 (3) 2 2" xfId="4172"/>
    <cellStyle name="_DEM-WP (C) Power Cost 2006GRC Order_PCA 9 -  Exhibit D April 2010 (3) 3" xfId="4173"/>
    <cellStyle name="_DEM-WP (C) Power Cost 2006GRC Order_PCA 9 -  Exhibit D April 2010 (3)_DEM-WP(C) ENERG10C--ctn Mid-C_042010 2010GRC" xfId="4174"/>
    <cellStyle name="_DEM-WP (C) Power Cost 2006GRC Order_PCA 9 -  Exhibit D April 2010 2" xfId="4175"/>
    <cellStyle name="_DEM-WP (C) Power Cost 2006GRC Order_PCA 9 -  Exhibit D April 2010 3" xfId="4176"/>
    <cellStyle name="_DEM-WP (C) Power Cost 2006GRC Order_PCA 9 -  Exhibit D April 2010 4" xfId="4177"/>
    <cellStyle name="_DEM-WP (C) Power Cost 2006GRC Order_PCA 9 -  Exhibit D April 2010 5" xfId="4178"/>
    <cellStyle name="_DEM-WP (C) Power Cost 2006GRC Order_PCA 9 -  Exhibit D April 2010 6" xfId="4179"/>
    <cellStyle name="_DEM-WP (C) Power Cost 2006GRC Order_PCA 9 -  Exhibit D Nov 2010" xfId="4180"/>
    <cellStyle name="_DEM-WP (C) Power Cost 2006GRC Order_PCA 9 -  Exhibit D Nov 2010 2" xfId="4181"/>
    <cellStyle name="_DEM-WP (C) Power Cost 2006GRC Order_PCA 9 - Exhibit D at August 2010" xfId="4182"/>
    <cellStyle name="_DEM-WP (C) Power Cost 2006GRC Order_PCA 9 - Exhibit D at August 2010 2" xfId="4183"/>
    <cellStyle name="_DEM-WP (C) Power Cost 2006GRC Order_PCA 9 - Exhibit D June 2010 GRC" xfId="4184"/>
    <cellStyle name="_DEM-WP (C) Power Cost 2006GRC Order_PCA 9 - Exhibit D June 2010 GRC 2" xfId="4185"/>
    <cellStyle name="_DEM-WP (C) Power Cost 2006GRC Order_Power Costs - Comparison bx Rbtl-Staff-Jt-PC" xfId="4186"/>
    <cellStyle name="_DEM-WP (C) Power Cost 2006GRC Order_Power Costs - Comparison bx Rbtl-Staff-Jt-PC 2" xfId="4187"/>
    <cellStyle name="_DEM-WP (C) Power Cost 2006GRC Order_Power Costs - Comparison bx Rbtl-Staff-Jt-PC 2 2" xfId="4188"/>
    <cellStyle name="_DEM-WP (C) Power Cost 2006GRC Order_Power Costs - Comparison bx Rbtl-Staff-Jt-PC 3" xfId="4189"/>
    <cellStyle name="_DEM-WP (C) Power Cost 2006GRC Order_Power Costs - Comparison bx Rbtl-Staff-Jt-PC_Adj Bench DR 3 for Initial Briefs (Electric)" xfId="4190"/>
    <cellStyle name="_DEM-WP (C) Power Cost 2006GRC Order_Power Costs - Comparison bx Rbtl-Staff-Jt-PC_Adj Bench DR 3 for Initial Briefs (Electric) 2" xfId="4191"/>
    <cellStyle name="_DEM-WP (C) Power Cost 2006GRC Order_Power Costs - Comparison bx Rbtl-Staff-Jt-PC_Adj Bench DR 3 for Initial Briefs (Electric) 2 2" xfId="4192"/>
    <cellStyle name="_DEM-WP (C) Power Cost 2006GRC Order_Power Costs - Comparison bx Rbtl-Staff-Jt-PC_Adj Bench DR 3 for Initial Briefs (Electric) 3" xfId="4193"/>
    <cellStyle name="_DEM-WP (C) Power Cost 2006GRC Order_Power Costs - Comparison bx Rbtl-Staff-Jt-PC_Adj Bench DR 3 for Initial Briefs (Electric)_DEM-WP(C) ENERG10C--ctn Mid-C_042010 2010GRC" xfId="4194"/>
    <cellStyle name="_DEM-WP (C) Power Cost 2006GRC Order_Power Costs - Comparison bx Rbtl-Staff-Jt-PC_DEM-WP(C) ENERG10C--ctn Mid-C_042010 2010GRC" xfId="4195"/>
    <cellStyle name="_DEM-WP (C) Power Cost 2006GRC Order_Power Costs - Comparison bx Rbtl-Staff-Jt-PC_Electric Rev Req Model (2009 GRC) Rebuttal" xfId="4196"/>
    <cellStyle name="_DEM-WP (C) Power Cost 2006GRC Order_Power Costs - Comparison bx Rbtl-Staff-Jt-PC_Electric Rev Req Model (2009 GRC) Rebuttal 2" xfId="4197"/>
    <cellStyle name="_DEM-WP (C) Power Cost 2006GRC Order_Power Costs - Comparison bx Rbtl-Staff-Jt-PC_Electric Rev Req Model (2009 GRC) Rebuttal REmoval of New  WH Solar AdjustMI" xfId="4198"/>
    <cellStyle name="_DEM-WP (C) Power Cost 2006GRC Order_Power Costs - Comparison bx Rbtl-Staff-Jt-PC_Electric Rev Req Model (2009 GRC) Rebuttal REmoval of New  WH Solar AdjustMI 2" xfId="4199"/>
    <cellStyle name="_DEM-WP (C) Power Cost 2006GRC Order_Power Costs - Comparison bx Rbtl-Staff-Jt-PC_Electric Rev Req Model (2009 GRC) Rebuttal REmoval of New  WH Solar AdjustMI 2 2" xfId="4200"/>
    <cellStyle name="_DEM-WP (C) Power Cost 2006GRC Order_Power Costs - Comparison bx Rbtl-Staff-Jt-PC_Electric Rev Req Model (2009 GRC) Rebuttal REmoval of New  WH Solar AdjustMI 3" xfId="4201"/>
    <cellStyle name="_DEM-WP (C) Power Cost 2006GRC Order_Power Costs - Comparison bx Rbtl-Staff-Jt-PC_Electric Rev Req Model (2009 GRC) Rebuttal REmoval of New  WH Solar AdjustMI_DEM-WP(C) ENERG10C--ctn Mid-C_042010 2010GRC" xfId="4202"/>
    <cellStyle name="_DEM-WP (C) Power Cost 2006GRC Order_Power Costs - Comparison bx Rbtl-Staff-Jt-PC_Electric Rev Req Model (2009 GRC) Revised 01-18-2010" xfId="4203"/>
    <cellStyle name="_DEM-WP (C) Power Cost 2006GRC Order_Power Costs - Comparison bx Rbtl-Staff-Jt-PC_Electric Rev Req Model (2009 GRC) Revised 01-18-2010 2" xfId="4204"/>
    <cellStyle name="_DEM-WP (C) Power Cost 2006GRC Order_Power Costs - Comparison bx Rbtl-Staff-Jt-PC_Electric Rev Req Model (2009 GRC) Revised 01-18-2010 2 2" xfId="4205"/>
    <cellStyle name="_DEM-WP (C) Power Cost 2006GRC Order_Power Costs - Comparison bx Rbtl-Staff-Jt-PC_Electric Rev Req Model (2009 GRC) Revised 01-18-2010 3" xfId="4206"/>
    <cellStyle name="_DEM-WP (C) Power Cost 2006GRC Order_Power Costs - Comparison bx Rbtl-Staff-Jt-PC_Electric Rev Req Model (2009 GRC) Revised 01-18-2010_DEM-WP(C) ENERG10C--ctn Mid-C_042010 2010GRC" xfId="4207"/>
    <cellStyle name="_DEM-WP (C) Power Cost 2006GRC Order_Power Costs - Comparison bx Rbtl-Staff-Jt-PC_Final Order Electric EXHIBIT A-1" xfId="4208"/>
    <cellStyle name="_DEM-WP (C) Power Cost 2006GRC Order_Power Costs - Comparison bx Rbtl-Staff-Jt-PC_Final Order Electric EXHIBIT A-1 2" xfId="4209"/>
    <cellStyle name="_DEM-WP (C) Power Cost 2006GRC Order_Production Adj 4.37" xfId="4210"/>
    <cellStyle name="_DEM-WP (C) Power Cost 2006GRC Order_Purchased Power Adj 4.03" xfId="4211"/>
    <cellStyle name="_DEM-WP (C) Power Cost 2006GRC Order_Rebuttal Power Costs" xfId="4212"/>
    <cellStyle name="_DEM-WP (C) Power Cost 2006GRC Order_Rebuttal Power Costs 2" xfId="4213"/>
    <cellStyle name="_DEM-WP (C) Power Cost 2006GRC Order_Rebuttal Power Costs 2 2" xfId="4214"/>
    <cellStyle name="_DEM-WP (C) Power Cost 2006GRC Order_Rebuttal Power Costs 3" xfId="4215"/>
    <cellStyle name="_DEM-WP (C) Power Cost 2006GRC Order_Rebuttal Power Costs_Adj Bench DR 3 for Initial Briefs (Electric)" xfId="4216"/>
    <cellStyle name="_DEM-WP (C) Power Cost 2006GRC Order_Rebuttal Power Costs_Adj Bench DR 3 for Initial Briefs (Electric) 2" xfId="4217"/>
    <cellStyle name="_DEM-WP (C) Power Cost 2006GRC Order_Rebuttal Power Costs_Adj Bench DR 3 for Initial Briefs (Electric) 2 2" xfId="4218"/>
    <cellStyle name="_DEM-WP (C) Power Cost 2006GRC Order_Rebuttal Power Costs_Adj Bench DR 3 for Initial Briefs (Electric) 3" xfId="4219"/>
    <cellStyle name="_DEM-WP (C) Power Cost 2006GRC Order_Rebuttal Power Costs_Adj Bench DR 3 for Initial Briefs (Electric)_DEM-WP(C) ENERG10C--ctn Mid-C_042010 2010GRC" xfId="4220"/>
    <cellStyle name="_DEM-WP (C) Power Cost 2006GRC Order_Rebuttal Power Costs_DEM-WP(C) ENERG10C--ctn Mid-C_042010 2010GRC" xfId="4221"/>
    <cellStyle name="_DEM-WP (C) Power Cost 2006GRC Order_Rebuttal Power Costs_Electric Rev Req Model (2009 GRC) Rebuttal" xfId="4222"/>
    <cellStyle name="_DEM-WP (C) Power Cost 2006GRC Order_Rebuttal Power Costs_Electric Rev Req Model (2009 GRC) Rebuttal 2" xfId="4223"/>
    <cellStyle name="_DEM-WP (C) Power Cost 2006GRC Order_Rebuttal Power Costs_Electric Rev Req Model (2009 GRC) Rebuttal REmoval of New  WH Solar AdjustMI" xfId="4224"/>
    <cellStyle name="_DEM-WP (C) Power Cost 2006GRC Order_Rebuttal Power Costs_Electric Rev Req Model (2009 GRC) Rebuttal REmoval of New  WH Solar AdjustMI 2" xfId="4225"/>
    <cellStyle name="_DEM-WP (C) Power Cost 2006GRC Order_Rebuttal Power Costs_Electric Rev Req Model (2009 GRC) Rebuttal REmoval of New  WH Solar AdjustMI 2 2" xfId="4226"/>
    <cellStyle name="_DEM-WP (C) Power Cost 2006GRC Order_Rebuttal Power Costs_Electric Rev Req Model (2009 GRC) Rebuttal REmoval of New  WH Solar AdjustMI 3" xfId="4227"/>
    <cellStyle name="_DEM-WP (C) Power Cost 2006GRC Order_Rebuttal Power Costs_Electric Rev Req Model (2009 GRC) Rebuttal REmoval of New  WH Solar AdjustMI_DEM-WP(C) ENERG10C--ctn Mid-C_042010 2010GRC" xfId="4228"/>
    <cellStyle name="_DEM-WP (C) Power Cost 2006GRC Order_Rebuttal Power Costs_Electric Rev Req Model (2009 GRC) Revised 01-18-2010" xfId="4229"/>
    <cellStyle name="_DEM-WP (C) Power Cost 2006GRC Order_Rebuttal Power Costs_Electric Rev Req Model (2009 GRC) Revised 01-18-2010 2" xfId="4230"/>
    <cellStyle name="_DEM-WP (C) Power Cost 2006GRC Order_Rebuttal Power Costs_Electric Rev Req Model (2009 GRC) Revised 01-18-2010 2 2" xfId="4231"/>
    <cellStyle name="_DEM-WP (C) Power Cost 2006GRC Order_Rebuttal Power Costs_Electric Rev Req Model (2009 GRC) Revised 01-18-2010 3" xfId="4232"/>
    <cellStyle name="_DEM-WP (C) Power Cost 2006GRC Order_Rebuttal Power Costs_Electric Rev Req Model (2009 GRC) Revised 01-18-2010_DEM-WP(C) ENERG10C--ctn Mid-C_042010 2010GRC" xfId="4233"/>
    <cellStyle name="_DEM-WP (C) Power Cost 2006GRC Order_Rebuttal Power Costs_Final Order Electric EXHIBIT A-1" xfId="4234"/>
    <cellStyle name="_DEM-WP (C) Power Cost 2006GRC Order_Rebuttal Power Costs_Final Order Electric EXHIBIT A-1 2" xfId="4235"/>
    <cellStyle name="_DEM-WP (C) Power Cost 2006GRC Order_ROR 5.02" xfId="4236"/>
    <cellStyle name="_DEM-WP (C) Power Cost 2006GRC Order_Scenario 1 REC vs PTC Offset" xfId="4237"/>
    <cellStyle name="_DEM-WP (C) Power Cost 2006GRC Order_Scenario 3" xfId="4238"/>
    <cellStyle name="_DEM-WP (C) Power Cost 2006GRC Order_Wind Integration 10GRC" xfId="4239"/>
    <cellStyle name="_DEM-WP (C) Power Cost 2006GRC Order_Wind Integration 10GRC 2" xfId="4240"/>
    <cellStyle name="_DEM-WP (C) Power Cost 2006GRC Order_Wind Integration 10GRC 2 2" xfId="4241"/>
    <cellStyle name="_DEM-WP (C) Power Cost 2006GRC Order_Wind Integration 10GRC 3" xfId="4242"/>
    <cellStyle name="_DEM-WP (C) Power Cost 2006GRC Order_Wind Integration 10GRC_DEM-WP(C) ENERG10C--ctn Mid-C_042010 2010GRC" xfId="4243"/>
    <cellStyle name="_DEM-WP Revised (HC) Wild Horse 2006GRC" xfId="4244"/>
    <cellStyle name="_DEM-WP Revised (HC) Wild Horse 2006GRC 2" xfId="4245"/>
    <cellStyle name="_DEM-WP Revised (HC) Wild Horse 2006GRC 2 2" xfId="4246"/>
    <cellStyle name="_DEM-WP Revised (HC) Wild Horse 2006GRC 3" xfId="4247"/>
    <cellStyle name="_DEM-WP Revised (HC) Wild Horse 2006GRC_16.37E Wild Horse Expansion DeferralRevwrkingfile SF" xfId="4248"/>
    <cellStyle name="_DEM-WP Revised (HC) Wild Horse 2006GRC_16.37E Wild Horse Expansion DeferralRevwrkingfile SF 2" xfId="4249"/>
    <cellStyle name="_DEM-WP Revised (HC) Wild Horse 2006GRC_16.37E Wild Horse Expansion DeferralRevwrkingfile SF 2 2" xfId="4250"/>
    <cellStyle name="_DEM-WP Revised (HC) Wild Horse 2006GRC_16.37E Wild Horse Expansion DeferralRevwrkingfile SF 3" xfId="4251"/>
    <cellStyle name="_DEM-WP Revised (HC) Wild Horse 2006GRC_16.37E Wild Horse Expansion DeferralRevwrkingfile SF_DEM-WP(C) ENERG10C--ctn Mid-C_042010 2010GRC" xfId="4252"/>
    <cellStyle name="_DEM-WP Revised (HC) Wild Horse 2006GRC_2009 GRC Compl Filing - Exhibit D" xfId="4253"/>
    <cellStyle name="_DEM-WP Revised (HC) Wild Horse 2006GRC_2009 GRC Compl Filing - Exhibit D 2" xfId="4254"/>
    <cellStyle name="_DEM-WP Revised (HC) Wild Horse 2006GRC_2009 GRC Compl Filing - Exhibit D 2 2" xfId="4255"/>
    <cellStyle name="_DEM-WP Revised (HC) Wild Horse 2006GRC_2009 GRC Compl Filing - Exhibit D 3" xfId="4256"/>
    <cellStyle name="_DEM-WP Revised (HC) Wild Horse 2006GRC_2009 GRC Compl Filing - Exhibit D_DEM-WP(C) ENERG10C--ctn Mid-C_042010 2010GRC" xfId="4257"/>
    <cellStyle name="_DEM-WP Revised (HC) Wild Horse 2006GRC_Adj Bench DR 3 for Initial Briefs (Electric)" xfId="4258"/>
    <cellStyle name="_DEM-WP Revised (HC) Wild Horse 2006GRC_Adj Bench DR 3 for Initial Briefs (Electric) 2" xfId="4259"/>
    <cellStyle name="_DEM-WP Revised (HC) Wild Horse 2006GRC_Adj Bench DR 3 for Initial Briefs (Electric) 2 2" xfId="4260"/>
    <cellStyle name="_DEM-WP Revised (HC) Wild Horse 2006GRC_Adj Bench DR 3 for Initial Briefs (Electric) 3" xfId="4261"/>
    <cellStyle name="_DEM-WP Revised (HC) Wild Horse 2006GRC_Adj Bench DR 3 for Initial Briefs (Electric)_DEM-WP(C) ENERG10C--ctn Mid-C_042010 2010GRC" xfId="4262"/>
    <cellStyle name="_DEM-WP Revised (HC) Wild Horse 2006GRC_Book1" xfId="4263"/>
    <cellStyle name="_DEM-WP Revised (HC) Wild Horse 2006GRC_Book2" xfId="4264"/>
    <cellStyle name="_DEM-WP Revised (HC) Wild Horse 2006GRC_Book2 2" xfId="4265"/>
    <cellStyle name="_DEM-WP Revised (HC) Wild Horse 2006GRC_Book2 2 2" xfId="4266"/>
    <cellStyle name="_DEM-WP Revised (HC) Wild Horse 2006GRC_Book2 3" xfId="4267"/>
    <cellStyle name="_DEM-WP Revised (HC) Wild Horse 2006GRC_Book2_DEM-WP(C) ENERG10C--ctn Mid-C_042010 2010GRC" xfId="4268"/>
    <cellStyle name="_DEM-WP Revised (HC) Wild Horse 2006GRC_Book4" xfId="4269"/>
    <cellStyle name="_DEM-WP Revised (HC) Wild Horse 2006GRC_Book4 2" xfId="4270"/>
    <cellStyle name="_DEM-WP Revised (HC) Wild Horse 2006GRC_Book4 2 2" xfId="4271"/>
    <cellStyle name="_DEM-WP Revised (HC) Wild Horse 2006GRC_Book4 3" xfId="4272"/>
    <cellStyle name="_DEM-WP Revised (HC) Wild Horse 2006GRC_Book4_DEM-WP(C) ENERG10C--ctn Mid-C_042010 2010GRC" xfId="4273"/>
    <cellStyle name="_DEM-WP Revised (HC) Wild Horse 2006GRC_DEM-WP(C) ENERG10C--ctn Mid-C_042010 2010GRC" xfId="4274"/>
    <cellStyle name="_DEM-WP Revised (HC) Wild Horse 2006GRC_Electric Rev Req Model (2009 GRC) " xfId="4275"/>
    <cellStyle name="_DEM-WP Revised (HC) Wild Horse 2006GRC_Electric Rev Req Model (2009 GRC)  2" xfId="4276"/>
    <cellStyle name="_DEM-WP Revised (HC) Wild Horse 2006GRC_Electric Rev Req Model (2009 GRC)  2 2" xfId="4277"/>
    <cellStyle name="_DEM-WP Revised (HC) Wild Horse 2006GRC_Electric Rev Req Model (2009 GRC)  3" xfId="4278"/>
    <cellStyle name="_DEM-WP Revised (HC) Wild Horse 2006GRC_Electric Rev Req Model (2009 GRC) _DEM-WP(C) ENERG10C--ctn Mid-C_042010 2010GRC" xfId="4279"/>
    <cellStyle name="_DEM-WP Revised (HC) Wild Horse 2006GRC_Electric Rev Req Model (2009 GRC) Rebuttal" xfId="4280"/>
    <cellStyle name="_DEM-WP Revised (HC) Wild Horse 2006GRC_Electric Rev Req Model (2009 GRC) Rebuttal 2" xfId="4281"/>
    <cellStyle name="_DEM-WP Revised (HC) Wild Horse 2006GRC_Electric Rev Req Model (2009 GRC) Rebuttal REmoval of New  WH Solar AdjustMI" xfId="4282"/>
    <cellStyle name="_DEM-WP Revised (HC) Wild Horse 2006GRC_Electric Rev Req Model (2009 GRC) Rebuttal REmoval of New  WH Solar AdjustMI 2" xfId="4283"/>
    <cellStyle name="_DEM-WP Revised (HC) Wild Horse 2006GRC_Electric Rev Req Model (2009 GRC) Rebuttal REmoval of New  WH Solar AdjustMI 2 2" xfId="4284"/>
    <cellStyle name="_DEM-WP Revised (HC) Wild Horse 2006GRC_Electric Rev Req Model (2009 GRC) Rebuttal REmoval of New  WH Solar AdjustMI 3" xfId="4285"/>
    <cellStyle name="_DEM-WP Revised (HC) Wild Horse 2006GRC_Electric Rev Req Model (2009 GRC) Rebuttal REmoval of New  WH Solar AdjustMI_DEM-WP(C) ENERG10C--ctn Mid-C_042010 2010GRC" xfId="4286"/>
    <cellStyle name="_DEM-WP Revised (HC) Wild Horse 2006GRC_Electric Rev Req Model (2009 GRC) Revised 01-18-2010" xfId="4287"/>
    <cellStyle name="_DEM-WP Revised (HC) Wild Horse 2006GRC_Electric Rev Req Model (2009 GRC) Revised 01-18-2010 2" xfId="4288"/>
    <cellStyle name="_DEM-WP Revised (HC) Wild Horse 2006GRC_Electric Rev Req Model (2009 GRC) Revised 01-18-2010 2 2" xfId="4289"/>
    <cellStyle name="_DEM-WP Revised (HC) Wild Horse 2006GRC_Electric Rev Req Model (2009 GRC) Revised 01-18-2010 3" xfId="4290"/>
    <cellStyle name="_DEM-WP Revised (HC) Wild Horse 2006GRC_Electric Rev Req Model (2009 GRC) Revised 01-18-2010_DEM-WP(C) ENERG10C--ctn Mid-C_042010 2010GRC" xfId="4291"/>
    <cellStyle name="_DEM-WP Revised (HC) Wild Horse 2006GRC_Electric Rev Req Model (2010 GRC)" xfId="4292"/>
    <cellStyle name="_DEM-WP Revised (HC) Wild Horse 2006GRC_Electric Rev Req Model (2010 GRC) SF" xfId="4293"/>
    <cellStyle name="_DEM-WP Revised (HC) Wild Horse 2006GRC_Final Order Electric EXHIBIT A-1" xfId="4294"/>
    <cellStyle name="_DEM-WP Revised (HC) Wild Horse 2006GRC_Final Order Electric EXHIBIT A-1 2" xfId="4295"/>
    <cellStyle name="_DEM-WP Revised (HC) Wild Horse 2006GRC_NIM Summary" xfId="4296"/>
    <cellStyle name="_DEM-WP Revised (HC) Wild Horse 2006GRC_NIM Summary 2" xfId="4297"/>
    <cellStyle name="_DEM-WP Revised (HC) Wild Horse 2006GRC_NIM Summary 2 2" xfId="4298"/>
    <cellStyle name="_DEM-WP Revised (HC) Wild Horse 2006GRC_NIM Summary 3" xfId="4299"/>
    <cellStyle name="_DEM-WP Revised (HC) Wild Horse 2006GRC_NIM Summary_DEM-WP(C) ENERG10C--ctn Mid-C_042010 2010GRC" xfId="4300"/>
    <cellStyle name="_DEM-WP Revised (HC) Wild Horse 2006GRC_Power Costs - Comparison bx Rbtl-Staff-Jt-PC" xfId="4301"/>
    <cellStyle name="_DEM-WP Revised (HC) Wild Horse 2006GRC_Power Costs - Comparison bx Rbtl-Staff-Jt-PC 2" xfId="4302"/>
    <cellStyle name="_DEM-WP Revised (HC) Wild Horse 2006GRC_Power Costs - Comparison bx Rbtl-Staff-Jt-PC 2 2" xfId="4303"/>
    <cellStyle name="_DEM-WP Revised (HC) Wild Horse 2006GRC_Power Costs - Comparison bx Rbtl-Staff-Jt-PC 3" xfId="4304"/>
    <cellStyle name="_DEM-WP Revised (HC) Wild Horse 2006GRC_Power Costs - Comparison bx Rbtl-Staff-Jt-PC_DEM-WP(C) ENERG10C--ctn Mid-C_042010 2010GRC" xfId="4305"/>
    <cellStyle name="_DEM-WP Revised (HC) Wild Horse 2006GRC_Rebuttal Power Costs" xfId="4306"/>
    <cellStyle name="_DEM-WP Revised (HC) Wild Horse 2006GRC_Rebuttal Power Costs 2" xfId="4307"/>
    <cellStyle name="_DEM-WP Revised (HC) Wild Horse 2006GRC_Rebuttal Power Costs 2 2" xfId="4308"/>
    <cellStyle name="_DEM-WP Revised (HC) Wild Horse 2006GRC_Rebuttal Power Costs 3" xfId="4309"/>
    <cellStyle name="_DEM-WP Revised (HC) Wild Horse 2006GRC_Rebuttal Power Costs_DEM-WP(C) ENERG10C--ctn Mid-C_042010 2010GRC" xfId="4310"/>
    <cellStyle name="_DEM-WP Revised (HC) Wild Horse 2006GRC_TENASKA REGULATORY ASSET" xfId="4311"/>
    <cellStyle name="_DEM-WP Revised (HC) Wild Horse 2006GRC_TENASKA REGULATORY ASSET 2" xfId="4312"/>
    <cellStyle name="_x0013__DEM-WP(C) Colstrip 12 Coal Cost Forecast 2010GRC" xfId="4313"/>
    <cellStyle name="_x0013__DEM-WP(C) Colstrip 12 Coal Cost Forecast 2010GRC 2" xfId="4314"/>
    <cellStyle name="_DEM-WP(C) Colstrip FOR" xfId="4315"/>
    <cellStyle name="_DEM-WP(C) Colstrip FOR 2" xfId="4316"/>
    <cellStyle name="_DEM-WP(C) Colstrip FOR 2 2" xfId="4317"/>
    <cellStyle name="_DEM-WP(C) Colstrip FOR 3" xfId="4318"/>
    <cellStyle name="_DEM-WP(C) Colstrip FOR 3 2" xfId="4319"/>
    <cellStyle name="_DEM-WP(C) Colstrip FOR 4" xfId="4320"/>
    <cellStyle name="_DEM-WP(C) Colstrip FOR 4 2" xfId="4321"/>
    <cellStyle name="_DEM-WP(C) Colstrip FOR 5" xfId="4322"/>
    <cellStyle name="_DEM-WP(C) Colstrip FOR 5 2" xfId="4323"/>
    <cellStyle name="_DEM-WP(C) Colstrip FOR 6" xfId="4324"/>
    <cellStyle name="_DEM-WP(C) Colstrip FOR 6 2" xfId="4325"/>
    <cellStyle name="_DEM-WP(C) Colstrip FOR_(C) WHE Proforma with ITC cash grant 10 Yr Amort_for rebuttal_120709" xfId="4326"/>
    <cellStyle name="_DEM-WP(C) Colstrip FOR_(C) WHE Proforma with ITC cash grant 10 Yr Amort_for rebuttal_120709 2" xfId="4327"/>
    <cellStyle name="_DEM-WP(C) Colstrip FOR_(C) WHE Proforma with ITC cash grant 10 Yr Amort_for rebuttal_120709 2 2" xfId="4328"/>
    <cellStyle name="_DEM-WP(C) Colstrip FOR_(C) WHE Proforma with ITC cash grant 10 Yr Amort_for rebuttal_120709 3" xfId="4329"/>
    <cellStyle name="_DEM-WP(C) Colstrip FOR_(C) WHE Proforma with ITC cash grant 10 Yr Amort_for rebuttal_120709_DEM-WP(C) ENERG10C--ctn Mid-C_042010 2010GRC" xfId="4330"/>
    <cellStyle name="_DEM-WP(C) Colstrip FOR_16.07E Wild Horse Wind Expansionwrkingfile" xfId="4331"/>
    <cellStyle name="_DEM-WP(C) Colstrip FOR_16.07E Wild Horse Wind Expansionwrkingfile 2" xfId="4332"/>
    <cellStyle name="_DEM-WP(C) Colstrip FOR_16.07E Wild Horse Wind Expansionwrkingfile 2 2" xfId="4333"/>
    <cellStyle name="_DEM-WP(C) Colstrip FOR_16.07E Wild Horse Wind Expansionwrkingfile 3" xfId="4334"/>
    <cellStyle name="_DEM-WP(C) Colstrip FOR_16.07E Wild Horse Wind Expansionwrkingfile SF" xfId="4335"/>
    <cellStyle name="_DEM-WP(C) Colstrip FOR_16.07E Wild Horse Wind Expansionwrkingfile SF 2" xfId="4336"/>
    <cellStyle name="_DEM-WP(C) Colstrip FOR_16.07E Wild Horse Wind Expansionwrkingfile SF 2 2" xfId="4337"/>
    <cellStyle name="_DEM-WP(C) Colstrip FOR_16.07E Wild Horse Wind Expansionwrkingfile SF 3" xfId="4338"/>
    <cellStyle name="_DEM-WP(C) Colstrip FOR_16.07E Wild Horse Wind Expansionwrkingfile SF_DEM-WP(C) ENERG10C--ctn Mid-C_042010 2010GRC" xfId="4339"/>
    <cellStyle name="_DEM-WP(C) Colstrip FOR_16.07E Wild Horse Wind Expansionwrkingfile_DEM-WP(C) ENERG10C--ctn Mid-C_042010 2010GRC" xfId="4340"/>
    <cellStyle name="_DEM-WP(C) Colstrip FOR_16.37E Wild Horse Expansion DeferralRevwrkingfile SF" xfId="4341"/>
    <cellStyle name="_DEM-WP(C) Colstrip FOR_16.37E Wild Horse Expansion DeferralRevwrkingfile SF 2" xfId="4342"/>
    <cellStyle name="_DEM-WP(C) Colstrip FOR_16.37E Wild Horse Expansion DeferralRevwrkingfile SF 2 2" xfId="4343"/>
    <cellStyle name="_DEM-WP(C) Colstrip FOR_16.37E Wild Horse Expansion DeferralRevwrkingfile SF 3" xfId="4344"/>
    <cellStyle name="_DEM-WP(C) Colstrip FOR_16.37E Wild Horse Expansion DeferralRevwrkingfile SF_DEM-WP(C) ENERG10C--ctn Mid-C_042010 2010GRC" xfId="4345"/>
    <cellStyle name="_DEM-WP(C) Colstrip FOR_Adj Bench DR 3 for Initial Briefs (Electric)" xfId="4346"/>
    <cellStyle name="_DEM-WP(C) Colstrip FOR_Adj Bench DR 3 for Initial Briefs (Electric) 2" xfId="4347"/>
    <cellStyle name="_DEM-WP(C) Colstrip FOR_Adj Bench DR 3 for Initial Briefs (Electric) 2 2" xfId="4348"/>
    <cellStyle name="_DEM-WP(C) Colstrip FOR_Adj Bench DR 3 for Initial Briefs (Electric) 3" xfId="4349"/>
    <cellStyle name="_DEM-WP(C) Colstrip FOR_Adj Bench DR 3 for Initial Briefs (Electric)_DEM-WP(C) ENERG10C--ctn Mid-C_042010 2010GRC" xfId="4350"/>
    <cellStyle name="_DEM-WP(C) Colstrip FOR_Book2" xfId="4351"/>
    <cellStyle name="_DEM-WP(C) Colstrip FOR_Book2 2" xfId="4352"/>
    <cellStyle name="_DEM-WP(C) Colstrip FOR_Book2 2 2" xfId="4353"/>
    <cellStyle name="_DEM-WP(C) Colstrip FOR_Book2 3" xfId="4354"/>
    <cellStyle name="_DEM-WP(C) Colstrip FOR_Book2_Adj Bench DR 3 for Initial Briefs (Electric)" xfId="4355"/>
    <cellStyle name="_DEM-WP(C) Colstrip FOR_Book2_Adj Bench DR 3 for Initial Briefs (Electric) 2" xfId="4356"/>
    <cellStyle name="_DEM-WP(C) Colstrip FOR_Book2_Adj Bench DR 3 for Initial Briefs (Electric) 2 2" xfId="4357"/>
    <cellStyle name="_DEM-WP(C) Colstrip FOR_Book2_Adj Bench DR 3 for Initial Briefs (Electric) 3" xfId="4358"/>
    <cellStyle name="_DEM-WP(C) Colstrip FOR_Book2_Adj Bench DR 3 for Initial Briefs (Electric)_DEM-WP(C) ENERG10C--ctn Mid-C_042010 2010GRC" xfId="4359"/>
    <cellStyle name="_DEM-WP(C) Colstrip FOR_Book2_DEM-WP(C) ENERG10C--ctn Mid-C_042010 2010GRC" xfId="4360"/>
    <cellStyle name="_DEM-WP(C) Colstrip FOR_Book2_Electric Rev Req Model (2009 GRC) Rebuttal" xfId="4361"/>
    <cellStyle name="_DEM-WP(C) Colstrip FOR_Book2_Electric Rev Req Model (2009 GRC) Rebuttal 2" xfId="4362"/>
    <cellStyle name="_DEM-WP(C) Colstrip FOR_Book2_Electric Rev Req Model (2009 GRC) Rebuttal REmoval of New  WH Solar AdjustMI" xfId="4363"/>
    <cellStyle name="_DEM-WP(C) Colstrip FOR_Book2_Electric Rev Req Model (2009 GRC) Rebuttal REmoval of New  WH Solar AdjustMI 2" xfId="4364"/>
    <cellStyle name="_DEM-WP(C) Colstrip FOR_Book2_Electric Rev Req Model (2009 GRC) Rebuttal REmoval of New  WH Solar AdjustMI 2 2" xfId="4365"/>
    <cellStyle name="_DEM-WP(C) Colstrip FOR_Book2_Electric Rev Req Model (2009 GRC) Rebuttal REmoval of New  WH Solar AdjustMI 3" xfId="4366"/>
    <cellStyle name="_DEM-WP(C) Colstrip FOR_Book2_Electric Rev Req Model (2009 GRC) Rebuttal REmoval of New  WH Solar AdjustMI_DEM-WP(C) ENERG10C--ctn Mid-C_042010 2010GRC" xfId="4367"/>
    <cellStyle name="_DEM-WP(C) Colstrip FOR_Book2_Electric Rev Req Model (2009 GRC) Revised 01-18-2010" xfId="4368"/>
    <cellStyle name="_DEM-WP(C) Colstrip FOR_Book2_Electric Rev Req Model (2009 GRC) Revised 01-18-2010 2" xfId="4369"/>
    <cellStyle name="_DEM-WP(C) Colstrip FOR_Book2_Electric Rev Req Model (2009 GRC) Revised 01-18-2010 2 2" xfId="4370"/>
    <cellStyle name="_DEM-WP(C) Colstrip FOR_Book2_Electric Rev Req Model (2009 GRC) Revised 01-18-2010 3" xfId="4371"/>
    <cellStyle name="_DEM-WP(C) Colstrip FOR_Book2_Electric Rev Req Model (2009 GRC) Revised 01-18-2010_DEM-WP(C) ENERG10C--ctn Mid-C_042010 2010GRC" xfId="4372"/>
    <cellStyle name="_DEM-WP(C) Colstrip FOR_Book2_Final Order Electric EXHIBIT A-1" xfId="4373"/>
    <cellStyle name="_DEM-WP(C) Colstrip FOR_Book2_Final Order Electric EXHIBIT A-1 2" xfId="4374"/>
    <cellStyle name="_DEM-WP(C) Colstrip FOR_Colstrip 1&amp;2 Annual O&amp;M Budgets" xfId="4375"/>
    <cellStyle name="_DEM-WP(C) Colstrip FOR_Colstrip 1&amp;2 Annual O&amp;M Budgets 2" xfId="4376"/>
    <cellStyle name="_DEM-WP(C) Colstrip FOR_Colstrip 1&amp;2 Annual O&amp;M Budgets 3" xfId="4377"/>
    <cellStyle name="_DEM-WP(C) Colstrip FOR_Confidential Material" xfId="4378"/>
    <cellStyle name="_DEM-WP(C) Colstrip FOR_Confidential Material 2" xfId="4379"/>
    <cellStyle name="_DEM-WP(C) Colstrip FOR_DEM-WP(C) Colstrip 12 Coal Cost Forecast 2010GRC" xfId="4380"/>
    <cellStyle name="_DEM-WP(C) Colstrip FOR_DEM-WP(C) Colstrip 12 Coal Cost Forecast 2010GRC 2" xfId="4381"/>
    <cellStyle name="_DEM-WP(C) Colstrip FOR_DEM-WP(C) ENERG10C--ctn Mid-C_042010 2010GRC" xfId="4382"/>
    <cellStyle name="_DEM-WP(C) Colstrip FOR_DEM-WP(C) Production O&amp;M 2010GRC As-Filed" xfId="4383"/>
    <cellStyle name="_DEM-WP(C) Colstrip FOR_DEM-WP(C) Production O&amp;M 2010GRC As-Filed 2" xfId="4384"/>
    <cellStyle name="_DEM-WP(C) Colstrip FOR_DEM-WP(C) Production O&amp;M 2010GRC As-Filed 2 2" xfId="4385"/>
    <cellStyle name="_DEM-WP(C) Colstrip FOR_DEM-WP(C) Production O&amp;M 2010GRC As-Filed 2 3" xfId="4386"/>
    <cellStyle name="_DEM-WP(C) Colstrip FOR_DEM-WP(C) Production O&amp;M 2010GRC As-Filed 3" xfId="4387"/>
    <cellStyle name="_DEM-WP(C) Colstrip FOR_DEM-WP(C) Production O&amp;M 2010GRC As-Filed 3 2" xfId="4388"/>
    <cellStyle name="_DEM-WP(C) Colstrip FOR_DEM-WP(C) Production O&amp;M 2010GRC As-Filed 4" xfId="4389"/>
    <cellStyle name="_DEM-WP(C) Colstrip FOR_DEM-WP(C) Production O&amp;M 2010GRC As-Filed 4 2" xfId="4390"/>
    <cellStyle name="_DEM-WP(C) Colstrip FOR_DEM-WP(C) Production O&amp;M 2010GRC As-Filed 5" xfId="4391"/>
    <cellStyle name="_DEM-WP(C) Colstrip FOR_DEM-WP(C) Production O&amp;M 2010GRC As-Filed 5 2" xfId="4392"/>
    <cellStyle name="_DEM-WP(C) Colstrip FOR_DEM-WP(C) Production O&amp;M 2010GRC As-Filed 6" xfId="4393"/>
    <cellStyle name="_DEM-WP(C) Colstrip FOR_DEM-WP(C) Production O&amp;M 2010GRC As-Filed 6 2" xfId="4394"/>
    <cellStyle name="_DEM-WP(C) Colstrip FOR_Electric Rev Req Model (2009 GRC) Rebuttal" xfId="4395"/>
    <cellStyle name="_DEM-WP(C) Colstrip FOR_Electric Rev Req Model (2009 GRC) Rebuttal 2" xfId="4396"/>
    <cellStyle name="_DEM-WP(C) Colstrip FOR_Electric Rev Req Model (2009 GRC) Rebuttal REmoval of New  WH Solar AdjustMI" xfId="4397"/>
    <cellStyle name="_DEM-WP(C) Colstrip FOR_Electric Rev Req Model (2009 GRC) Rebuttal REmoval of New  WH Solar AdjustMI 2" xfId="4398"/>
    <cellStyle name="_DEM-WP(C) Colstrip FOR_Electric Rev Req Model (2009 GRC) Rebuttal REmoval of New  WH Solar AdjustMI 2 2" xfId="4399"/>
    <cellStyle name="_DEM-WP(C) Colstrip FOR_Electric Rev Req Model (2009 GRC) Rebuttal REmoval of New  WH Solar AdjustMI 3" xfId="4400"/>
    <cellStyle name="_DEM-WP(C) Colstrip FOR_Electric Rev Req Model (2009 GRC) Rebuttal REmoval of New  WH Solar AdjustMI_DEM-WP(C) ENERG10C--ctn Mid-C_042010 2010GRC" xfId="4401"/>
    <cellStyle name="_DEM-WP(C) Colstrip FOR_Electric Rev Req Model (2009 GRC) Revised 01-18-2010" xfId="4402"/>
    <cellStyle name="_DEM-WP(C) Colstrip FOR_Electric Rev Req Model (2009 GRC) Revised 01-18-2010 2" xfId="4403"/>
    <cellStyle name="_DEM-WP(C) Colstrip FOR_Electric Rev Req Model (2009 GRC) Revised 01-18-2010 2 2" xfId="4404"/>
    <cellStyle name="_DEM-WP(C) Colstrip FOR_Electric Rev Req Model (2009 GRC) Revised 01-18-2010 3" xfId="4405"/>
    <cellStyle name="_DEM-WP(C) Colstrip FOR_Electric Rev Req Model (2009 GRC) Revised 01-18-2010_DEM-WP(C) ENERG10C--ctn Mid-C_042010 2010GRC" xfId="4406"/>
    <cellStyle name="_DEM-WP(C) Colstrip FOR_Final Order Electric EXHIBIT A-1" xfId="4407"/>
    <cellStyle name="_DEM-WP(C) Colstrip FOR_Final Order Electric EXHIBIT A-1 2" xfId="4408"/>
    <cellStyle name="_DEM-WP(C) Colstrip FOR_Rebuttal Power Costs" xfId="4409"/>
    <cellStyle name="_DEM-WP(C) Colstrip FOR_Rebuttal Power Costs 2" xfId="4410"/>
    <cellStyle name="_DEM-WP(C) Colstrip FOR_Rebuttal Power Costs 2 2" xfId="4411"/>
    <cellStyle name="_DEM-WP(C) Colstrip FOR_Rebuttal Power Costs 3" xfId="4412"/>
    <cellStyle name="_DEM-WP(C) Colstrip FOR_Rebuttal Power Costs_Adj Bench DR 3 for Initial Briefs (Electric)" xfId="4413"/>
    <cellStyle name="_DEM-WP(C) Colstrip FOR_Rebuttal Power Costs_Adj Bench DR 3 for Initial Briefs (Electric) 2" xfId="4414"/>
    <cellStyle name="_DEM-WP(C) Colstrip FOR_Rebuttal Power Costs_Adj Bench DR 3 for Initial Briefs (Electric) 2 2" xfId="4415"/>
    <cellStyle name="_DEM-WP(C) Colstrip FOR_Rebuttal Power Costs_Adj Bench DR 3 for Initial Briefs (Electric) 3" xfId="4416"/>
    <cellStyle name="_DEM-WP(C) Colstrip FOR_Rebuttal Power Costs_Adj Bench DR 3 for Initial Briefs (Electric)_DEM-WP(C) ENERG10C--ctn Mid-C_042010 2010GRC" xfId="4417"/>
    <cellStyle name="_DEM-WP(C) Colstrip FOR_Rebuttal Power Costs_DEM-WP(C) ENERG10C--ctn Mid-C_042010 2010GRC" xfId="4418"/>
    <cellStyle name="_DEM-WP(C) Colstrip FOR_Rebuttal Power Costs_Electric Rev Req Model (2009 GRC) Rebuttal" xfId="4419"/>
    <cellStyle name="_DEM-WP(C) Colstrip FOR_Rebuttal Power Costs_Electric Rev Req Model (2009 GRC) Rebuttal 2" xfId="4420"/>
    <cellStyle name="_DEM-WP(C) Colstrip FOR_Rebuttal Power Costs_Electric Rev Req Model (2009 GRC) Rebuttal REmoval of New  WH Solar AdjustMI" xfId="4421"/>
    <cellStyle name="_DEM-WP(C) Colstrip FOR_Rebuttal Power Costs_Electric Rev Req Model (2009 GRC) Rebuttal REmoval of New  WH Solar AdjustMI 2" xfId="4422"/>
    <cellStyle name="_DEM-WP(C) Colstrip FOR_Rebuttal Power Costs_Electric Rev Req Model (2009 GRC) Rebuttal REmoval of New  WH Solar AdjustMI 2 2" xfId="4423"/>
    <cellStyle name="_DEM-WP(C) Colstrip FOR_Rebuttal Power Costs_Electric Rev Req Model (2009 GRC) Rebuttal REmoval of New  WH Solar AdjustMI 3" xfId="4424"/>
    <cellStyle name="_DEM-WP(C) Colstrip FOR_Rebuttal Power Costs_Electric Rev Req Model (2009 GRC) Rebuttal REmoval of New  WH Solar AdjustMI_DEM-WP(C) ENERG10C--ctn Mid-C_042010 2010GRC" xfId="4425"/>
    <cellStyle name="_DEM-WP(C) Colstrip FOR_Rebuttal Power Costs_Electric Rev Req Model (2009 GRC) Revised 01-18-2010" xfId="4426"/>
    <cellStyle name="_DEM-WP(C) Colstrip FOR_Rebuttal Power Costs_Electric Rev Req Model (2009 GRC) Revised 01-18-2010 2" xfId="4427"/>
    <cellStyle name="_DEM-WP(C) Colstrip FOR_Rebuttal Power Costs_Electric Rev Req Model (2009 GRC) Revised 01-18-2010 2 2" xfId="4428"/>
    <cellStyle name="_DEM-WP(C) Colstrip FOR_Rebuttal Power Costs_Electric Rev Req Model (2009 GRC) Revised 01-18-2010 3" xfId="4429"/>
    <cellStyle name="_DEM-WP(C) Colstrip FOR_Rebuttal Power Costs_Electric Rev Req Model (2009 GRC) Revised 01-18-2010_DEM-WP(C) ENERG10C--ctn Mid-C_042010 2010GRC" xfId="4430"/>
    <cellStyle name="_DEM-WP(C) Colstrip FOR_Rebuttal Power Costs_Final Order Electric EXHIBIT A-1" xfId="4431"/>
    <cellStyle name="_DEM-WP(C) Colstrip FOR_Rebuttal Power Costs_Final Order Electric EXHIBIT A-1 2" xfId="4432"/>
    <cellStyle name="_DEM-WP(C) Colstrip FOR_TENASKA REGULATORY ASSET" xfId="4433"/>
    <cellStyle name="_DEM-WP(C) Colstrip FOR_TENASKA REGULATORY ASSET 2" xfId="4434"/>
    <cellStyle name="_DEM-WP(C) Costs not in AURORA 2006GRC" xfId="4435"/>
    <cellStyle name="_DEM-WP(C) Costs not in AURORA 2006GRC 2" xfId="4436"/>
    <cellStyle name="_DEM-WP(C) Costs not in AURORA 2006GRC 2 2" xfId="4437"/>
    <cellStyle name="_DEM-WP(C) Costs not in AURORA 2006GRC 2 2 2" xfId="4438"/>
    <cellStyle name="_DEM-WP(C) Costs not in AURORA 2006GRC 2 3" xfId="4439"/>
    <cellStyle name="_DEM-WP(C) Costs not in AURORA 2006GRC 3" xfId="4440"/>
    <cellStyle name="_DEM-WP(C) Costs not in AURORA 2006GRC 3 2" xfId="4441"/>
    <cellStyle name="_DEM-WP(C) Costs not in AURORA 2006GRC 4" xfId="4442"/>
    <cellStyle name="_DEM-WP(C) Costs not in AURORA 2006GRC 4 2" xfId="4443"/>
    <cellStyle name="_DEM-WP(C) Costs not in AURORA 2006GRC 4 3" xfId="4444"/>
    <cellStyle name="_DEM-WP(C) Costs not in AURORA 2006GRC 5" xfId="4445"/>
    <cellStyle name="_DEM-WP(C) Costs not in AURORA 2006GRC 5 2" xfId="4446"/>
    <cellStyle name="_DEM-WP(C) Costs not in AURORA 2006GRC 6" xfId="4447"/>
    <cellStyle name="_DEM-WP(C) Costs not in AURORA 2006GRC 6 2" xfId="4448"/>
    <cellStyle name="_DEM-WP(C) Costs not in AURORA 2006GRC 7" xfId="4449"/>
    <cellStyle name="_DEM-WP(C) Costs not in AURORA 2006GRC 7 2" xfId="4450"/>
    <cellStyle name="_DEM-WP(C) Costs not in AURORA 2006GRC_(C) WHE Proforma with ITC cash grant 10 Yr Amort_for deferral_102809" xfId="4451"/>
    <cellStyle name="_DEM-WP(C) Costs not in AURORA 2006GRC_(C) WHE Proforma with ITC cash grant 10 Yr Amort_for deferral_102809 2" xfId="4452"/>
    <cellStyle name="_DEM-WP(C) Costs not in AURORA 2006GRC_(C) WHE Proforma with ITC cash grant 10 Yr Amort_for deferral_102809 2 2" xfId="4453"/>
    <cellStyle name="_DEM-WP(C) Costs not in AURORA 2006GRC_(C) WHE Proforma with ITC cash grant 10 Yr Amort_for deferral_102809 3" xfId="4454"/>
    <cellStyle name="_DEM-WP(C) Costs not in AURORA 2006GRC_(C) WHE Proforma with ITC cash grant 10 Yr Amort_for deferral_102809_16.07E Wild Horse Wind Expansionwrkingfile" xfId="4455"/>
    <cellStyle name="_DEM-WP(C) Costs not in AURORA 2006GRC_(C) WHE Proforma with ITC cash grant 10 Yr Amort_for deferral_102809_16.07E Wild Horse Wind Expansionwrkingfile 2" xfId="4456"/>
    <cellStyle name="_DEM-WP(C) Costs not in AURORA 2006GRC_(C) WHE Proforma with ITC cash grant 10 Yr Amort_for deferral_102809_16.07E Wild Horse Wind Expansionwrkingfile 2 2" xfId="4457"/>
    <cellStyle name="_DEM-WP(C) Costs not in AURORA 2006GRC_(C) WHE Proforma with ITC cash grant 10 Yr Amort_for deferral_102809_16.07E Wild Horse Wind Expansionwrkingfile 3" xfId="4458"/>
    <cellStyle name="_DEM-WP(C) Costs not in AURORA 2006GRC_(C) WHE Proforma with ITC cash grant 10 Yr Amort_for deferral_102809_16.07E Wild Horse Wind Expansionwrkingfile SF" xfId="4459"/>
    <cellStyle name="_DEM-WP(C) Costs not in AURORA 2006GRC_(C) WHE Proforma with ITC cash grant 10 Yr Amort_for deferral_102809_16.07E Wild Horse Wind Expansionwrkingfile SF 2" xfId="4460"/>
    <cellStyle name="_DEM-WP(C) Costs not in AURORA 2006GRC_(C) WHE Proforma with ITC cash grant 10 Yr Amort_for deferral_102809_16.07E Wild Horse Wind Expansionwrkingfile SF 2 2" xfId="4461"/>
    <cellStyle name="_DEM-WP(C) Costs not in AURORA 2006GRC_(C) WHE Proforma with ITC cash grant 10 Yr Amort_for deferral_102809_16.07E Wild Horse Wind Expansionwrkingfile SF 3" xfId="4462"/>
    <cellStyle name="_DEM-WP(C) Costs not in AURORA 2006GRC_(C) WHE Proforma with ITC cash grant 10 Yr Amort_for deferral_102809_16.07E Wild Horse Wind Expansionwrkingfile SF_DEM-WP(C) ENERG10C--ctn Mid-C_042010 2010GRC" xfId="4463"/>
    <cellStyle name="_DEM-WP(C) Costs not in AURORA 2006GRC_(C) WHE Proforma with ITC cash grant 10 Yr Amort_for deferral_102809_16.07E Wild Horse Wind Expansionwrkingfile_DEM-WP(C) ENERG10C--ctn Mid-C_042010 2010GRC" xfId="4464"/>
    <cellStyle name="_DEM-WP(C) Costs not in AURORA 2006GRC_(C) WHE Proforma with ITC cash grant 10 Yr Amort_for deferral_102809_16.37E Wild Horse Expansion DeferralRevwrkingfile SF" xfId="4465"/>
    <cellStyle name="_DEM-WP(C) Costs not in AURORA 2006GRC_(C) WHE Proforma with ITC cash grant 10 Yr Amort_for deferral_102809_16.37E Wild Horse Expansion DeferralRevwrkingfile SF 2" xfId="4466"/>
    <cellStyle name="_DEM-WP(C) Costs not in AURORA 2006GRC_(C) WHE Proforma with ITC cash grant 10 Yr Amort_for deferral_102809_16.37E Wild Horse Expansion DeferralRevwrkingfile SF 2 2" xfId="4467"/>
    <cellStyle name="_DEM-WP(C) Costs not in AURORA 2006GRC_(C) WHE Proforma with ITC cash grant 10 Yr Amort_for deferral_102809_16.37E Wild Horse Expansion DeferralRevwrkingfile SF 3" xfId="4468"/>
    <cellStyle name="_DEM-WP(C) Costs not in AURORA 2006GRC_(C) WHE Proforma with ITC cash grant 10 Yr Amort_for deferral_102809_16.37E Wild Horse Expansion DeferralRevwrkingfile SF_DEM-WP(C) ENERG10C--ctn Mid-C_042010 2010GRC" xfId="4469"/>
    <cellStyle name="_DEM-WP(C) Costs not in AURORA 2006GRC_(C) WHE Proforma with ITC cash grant 10 Yr Amort_for deferral_102809_DEM-WP(C) ENERG10C--ctn Mid-C_042010 2010GRC" xfId="4470"/>
    <cellStyle name="_DEM-WP(C) Costs not in AURORA 2006GRC_(C) WHE Proforma with ITC cash grant 10 Yr Amort_for rebuttal_120709" xfId="4471"/>
    <cellStyle name="_DEM-WP(C) Costs not in AURORA 2006GRC_(C) WHE Proforma with ITC cash grant 10 Yr Amort_for rebuttal_120709 2" xfId="4472"/>
    <cellStyle name="_DEM-WP(C) Costs not in AURORA 2006GRC_(C) WHE Proforma with ITC cash grant 10 Yr Amort_for rebuttal_120709 2 2" xfId="4473"/>
    <cellStyle name="_DEM-WP(C) Costs not in AURORA 2006GRC_(C) WHE Proforma with ITC cash grant 10 Yr Amort_for rebuttal_120709 3" xfId="4474"/>
    <cellStyle name="_DEM-WP(C) Costs not in AURORA 2006GRC_(C) WHE Proforma with ITC cash grant 10 Yr Amort_for rebuttal_120709_DEM-WP(C) ENERG10C--ctn Mid-C_042010 2010GRC" xfId="4475"/>
    <cellStyle name="_DEM-WP(C) Costs not in AURORA 2006GRC_04.07E Wild Horse Wind Expansion" xfId="4476"/>
    <cellStyle name="_DEM-WP(C) Costs not in AURORA 2006GRC_04.07E Wild Horse Wind Expansion 2" xfId="4477"/>
    <cellStyle name="_DEM-WP(C) Costs not in AURORA 2006GRC_04.07E Wild Horse Wind Expansion 2 2" xfId="4478"/>
    <cellStyle name="_DEM-WP(C) Costs not in AURORA 2006GRC_04.07E Wild Horse Wind Expansion 3" xfId="4479"/>
    <cellStyle name="_DEM-WP(C) Costs not in AURORA 2006GRC_04.07E Wild Horse Wind Expansion_16.07E Wild Horse Wind Expansionwrkingfile" xfId="4480"/>
    <cellStyle name="_DEM-WP(C) Costs not in AURORA 2006GRC_04.07E Wild Horse Wind Expansion_16.07E Wild Horse Wind Expansionwrkingfile 2" xfId="4481"/>
    <cellStyle name="_DEM-WP(C) Costs not in AURORA 2006GRC_04.07E Wild Horse Wind Expansion_16.07E Wild Horse Wind Expansionwrkingfile 2 2" xfId="4482"/>
    <cellStyle name="_DEM-WP(C) Costs not in AURORA 2006GRC_04.07E Wild Horse Wind Expansion_16.07E Wild Horse Wind Expansionwrkingfile 3" xfId="4483"/>
    <cellStyle name="_DEM-WP(C) Costs not in AURORA 2006GRC_04.07E Wild Horse Wind Expansion_16.07E Wild Horse Wind Expansionwrkingfile SF" xfId="4484"/>
    <cellStyle name="_DEM-WP(C) Costs not in AURORA 2006GRC_04.07E Wild Horse Wind Expansion_16.07E Wild Horse Wind Expansionwrkingfile SF 2" xfId="4485"/>
    <cellStyle name="_DEM-WP(C) Costs not in AURORA 2006GRC_04.07E Wild Horse Wind Expansion_16.07E Wild Horse Wind Expansionwrkingfile SF 2 2" xfId="4486"/>
    <cellStyle name="_DEM-WP(C) Costs not in AURORA 2006GRC_04.07E Wild Horse Wind Expansion_16.07E Wild Horse Wind Expansionwrkingfile SF 3" xfId="4487"/>
    <cellStyle name="_DEM-WP(C) Costs not in AURORA 2006GRC_04.07E Wild Horse Wind Expansion_16.07E Wild Horse Wind Expansionwrkingfile SF_DEM-WP(C) ENERG10C--ctn Mid-C_042010 2010GRC" xfId="4488"/>
    <cellStyle name="_DEM-WP(C) Costs not in AURORA 2006GRC_04.07E Wild Horse Wind Expansion_16.07E Wild Horse Wind Expansionwrkingfile_DEM-WP(C) ENERG10C--ctn Mid-C_042010 2010GRC" xfId="4489"/>
    <cellStyle name="_DEM-WP(C) Costs not in AURORA 2006GRC_04.07E Wild Horse Wind Expansion_16.37E Wild Horse Expansion DeferralRevwrkingfile SF" xfId="4490"/>
    <cellStyle name="_DEM-WP(C) Costs not in AURORA 2006GRC_04.07E Wild Horse Wind Expansion_16.37E Wild Horse Expansion DeferralRevwrkingfile SF 2" xfId="4491"/>
    <cellStyle name="_DEM-WP(C) Costs not in AURORA 2006GRC_04.07E Wild Horse Wind Expansion_16.37E Wild Horse Expansion DeferralRevwrkingfile SF 2 2" xfId="4492"/>
    <cellStyle name="_DEM-WP(C) Costs not in AURORA 2006GRC_04.07E Wild Horse Wind Expansion_16.37E Wild Horse Expansion DeferralRevwrkingfile SF 3" xfId="4493"/>
    <cellStyle name="_DEM-WP(C) Costs not in AURORA 2006GRC_04.07E Wild Horse Wind Expansion_16.37E Wild Horse Expansion DeferralRevwrkingfile SF_DEM-WP(C) ENERG10C--ctn Mid-C_042010 2010GRC" xfId="4494"/>
    <cellStyle name="_DEM-WP(C) Costs not in AURORA 2006GRC_04.07E Wild Horse Wind Expansion_DEM-WP(C) ENERG10C--ctn Mid-C_042010 2010GRC" xfId="4495"/>
    <cellStyle name="_DEM-WP(C) Costs not in AURORA 2006GRC_16.07E Wild Horse Wind Expansionwrkingfile" xfId="4496"/>
    <cellStyle name="_DEM-WP(C) Costs not in AURORA 2006GRC_16.07E Wild Horse Wind Expansionwrkingfile 2" xfId="4497"/>
    <cellStyle name="_DEM-WP(C) Costs not in AURORA 2006GRC_16.07E Wild Horse Wind Expansionwrkingfile 2 2" xfId="4498"/>
    <cellStyle name="_DEM-WP(C) Costs not in AURORA 2006GRC_16.07E Wild Horse Wind Expansionwrkingfile 3" xfId="4499"/>
    <cellStyle name="_DEM-WP(C) Costs not in AURORA 2006GRC_16.07E Wild Horse Wind Expansionwrkingfile SF" xfId="4500"/>
    <cellStyle name="_DEM-WP(C) Costs not in AURORA 2006GRC_16.07E Wild Horse Wind Expansionwrkingfile SF 2" xfId="4501"/>
    <cellStyle name="_DEM-WP(C) Costs not in AURORA 2006GRC_16.07E Wild Horse Wind Expansionwrkingfile SF 2 2" xfId="4502"/>
    <cellStyle name="_DEM-WP(C) Costs not in AURORA 2006GRC_16.07E Wild Horse Wind Expansionwrkingfile SF 3" xfId="4503"/>
    <cellStyle name="_DEM-WP(C) Costs not in AURORA 2006GRC_16.07E Wild Horse Wind Expansionwrkingfile SF_DEM-WP(C) ENERG10C--ctn Mid-C_042010 2010GRC" xfId="4504"/>
    <cellStyle name="_DEM-WP(C) Costs not in AURORA 2006GRC_16.07E Wild Horse Wind Expansionwrkingfile_DEM-WP(C) ENERG10C--ctn Mid-C_042010 2010GRC" xfId="4505"/>
    <cellStyle name="_DEM-WP(C) Costs not in AURORA 2006GRC_16.37E Wild Horse Expansion DeferralRevwrkingfile SF" xfId="4506"/>
    <cellStyle name="_DEM-WP(C) Costs not in AURORA 2006GRC_16.37E Wild Horse Expansion DeferralRevwrkingfile SF 2" xfId="4507"/>
    <cellStyle name="_DEM-WP(C) Costs not in AURORA 2006GRC_16.37E Wild Horse Expansion DeferralRevwrkingfile SF 2 2" xfId="4508"/>
    <cellStyle name="_DEM-WP(C) Costs not in AURORA 2006GRC_16.37E Wild Horse Expansion DeferralRevwrkingfile SF 3" xfId="4509"/>
    <cellStyle name="_DEM-WP(C) Costs not in AURORA 2006GRC_16.37E Wild Horse Expansion DeferralRevwrkingfile SF_DEM-WP(C) ENERG10C--ctn Mid-C_042010 2010GRC" xfId="4510"/>
    <cellStyle name="_DEM-WP(C) Costs not in AURORA 2006GRC_2009 Compliance Filing PCA Exhibits for GRC" xfId="4511"/>
    <cellStyle name="_DEM-WP(C) Costs not in AURORA 2006GRC_2009 Compliance Filing PCA Exhibits for GRC 2" xfId="4512"/>
    <cellStyle name="_DEM-WP(C) Costs not in AURORA 2006GRC_2009 GRC Compl Filing - Exhibit D" xfId="4513"/>
    <cellStyle name="_DEM-WP(C) Costs not in AURORA 2006GRC_2009 GRC Compl Filing - Exhibit D 2" xfId="4514"/>
    <cellStyle name="_DEM-WP(C) Costs not in AURORA 2006GRC_2009 GRC Compl Filing - Exhibit D 2 2" xfId="4515"/>
    <cellStyle name="_DEM-WP(C) Costs not in AURORA 2006GRC_2009 GRC Compl Filing - Exhibit D 3" xfId="4516"/>
    <cellStyle name="_DEM-WP(C) Costs not in AURORA 2006GRC_2009 GRC Compl Filing - Exhibit D_DEM-WP(C) ENERG10C--ctn Mid-C_042010 2010GRC" xfId="4517"/>
    <cellStyle name="_DEM-WP(C) Costs not in AURORA 2006GRC_3.01 Income Statement" xfId="4518"/>
    <cellStyle name="_DEM-WP(C) Costs not in AURORA 2006GRC_4 31 Regulatory Assets and Liabilities  7 06- Exhibit D" xfId="4519"/>
    <cellStyle name="_DEM-WP(C) Costs not in AURORA 2006GRC_4 31 Regulatory Assets and Liabilities  7 06- Exhibit D 2" xfId="4520"/>
    <cellStyle name="_DEM-WP(C) Costs not in AURORA 2006GRC_4 31 Regulatory Assets and Liabilities  7 06- Exhibit D 2 2" xfId="4521"/>
    <cellStyle name="_DEM-WP(C) Costs not in AURORA 2006GRC_4 31 Regulatory Assets and Liabilities  7 06- Exhibit D 3" xfId="4522"/>
    <cellStyle name="_DEM-WP(C) Costs not in AURORA 2006GRC_4 31 Regulatory Assets and Liabilities  7 06- Exhibit D_DEM-WP(C) ENERG10C--ctn Mid-C_042010 2010GRC" xfId="4523"/>
    <cellStyle name="_DEM-WP(C) Costs not in AURORA 2006GRC_4 31 Regulatory Assets and Liabilities  7 06- Exhibit D_NIM Summary" xfId="4524"/>
    <cellStyle name="_DEM-WP(C) Costs not in AURORA 2006GRC_4 31 Regulatory Assets and Liabilities  7 06- Exhibit D_NIM Summary 2" xfId="4525"/>
    <cellStyle name="_DEM-WP(C) Costs not in AURORA 2006GRC_4 31 Regulatory Assets and Liabilities  7 06- Exhibit D_NIM Summary 2 2" xfId="4526"/>
    <cellStyle name="_DEM-WP(C) Costs not in AURORA 2006GRC_4 31 Regulatory Assets and Liabilities  7 06- Exhibit D_NIM Summary 3" xfId="4527"/>
    <cellStyle name="_DEM-WP(C) Costs not in AURORA 2006GRC_4 31 Regulatory Assets and Liabilities  7 06- Exhibit D_NIM Summary_DEM-WP(C) ENERG10C--ctn Mid-C_042010 2010GRC" xfId="4528"/>
    <cellStyle name="_DEM-WP(C) Costs not in AURORA 2006GRC_4 31E Reg Asset  Liab and EXH D" xfId="4529"/>
    <cellStyle name="_DEM-WP(C) Costs not in AURORA 2006GRC_4 31E Reg Asset  Liab and EXH D _ Aug 10 Filing (2)" xfId="4530"/>
    <cellStyle name="_DEM-WP(C) Costs not in AURORA 2006GRC_4 31E Reg Asset  Liab and EXH D _ Aug 10 Filing (2) 2" xfId="4531"/>
    <cellStyle name="_DEM-WP(C) Costs not in AURORA 2006GRC_4 31E Reg Asset  Liab and EXH D 2" xfId="4532"/>
    <cellStyle name="_DEM-WP(C) Costs not in AURORA 2006GRC_4 31E Reg Asset  Liab and EXH D 3" xfId="4533"/>
    <cellStyle name="_DEM-WP(C) Costs not in AURORA 2006GRC_4 32 Regulatory Assets and Liabilities  7 06- Exhibit D" xfId="4534"/>
    <cellStyle name="_DEM-WP(C) Costs not in AURORA 2006GRC_4 32 Regulatory Assets and Liabilities  7 06- Exhibit D 2" xfId="4535"/>
    <cellStyle name="_DEM-WP(C) Costs not in AURORA 2006GRC_4 32 Regulatory Assets and Liabilities  7 06- Exhibit D 2 2" xfId="4536"/>
    <cellStyle name="_DEM-WP(C) Costs not in AURORA 2006GRC_4 32 Regulatory Assets and Liabilities  7 06- Exhibit D 3" xfId="4537"/>
    <cellStyle name="_DEM-WP(C) Costs not in AURORA 2006GRC_4 32 Regulatory Assets and Liabilities  7 06- Exhibit D 3 2" xfId="4538"/>
    <cellStyle name="_DEM-WP(C) Costs not in AURORA 2006GRC_4 32 Regulatory Assets and Liabilities  7 06- Exhibit D_DEM-WP(C) ENERG10C--ctn Mid-C_042010 2010GRC" xfId="4539"/>
    <cellStyle name="_DEM-WP(C) Costs not in AURORA 2006GRC_4 32 Regulatory Assets and Liabilities  7 06- Exhibit D_DEM-WP(C) ENERG10C--ctn Mid-C_042010 2010GRC 2" xfId="4540"/>
    <cellStyle name="_DEM-WP(C) Costs not in AURORA 2006GRC_4 32 Regulatory Assets and Liabilities  7 06- Exhibit D_NIM Summary" xfId="4541"/>
    <cellStyle name="_DEM-WP(C) Costs not in AURORA 2006GRC_4 32 Regulatory Assets and Liabilities  7 06- Exhibit D_NIM Summary 2" xfId="4542"/>
    <cellStyle name="_DEM-WP(C) Costs not in AURORA 2006GRC_4 32 Regulatory Assets and Liabilities  7 06- Exhibit D_NIM Summary 2 2" xfId="4543"/>
    <cellStyle name="_DEM-WP(C) Costs not in AURORA 2006GRC_4 32 Regulatory Assets and Liabilities  7 06- Exhibit D_NIM Summary 2 2 2" xfId="4544"/>
    <cellStyle name="_DEM-WP(C) Costs not in AURORA 2006GRC_4 32 Regulatory Assets and Liabilities  7 06- Exhibit D_NIM Summary 2 3" xfId="4545"/>
    <cellStyle name="_DEM-WP(C) Costs not in AURORA 2006GRC_4 32 Regulatory Assets and Liabilities  7 06- Exhibit D_NIM Summary 3" xfId="4546"/>
    <cellStyle name="_DEM-WP(C) Costs not in AURORA 2006GRC_4 32 Regulatory Assets and Liabilities  7 06- Exhibit D_NIM Summary 3 2" xfId="4547"/>
    <cellStyle name="_DEM-WP(C) Costs not in AURORA 2006GRC_4 32 Regulatory Assets and Liabilities  7 06- Exhibit D_NIM Summary 4" xfId="4548"/>
    <cellStyle name="_DEM-WP(C) Costs not in AURORA 2006GRC_4 32 Regulatory Assets and Liabilities  7 06- Exhibit D_NIM Summary_DEM-WP(C) ENERG10C--ctn Mid-C_042010 2010GRC" xfId="4549"/>
    <cellStyle name="_DEM-WP(C) Costs not in AURORA 2006GRC_4 32 Regulatory Assets and Liabilities  7 06- Exhibit D_NIM Summary_DEM-WP(C) ENERG10C--ctn Mid-C_042010 2010GRC 2" xfId="4550"/>
    <cellStyle name="_DEM-WP(C) Costs not in AURORA 2006GRC_AURORA Total New" xfId="4551"/>
    <cellStyle name="_DEM-WP(C) Costs not in AURORA 2006GRC_AURORA Total New 2" xfId="4552"/>
    <cellStyle name="_DEM-WP(C) Costs not in AURORA 2006GRC_AURORA Total New 2 2" xfId="4553"/>
    <cellStyle name="_DEM-WP(C) Costs not in AURORA 2006GRC_AURORA Total New 2 2 2" xfId="4554"/>
    <cellStyle name="_DEM-WP(C) Costs not in AURORA 2006GRC_AURORA Total New 2 3" xfId="4555"/>
    <cellStyle name="_DEM-WP(C) Costs not in AURORA 2006GRC_AURORA Total New 3" xfId="4556"/>
    <cellStyle name="_DEM-WP(C) Costs not in AURORA 2006GRC_AURORA Total New 3 2" xfId="4557"/>
    <cellStyle name="_DEM-WP(C) Costs not in AURORA 2006GRC_AURORA Total New 4" xfId="4558"/>
    <cellStyle name="_DEM-WP(C) Costs not in AURORA 2006GRC_Book2" xfId="4559"/>
    <cellStyle name="_DEM-WP(C) Costs not in AURORA 2006GRC_Book2 2" xfId="4560"/>
    <cellStyle name="_DEM-WP(C) Costs not in AURORA 2006GRC_Book2 2 2" xfId="4561"/>
    <cellStyle name="_DEM-WP(C) Costs not in AURORA 2006GRC_Book2 2 2 2" xfId="4562"/>
    <cellStyle name="_DEM-WP(C) Costs not in AURORA 2006GRC_Book2 2 3" xfId="4563"/>
    <cellStyle name="_DEM-WP(C) Costs not in AURORA 2006GRC_Book2 3" xfId="4564"/>
    <cellStyle name="_DEM-WP(C) Costs not in AURORA 2006GRC_Book2 3 2" xfId="4565"/>
    <cellStyle name="_DEM-WP(C) Costs not in AURORA 2006GRC_Book2 4" xfId="4566"/>
    <cellStyle name="_DEM-WP(C) Costs not in AURORA 2006GRC_Book2_Adj Bench DR 3 for Initial Briefs (Electric)" xfId="4567"/>
    <cellStyle name="_DEM-WP(C) Costs not in AURORA 2006GRC_Book2_Adj Bench DR 3 for Initial Briefs (Electric) 2" xfId="4568"/>
    <cellStyle name="_DEM-WP(C) Costs not in AURORA 2006GRC_Book2_Adj Bench DR 3 for Initial Briefs (Electric) 2 2" xfId="4569"/>
    <cellStyle name="_DEM-WP(C) Costs not in AURORA 2006GRC_Book2_Adj Bench DR 3 for Initial Briefs (Electric) 2 2 2" xfId="4570"/>
    <cellStyle name="_DEM-WP(C) Costs not in AURORA 2006GRC_Book2_Adj Bench DR 3 for Initial Briefs (Electric) 2 3" xfId="4571"/>
    <cellStyle name="_DEM-WP(C) Costs not in AURORA 2006GRC_Book2_Adj Bench DR 3 for Initial Briefs (Electric) 3" xfId="4572"/>
    <cellStyle name="_DEM-WP(C) Costs not in AURORA 2006GRC_Book2_Adj Bench DR 3 for Initial Briefs (Electric) 3 2" xfId="4573"/>
    <cellStyle name="_DEM-WP(C) Costs not in AURORA 2006GRC_Book2_Adj Bench DR 3 for Initial Briefs (Electric) 4" xfId="4574"/>
    <cellStyle name="_DEM-WP(C) Costs not in AURORA 2006GRC_Book2_Adj Bench DR 3 for Initial Briefs (Electric)_DEM-WP(C) ENERG10C--ctn Mid-C_042010 2010GRC" xfId="4575"/>
    <cellStyle name="_DEM-WP(C) Costs not in AURORA 2006GRC_Book2_Adj Bench DR 3 for Initial Briefs (Electric)_DEM-WP(C) ENERG10C--ctn Mid-C_042010 2010GRC 2" xfId="4576"/>
    <cellStyle name="_DEM-WP(C) Costs not in AURORA 2006GRC_Book2_DEM-WP(C) ENERG10C--ctn Mid-C_042010 2010GRC" xfId="4577"/>
    <cellStyle name="_DEM-WP(C) Costs not in AURORA 2006GRC_Book2_DEM-WP(C) ENERG10C--ctn Mid-C_042010 2010GRC 2" xfId="4578"/>
    <cellStyle name="_DEM-WP(C) Costs not in AURORA 2006GRC_Book2_Electric Rev Req Model (2009 GRC) Rebuttal" xfId="4579"/>
    <cellStyle name="_DEM-WP(C) Costs not in AURORA 2006GRC_Book2_Electric Rev Req Model (2009 GRC) Rebuttal 2" xfId="4580"/>
    <cellStyle name="_DEM-WP(C) Costs not in AURORA 2006GRC_Book2_Electric Rev Req Model (2009 GRC) Rebuttal 2 2" xfId="4581"/>
    <cellStyle name="_DEM-WP(C) Costs not in AURORA 2006GRC_Book2_Electric Rev Req Model (2009 GRC) Rebuttal 3" xfId="4582"/>
    <cellStyle name="_DEM-WP(C) Costs not in AURORA 2006GRC_Book2_Electric Rev Req Model (2009 GRC) Rebuttal REmoval of New  WH Solar AdjustMI" xfId="4583"/>
    <cellStyle name="_DEM-WP(C) Costs not in AURORA 2006GRC_Book2_Electric Rev Req Model (2009 GRC) Rebuttal REmoval of New  WH Solar AdjustMI 2" xfId="4584"/>
    <cellStyle name="_DEM-WP(C) Costs not in AURORA 2006GRC_Book2_Electric Rev Req Model (2009 GRC) Rebuttal REmoval of New  WH Solar AdjustMI 2 2" xfId="4585"/>
    <cellStyle name="_DEM-WP(C) Costs not in AURORA 2006GRC_Book2_Electric Rev Req Model (2009 GRC) Rebuttal REmoval of New  WH Solar AdjustMI 2 2 2" xfId="4586"/>
    <cellStyle name="_DEM-WP(C) Costs not in AURORA 2006GRC_Book2_Electric Rev Req Model (2009 GRC) Rebuttal REmoval of New  WH Solar AdjustMI 2 3" xfId="4587"/>
    <cellStyle name="_DEM-WP(C) Costs not in AURORA 2006GRC_Book2_Electric Rev Req Model (2009 GRC) Rebuttal REmoval of New  WH Solar AdjustMI 3" xfId="4588"/>
    <cellStyle name="_DEM-WP(C) Costs not in AURORA 2006GRC_Book2_Electric Rev Req Model (2009 GRC) Rebuttal REmoval of New  WH Solar AdjustMI 3 2" xfId="4589"/>
    <cellStyle name="_DEM-WP(C) Costs not in AURORA 2006GRC_Book2_Electric Rev Req Model (2009 GRC) Rebuttal REmoval of New  WH Solar AdjustMI 4" xfId="4590"/>
    <cellStyle name="_DEM-WP(C) Costs not in AURORA 2006GRC_Book2_Electric Rev Req Model (2009 GRC) Rebuttal REmoval of New  WH Solar AdjustMI_DEM-WP(C) ENERG10C--ctn Mid-C_042010 2010GRC" xfId="4591"/>
    <cellStyle name="_DEM-WP(C) Costs not in AURORA 2006GRC_Book2_Electric Rev Req Model (2009 GRC) Rebuttal REmoval of New  WH Solar AdjustMI_DEM-WP(C) ENERG10C--ctn Mid-C_042010 2010GRC 2" xfId="4592"/>
    <cellStyle name="_DEM-WP(C) Costs not in AURORA 2006GRC_Book2_Electric Rev Req Model (2009 GRC) Revised 01-18-2010" xfId="4593"/>
    <cellStyle name="_DEM-WP(C) Costs not in AURORA 2006GRC_Book2_Electric Rev Req Model (2009 GRC) Revised 01-18-2010 2" xfId="4594"/>
    <cellStyle name="_DEM-WP(C) Costs not in AURORA 2006GRC_Book2_Electric Rev Req Model (2009 GRC) Revised 01-18-2010 2 2" xfId="4595"/>
    <cellStyle name="_DEM-WP(C) Costs not in AURORA 2006GRC_Book2_Electric Rev Req Model (2009 GRC) Revised 01-18-2010 2 2 2" xfId="4596"/>
    <cellStyle name="_DEM-WP(C) Costs not in AURORA 2006GRC_Book2_Electric Rev Req Model (2009 GRC) Revised 01-18-2010 2 3" xfId="4597"/>
    <cellStyle name="_DEM-WP(C) Costs not in AURORA 2006GRC_Book2_Electric Rev Req Model (2009 GRC) Revised 01-18-2010 3" xfId="4598"/>
    <cellStyle name="_DEM-WP(C) Costs not in AURORA 2006GRC_Book2_Electric Rev Req Model (2009 GRC) Revised 01-18-2010 3 2" xfId="4599"/>
    <cellStyle name="_DEM-WP(C) Costs not in AURORA 2006GRC_Book2_Electric Rev Req Model (2009 GRC) Revised 01-18-2010 4" xfId="4600"/>
    <cellStyle name="_DEM-WP(C) Costs not in AURORA 2006GRC_Book2_Electric Rev Req Model (2009 GRC) Revised 01-18-2010_DEM-WP(C) ENERG10C--ctn Mid-C_042010 2010GRC" xfId="4601"/>
    <cellStyle name="_DEM-WP(C) Costs not in AURORA 2006GRC_Book2_Electric Rev Req Model (2009 GRC) Revised 01-18-2010_DEM-WP(C) ENERG10C--ctn Mid-C_042010 2010GRC 2" xfId="4602"/>
    <cellStyle name="_DEM-WP(C) Costs not in AURORA 2006GRC_Book2_Final Order Electric EXHIBIT A-1" xfId="4603"/>
    <cellStyle name="_DEM-WP(C) Costs not in AURORA 2006GRC_Book2_Final Order Electric EXHIBIT A-1 2" xfId="4604"/>
    <cellStyle name="_DEM-WP(C) Costs not in AURORA 2006GRC_Book2_Final Order Electric EXHIBIT A-1 2 2" xfId="4605"/>
    <cellStyle name="_DEM-WP(C) Costs not in AURORA 2006GRC_Book2_Final Order Electric EXHIBIT A-1 3" xfId="4606"/>
    <cellStyle name="_DEM-WP(C) Costs not in AURORA 2006GRC_Book4" xfId="4607"/>
    <cellStyle name="_DEM-WP(C) Costs not in AURORA 2006GRC_Book4 2" xfId="4608"/>
    <cellStyle name="_DEM-WP(C) Costs not in AURORA 2006GRC_Book4 2 2" xfId="4609"/>
    <cellStyle name="_DEM-WP(C) Costs not in AURORA 2006GRC_Book4 2 2 2" xfId="4610"/>
    <cellStyle name="_DEM-WP(C) Costs not in AURORA 2006GRC_Book4 2 3" xfId="4611"/>
    <cellStyle name="_DEM-WP(C) Costs not in AURORA 2006GRC_Book4 3" xfId="4612"/>
    <cellStyle name="_DEM-WP(C) Costs not in AURORA 2006GRC_Book4 3 2" xfId="4613"/>
    <cellStyle name="_DEM-WP(C) Costs not in AURORA 2006GRC_Book4 4" xfId="4614"/>
    <cellStyle name="_DEM-WP(C) Costs not in AURORA 2006GRC_Book4_DEM-WP(C) ENERG10C--ctn Mid-C_042010 2010GRC" xfId="4615"/>
    <cellStyle name="_DEM-WP(C) Costs not in AURORA 2006GRC_Book4_DEM-WP(C) ENERG10C--ctn Mid-C_042010 2010GRC 2" xfId="4616"/>
    <cellStyle name="_DEM-WP(C) Costs not in AURORA 2006GRC_Book9" xfId="4617"/>
    <cellStyle name="_DEM-WP(C) Costs not in AURORA 2006GRC_Book9 2" xfId="4618"/>
    <cellStyle name="_DEM-WP(C) Costs not in AURORA 2006GRC_Book9 2 2" xfId="4619"/>
    <cellStyle name="_DEM-WP(C) Costs not in AURORA 2006GRC_Book9 2 2 2" xfId="4620"/>
    <cellStyle name="_DEM-WP(C) Costs not in AURORA 2006GRC_Book9 2 3" xfId="4621"/>
    <cellStyle name="_DEM-WP(C) Costs not in AURORA 2006GRC_Book9 3" xfId="4622"/>
    <cellStyle name="_DEM-WP(C) Costs not in AURORA 2006GRC_Book9 3 2" xfId="4623"/>
    <cellStyle name="_DEM-WP(C) Costs not in AURORA 2006GRC_Book9 4" xfId="4624"/>
    <cellStyle name="_DEM-WP(C) Costs not in AURORA 2006GRC_Book9_DEM-WP(C) ENERG10C--ctn Mid-C_042010 2010GRC" xfId="4625"/>
    <cellStyle name="_DEM-WP(C) Costs not in AURORA 2006GRC_Book9_DEM-WP(C) ENERG10C--ctn Mid-C_042010 2010GRC 2" xfId="4626"/>
    <cellStyle name="_DEM-WP(C) Costs not in AURORA 2006GRC_Chelan PUD Power Costs (8-10)" xfId="4627"/>
    <cellStyle name="_DEM-WP(C) Costs not in AURORA 2006GRC_Chelan PUD Power Costs (8-10) 2" xfId="4628"/>
    <cellStyle name="_DEM-WP(C) Costs not in AURORA 2006GRC_DEM-WP(C) Chelan Power Costs" xfId="4629"/>
    <cellStyle name="_DEM-WP(C) Costs not in AURORA 2006GRC_DEM-WP(C) Chelan Power Costs 2" xfId="4630"/>
    <cellStyle name="_DEM-WP(C) Costs not in AURORA 2006GRC_DEM-WP(C) ENERG10C--ctn Mid-C_042010 2010GRC" xfId="4631"/>
    <cellStyle name="_DEM-WP(C) Costs not in AURORA 2006GRC_DEM-WP(C) ENERG10C--ctn Mid-C_042010 2010GRC 2" xfId="4632"/>
    <cellStyle name="_DEM-WP(C) Costs not in AURORA 2006GRC_DEM-WP(C) Gas Transport 2010GRC" xfId="4633"/>
    <cellStyle name="_DEM-WP(C) Costs not in AURORA 2006GRC_DEM-WP(C) Gas Transport 2010GRC 2" xfId="4634"/>
    <cellStyle name="_DEM-WP(C) Costs not in AURORA 2006GRC_Exh A-1 resulting from UE-112050 effective Jan 1 2012" xfId="4635"/>
    <cellStyle name="_DEM-WP(C) Costs not in AURORA 2006GRC_Exh A-1 resulting from UE-112050 effective Jan 1 2012 2" xfId="4636"/>
    <cellStyle name="_DEM-WP(C) Costs not in AURORA 2006GRC_Exh G - Klamath Peaker PPA fr C Locke 2-12" xfId="4637"/>
    <cellStyle name="_DEM-WP(C) Costs not in AURORA 2006GRC_Exh G - Klamath Peaker PPA fr C Locke 2-12 2" xfId="4638"/>
    <cellStyle name="_DEM-WP(C) Costs not in AURORA 2006GRC_Exhibit A-1 effective 4-1-11 fr S Free 12-11" xfId="4639"/>
    <cellStyle name="_DEM-WP(C) Costs not in AURORA 2006GRC_Exhibit A-1 effective 4-1-11 fr S Free 12-11 2" xfId="4640"/>
    <cellStyle name="_DEM-WP(C) Costs not in AURORA 2006GRC_LSRWEP LGIA like Acctg Petition Aug 2010" xfId="4641"/>
    <cellStyle name="_DEM-WP(C) Costs not in AURORA 2006GRC_LSRWEP LGIA like Acctg Petition Aug 2010 2" xfId="4642"/>
    <cellStyle name="_DEM-WP(C) Costs not in AURORA 2006GRC_Mint Farm Generation BPA" xfId="4643"/>
    <cellStyle name="_DEM-WP(C) Costs not in AURORA 2006GRC_NIM Summary" xfId="4644"/>
    <cellStyle name="_DEM-WP(C) Costs not in AURORA 2006GRC_NIM Summary 09GRC" xfId="4645"/>
    <cellStyle name="_DEM-WP(C) Costs not in AURORA 2006GRC_NIM Summary 09GRC 2" xfId="4646"/>
    <cellStyle name="_DEM-WP(C) Costs not in AURORA 2006GRC_NIM Summary 09GRC 2 2" xfId="4647"/>
    <cellStyle name="_DEM-WP(C) Costs not in AURORA 2006GRC_NIM Summary 09GRC 2 2 2" xfId="4648"/>
    <cellStyle name="_DEM-WP(C) Costs not in AURORA 2006GRC_NIM Summary 09GRC 2 3" xfId="4649"/>
    <cellStyle name="_DEM-WP(C) Costs not in AURORA 2006GRC_NIM Summary 09GRC 3" xfId="4650"/>
    <cellStyle name="_DEM-WP(C) Costs not in AURORA 2006GRC_NIM Summary 09GRC 3 2" xfId="4651"/>
    <cellStyle name="_DEM-WP(C) Costs not in AURORA 2006GRC_NIM Summary 09GRC 4" xfId="4652"/>
    <cellStyle name="_DEM-WP(C) Costs not in AURORA 2006GRC_NIM Summary 09GRC_DEM-WP(C) ENERG10C--ctn Mid-C_042010 2010GRC" xfId="4653"/>
    <cellStyle name="_DEM-WP(C) Costs not in AURORA 2006GRC_NIM Summary 09GRC_DEM-WP(C) ENERG10C--ctn Mid-C_042010 2010GRC 2" xfId="4654"/>
    <cellStyle name="_DEM-WP(C) Costs not in AURORA 2006GRC_NIM Summary 10" xfId="4655"/>
    <cellStyle name="_DEM-WP(C) Costs not in AURORA 2006GRC_NIM Summary 10 2" xfId="4656"/>
    <cellStyle name="_DEM-WP(C) Costs not in AURORA 2006GRC_NIM Summary 11" xfId="4657"/>
    <cellStyle name="_DEM-WP(C) Costs not in AURORA 2006GRC_NIM Summary 11 2" xfId="4658"/>
    <cellStyle name="_DEM-WP(C) Costs not in AURORA 2006GRC_NIM Summary 12" xfId="4659"/>
    <cellStyle name="_DEM-WP(C) Costs not in AURORA 2006GRC_NIM Summary 12 2" xfId="4660"/>
    <cellStyle name="_DEM-WP(C) Costs not in AURORA 2006GRC_NIM Summary 13" xfId="4661"/>
    <cellStyle name="_DEM-WP(C) Costs not in AURORA 2006GRC_NIM Summary 13 2" xfId="4662"/>
    <cellStyle name="_DEM-WP(C) Costs not in AURORA 2006GRC_NIM Summary 14" xfId="4663"/>
    <cellStyle name="_DEM-WP(C) Costs not in AURORA 2006GRC_NIM Summary 14 2" xfId="4664"/>
    <cellStyle name="_DEM-WP(C) Costs not in AURORA 2006GRC_NIM Summary 15" xfId="4665"/>
    <cellStyle name="_DEM-WP(C) Costs not in AURORA 2006GRC_NIM Summary 15 2" xfId="4666"/>
    <cellStyle name="_DEM-WP(C) Costs not in AURORA 2006GRC_NIM Summary 16" xfId="4667"/>
    <cellStyle name="_DEM-WP(C) Costs not in AURORA 2006GRC_NIM Summary 16 2" xfId="4668"/>
    <cellStyle name="_DEM-WP(C) Costs not in AURORA 2006GRC_NIM Summary 17" xfId="4669"/>
    <cellStyle name="_DEM-WP(C) Costs not in AURORA 2006GRC_NIM Summary 17 2" xfId="4670"/>
    <cellStyle name="_DEM-WP(C) Costs not in AURORA 2006GRC_NIM Summary 18" xfId="4671"/>
    <cellStyle name="_DEM-WP(C) Costs not in AURORA 2006GRC_NIM Summary 18 2" xfId="4672"/>
    <cellStyle name="_DEM-WP(C) Costs not in AURORA 2006GRC_NIM Summary 19" xfId="4673"/>
    <cellStyle name="_DEM-WP(C) Costs not in AURORA 2006GRC_NIM Summary 19 2" xfId="4674"/>
    <cellStyle name="_DEM-WP(C) Costs not in AURORA 2006GRC_NIM Summary 2" xfId="4675"/>
    <cellStyle name="_DEM-WP(C) Costs not in AURORA 2006GRC_NIM Summary 2 2" xfId="4676"/>
    <cellStyle name="_DEM-WP(C) Costs not in AURORA 2006GRC_NIM Summary 2 2 2" xfId="4677"/>
    <cellStyle name="_DEM-WP(C) Costs not in AURORA 2006GRC_NIM Summary 2 3" xfId="4678"/>
    <cellStyle name="_DEM-WP(C) Costs not in AURORA 2006GRC_NIM Summary 20" xfId="4679"/>
    <cellStyle name="_DEM-WP(C) Costs not in AURORA 2006GRC_NIM Summary 20 2" xfId="4680"/>
    <cellStyle name="_DEM-WP(C) Costs not in AURORA 2006GRC_NIM Summary 21" xfId="4681"/>
    <cellStyle name="_DEM-WP(C) Costs not in AURORA 2006GRC_NIM Summary 21 2" xfId="4682"/>
    <cellStyle name="_DEM-WP(C) Costs not in AURORA 2006GRC_NIM Summary 22" xfId="4683"/>
    <cellStyle name="_DEM-WP(C) Costs not in AURORA 2006GRC_NIM Summary 22 2" xfId="4684"/>
    <cellStyle name="_DEM-WP(C) Costs not in AURORA 2006GRC_NIM Summary 23" xfId="4685"/>
    <cellStyle name="_DEM-WP(C) Costs not in AURORA 2006GRC_NIM Summary 23 2" xfId="4686"/>
    <cellStyle name="_DEM-WP(C) Costs not in AURORA 2006GRC_NIM Summary 24" xfId="4687"/>
    <cellStyle name="_DEM-WP(C) Costs not in AURORA 2006GRC_NIM Summary 24 2" xfId="4688"/>
    <cellStyle name="_DEM-WP(C) Costs not in AURORA 2006GRC_NIM Summary 25" xfId="4689"/>
    <cellStyle name="_DEM-WP(C) Costs not in AURORA 2006GRC_NIM Summary 25 2" xfId="4690"/>
    <cellStyle name="_DEM-WP(C) Costs not in AURORA 2006GRC_NIM Summary 26" xfId="4691"/>
    <cellStyle name="_DEM-WP(C) Costs not in AURORA 2006GRC_NIM Summary 26 2" xfId="4692"/>
    <cellStyle name="_DEM-WP(C) Costs not in AURORA 2006GRC_NIM Summary 27" xfId="4693"/>
    <cellStyle name="_DEM-WP(C) Costs not in AURORA 2006GRC_NIM Summary 27 2" xfId="4694"/>
    <cellStyle name="_DEM-WP(C) Costs not in AURORA 2006GRC_NIM Summary 28" xfId="4695"/>
    <cellStyle name="_DEM-WP(C) Costs not in AURORA 2006GRC_NIM Summary 28 2" xfId="4696"/>
    <cellStyle name="_DEM-WP(C) Costs not in AURORA 2006GRC_NIM Summary 29" xfId="4697"/>
    <cellStyle name="_DEM-WP(C) Costs not in AURORA 2006GRC_NIM Summary 29 2" xfId="4698"/>
    <cellStyle name="_DEM-WP(C) Costs not in AURORA 2006GRC_NIM Summary 3" xfId="4699"/>
    <cellStyle name="_DEM-WP(C) Costs not in AURORA 2006GRC_NIM Summary 3 2" xfId="4700"/>
    <cellStyle name="_DEM-WP(C) Costs not in AURORA 2006GRC_NIM Summary 30" xfId="4701"/>
    <cellStyle name="_DEM-WP(C) Costs not in AURORA 2006GRC_NIM Summary 30 2" xfId="4702"/>
    <cellStyle name="_DEM-WP(C) Costs not in AURORA 2006GRC_NIM Summary 31" xfId="4703"/>
    <cellStyle name="_DEM-WP(C) Costs not in AURORA 2006GRC_NIM Summary 31 2" xfId="4704"/>
    <cellStyle name="_DEM-WP(C) Costs not in AURORA 2006GRC_NIM Summary 32" xfId="4705"/>
    <cellStyle name="_DEM-WP(C) Costs not in AURORA 2006GRC_NIM Summary 32 2" xfId="4706"/>
    <cellStyle name="_DEM-WP(C) Costs not in AURORA 2006GRC_NIM Summary 33" xfId="4707"/>
    <cellStyle name="_DEM-WP(C) Costs not in AURORA 2006GRC_NIM Summary 33 2" xfId="4708"/>
    <cellStyle name="_DEM-WP(C) Costs not in AURORA 2006GRC_NIM Summary 34" xfId="4709"/>
    <cellStyle name="_DEM-WP(C) Costs not in AURORA 2006GRC_NIM Summary 34 2" xfId="4710"/>
    <cellStyle name="_DEM-WP(C) Costs not in AURORA 2006GRC_NIM Summary 35" xfId="4711"/>
    <cellStyle name="_DEM-WP(C) Costs not in AURORA 2006GRC_NIM Summary 35 2" xfId="4712"/>
    <cellStyle name="_DEM-WP(C) Costs not in AURORA 2006GRC_NIM Summary 36" xfId="4713"/>
    <cellStyle name="_DEM-WP(C) Costs not in AURORA 2006GRC_NIM Summary 36 2" xfId="4714"/>
    <cellStyle name="_DEM-WP(C) Costs not in AURORA 2006GRC_NIM Summary 37" xfId="4715"/>
    <cellStyle name="_DEM-WP(C) Costs not in AURORA 2006GRC_NIM Summary 37 2" xfId="4716"/>
    <cellStyle name="_DEM-WP(C) Costs not in AURORA 2006GRC_NIM Summary 38" xfId="4717"/>
    <cellStyle name="_DEM-WP(C) Costs not in AURORA 2006GRC_NIM Summary 38 2" xfId="4718"/>
    <cellStyle name="_DEM-WP(C) Costs not in AURORA 2006GRC_NIM Summary 39" xfId="4719"/>
    <cellStyle name="_DEM-WP(C) Costs not in AURORA 2006GRC_NIM Summary 39 2" xfId="4720"/>
    <cellStyle name="_DEM-WP(C) Costs not in AURORA 2006GRC_NIM Summary 4" xfId="4721"/>
    <cellStyle name="_DEM-WP(C) Costs not in AURORA 2006GRC_NIM Summary 4 2" xfId="4722"/>
    <cellStyle name="_DEM-WP(C) Costs not in AURORA 2006GRC_NIM Summary 40" xfId="4723"/>
    <cellStyle name="_DEM-WP(C) Costs not in AURORA 2006GRC_NIM Summary 40 2" xfId="4724"/>
    <cellStyle name="_DEM-WP(C) Costs not in AURORA 2006GRC_NIM Summary 41" xfId="4725"/>
    <cellStyle name="_DEM-WP(C) Costs not in AURORA 2006GRC_NIM Summary 41 2" xfId="4726"/>
    <cellStyle name="_DEM-WP(C) Costs not in AURORA 2006GRC_NIM Summary 42" xfId="4727"/>
    <cellStyle name="_DEM-WP(C) Costs not in AURORA 2006GRC_NIM Summary 42 2" xfId="4728"/>
    <cellStyle name="_DEM-WP(C) Costs not in AURORA 2006GRC_NIM Summary 43" xfId="4729"/>
    <cellStyle name="_DEM-WP(C) Costs not in AURORA 2006GRC_NIM Summary 43 2" xfId="4730"/>
    <cellStyle name="_DEM-WP(C) Costs not in AURORA 2006GRC_NIM Summary 44" xfId="4731"/>
    <cellStyle name="_DEM-WP(C) Costs not in AURORA 2006GRC_NIM Summary 44 2" xfId="4732"/>
    <cellStyle name="_DEM-WP(C) Costs not in AURORA 2006GRC_NIM Summary 45" xfId="4733"/>
    <cellStyle name="_DEM-WP(C) Costs not in AURORA 2006GRC_NIM Summary 45 2" xfId="4734"/>
    <cellStyle name="_DEM-WP(C) Costs not in AURORA 2006GRC_NIM Summary 46" xfId="4735"/>
    <cellStyle name="_DEM-WP(C) Costs not in AURORA 2006GRC_NIM Summary 46 2" xfId="4736"/>
    <cellStyle name="_DEM-WP(C) Costs not in AURORA 2006GRC_NIM Summary 47" xfId="4737"/>
    <cellStyle name="_DEM-WP(C) Costs not in AURORA 2006GRC_NIM Summary 47 2" xfId="4738"/>
    <cellStyle name="_DEM-WP(C) Costs not in AURORA 2006GRC_NIM Summary 48" xfId="4739"/>
    <cellStyle name="_DEM-WP(C) Costs not in AURORA 2006GRC_NIM Summary 49" xfId="4740"/>
    <cellStyle name="_DEM-WP(C) Costs not in AURORA 2006GRC_NIM Summary 5" xfId="4741"/>
    <cellStyle name="_DEM-WP(C) Costs not in AURORA 2006GRC_NIM Summary 5 2" xfId="4742"/>
    <cellStyle name="_DEM-WP(C) Costs not in AURORA 2006GRC_NIM Summary 50" xfId="4743"/>
    <cellStyle name="_DEM-WP(C) Costs not in AURORA 2006GRC_NIM Summary 51" xfId="4744"/>
    <cellStyle name="_DEM-WP(C) Costs not in AURORA 2006GRC_NIM Summary 52" xfId="4745"/>
    <cellStyle name="_DEM-WP(C) Costs not in AURORA 2006GRC_NIM Summary 6" xfId="4746"/>
    <cellStyle name="_DEM-WP(C) Costs not in AURORA 2006GRC_NIM Summary 6 2" xfId="4747"/>
    <cellStyle name="_DEM-WP(C) Costs not in AURORA 2006GRC_NIM Summary 7" xfId="4748"/>
    <cellStyle name="_DEM-WP(C) Costs not in AURORA 2006GRC_NIM Summary 7 2" xfId="4749"/>
    <cellStyle name="_DEM-WP(C) Costs not in AURORA 2006GRC_NIM Summary 8" xfId="4750"/>
    <cellStyle name="_DEM-WP(C) Costs not in AURORA 2006GRC_NIM Summary 8 2" xfId="4751"/>
    <cellStyle name="_DEM-WP(C) Costs not in AURORA 2006GRC_NIM Summary 9" xfId="4752"/>
    <cellStyle name="_DEM-WP(C) Costs not in AURORA 2006GRC_NIM Summary 9 2" xfId="4753"/>
    <cellStyle name="_DEM-WP(C) Costs not in AURORA 2006GRC_NIM Summary_DEM-WP(C) ENERG10C--ctn Mid-C_042010 2010GRC" xfId="4754"/>
    <cellStyle name="_DEM-WP(C) Costs not in AURORA 2006GRC_NIM Summary_DEM-WP(C) ENERG10C--ctn Mid-C_042010 2010GRC 2" xfId="4755"/>
    <cellStyle name="_DEM-WP(C) Costs not in AURORA 2006GRC_PCA 10 -  Exhibit D Dec 2011" xfId="4756"/>
    <cellStyle name="_DEM-WP(C) Costs not in AURORA 2006GRC_PCA 10 -  Exhibit D Dec 2011 2" xfId="4757"/>
    <cellStyle name="_DEM-WP(C) Costs not in AURORA 2006GRC_PCA 10 -  Exhibit D from A Kellogg Jan 2011" xfId="4758"/>
    <cellStyle name="_DEM-WP(C) Costs not in AURORA 2006GRC_PCA 10 -  Exhibit D from A Kellogg Jan 2011 2" xfId="4759"/>
    <cellStyle name="_DEM-WP(C) Costs not in AURORA 2006GRC_PCA 10 -  Exhibit D from A Kellogg July 2011" xfId="4760"/>
    <cellStyle name="_DEM-WP(C) Costs not in AURORA 2006GRC_PCA 10 -  Exhibit D from A Kellogg July 2011 2" xfId="4761"/>
    <cellStyle name="_DEM-WP(C) Costs not in AURORA 2006GRC_PCA 10 -  Exhibit D from S Free Rcv'd 12-11" xfId="4762"/>
    <cellStyle name="_DEM-WP(C) Costs not in AURORA 2006GRC_PCA 10 -  Exhibit D from S Free Rcv'd 12-11 2" xfId="4763"/>
    <cellStyle name="_DEM-WP(C) Costs not in AURORA 2006GRC_PCA 11 -  Exhibit D Jan 2012 fr A Kellogg" xfId="4764"/>
    <cellStyle name="_DEM-WP(C) Costs not in AURORA 2006GRC_PCA 11 -  Exhibit D Jan 2012 fr A Kellogg 2" xfId="4765"/>
    <cellStyle name="_DEM-WP(C) Costs not in AURORA 2006GRC_PCA 11 -  Exhibit D Jan 2012 WF" xfId="4766"/>
    <cellStyle name="_DEM-WP(C) Costs not in AURORA 2006GRC_PCA 11 -  Exhibit D Jan 2012 WF 2" xfId="4767"/>
    <cellStyle name="_DEM-WP(C) Costs not in AURORA 2006GRC_PCA 9 -  Exhibit D April 2010" xfId="4768"/>
    <cellStyle name="_DEM-WP(C) Costs not in AURORA 2006GRC_PCA 9 -  Exhibit D April 2010 (3)" xfId="4769"/>
    <cellStyle name="_DEM-WP(C) Costs not in AURORA 2006GRC_PCA 9 -  Exhibit D April 2010 (3) 2" xfId="4770"/>
    <cellStyle name="_DEM-WP(C) Costs not in AURORA 2006GRC_PCA 9 -  Exhibit D April 2010 (3) 2 2" xfId="4771"/>
    <cellStyle name="_DEM-WP(C) Costs not in AURORA 2006GRC_PCA 9 -  Exhibit D April 2010 (3) 2 2 2" xfId="4772"/>
    <cellStyle name="_DEM-WP(C) Costs not in AURORA 2006GRC_PCA 9 -  Exhibit D April 2010 (3) 2 3" xfId="4773"/>
    <cellStyle name="_DEM-WP(C) Costs not in AURORA 2006GRC_PCA 9 -  Exhibit D April 2010 (3) 3" xfId="4774"/>
    <cellStyle name="_DEM-WP(C) Costs not in AURORA 2006GRC_PCA 9 -  Exhibit D April 2010 (3) 3 2" xfId="4775"/>
    <cellStyle name="_DEM-WP(C) Costs not in AURORA 2006GRC_PCA 9 -  Exhibit D April 2010 (3) 4" xfId="4776"/>
    <cellStyle name="_DEM-WP(C) Costs not in AURORA 2006GRC_PCA 9 -  Exhibit D April 2010 (3)_DEM-WP(C) ENERG10C--ctn Mid-C_042010 2010GRC" xfId="4777"/>
    <cellStyle name="_DEM-WP(C) Costs not in AURORA 2006GRC_PCA 9 -  Exhibit D April 2010 (3)_DEM-WP(C) ENERG10C--ctn Mid-C_042010 2010GRC 2" xfId="4778"/>
    <cellStyle name="_DEM-WP(C) Costs not in AURORA 2006GRC_PCA 9 -  Exhibit D April 2010 2" xfId="4779"/>
    <cellStyle name="_DEM-WP(C) Costs not in AURORA 2006GRC_PCA 9 -  Exhibit D April 2010 2 2" xfId="4780"/>
    <cellStyle name="_DEM-WP(C) Costs not in AURORA 2006GRC_PCA 9 -  Exhibit D April 2010 3" xfId="4781"/>
    <cellStyle name="_DEM-WP(C) Costs not in AURORA 2006GRC_PCA 9 -  Exhibit D April 2010 3 2" xfId="4782"/>
    <cellStyle name="_DEM-WP(C) Costs not in AURORA 2006GRC_PCA 9 -  Exhibit D April 2010 4" xfId="4783"/>
    <cellStyle name="_DEM-WP(C) Costs not in AURORA 2006GRC_PCA 9 -  Exhibit D April 2010 4 2" xfId="4784"/>
    <cellStyle name="_DEM-WP(C) Costs not in AURORA 2006GRC_PCA 9 -  Exhibit D April 2010 5" xfId="4785"/>
    <cellStyle name="_DEM-WP(C) Costs not in AURORA 2006GRC_PCA 9 -  Exhibit D April 2010 5 2" xfId="4786"/>
    <cellStyle name="_DEM-WP(C) Costs not in AURORA 2006GRC_PCA 9 -  Exhibit D April 2010 6" xfId="4787"/>
    <cellStyle name="_DEM-WP(C) Costs not in AURORA 2006GRC_PCA 9 -  Exhibit D April 2010 6 2" xfId="4788"/>
    <cellStyle name="_DEM-WP(C) Costs not in AURORA 2006GRC_PCA 9 -  Exhibit D April 2010 7" xfId="4789"/>
    <cellStyle name="_DEM-WP(C) Costs not in AURORA 2006GRC_PCA 9 -  Exhibit D Nov 2010" xfId="4790"/>
    <cellStyle name="_DEM-WP(C) Costs not in AURORA 2006GRC_PCA 9 -  Exhibit D Nov 2010 2" xfId="4791"/>
    <cellStyle name="_DEM-WP(C) Costs not in AURORA 2006GRC_PCA 9 -  Exhibit D Nov 2010 2 2" xfId="4792"/>
    <cellStyle name="_DEM-WP(C) Costs not in AURORA 2006GRC_PCA 9 -  Exhibit D Nov 2010 3" xfId="4793"/>
    <cellStyle name="_DEM-WP(C) Costs not in AURORA 2006GRC_PCA 9 - Exhibit D at August 2010" xfId="4794"/>
    <cellStyle name="_DEM-WP(C) Costs not in AURORA 2006GRC_PCA 9 - Exhibit D at August 2010 2" xfId="4795"/>
    <cellStyle name="_DEM-WP(C) Costs not in AURORA 2006GRC_PCA 9 - Exhibit D at August 2010 2 2" xfId="4796"/>
    <cellStyle name="_DEM-WP(C) Costs not in AURORA 2006GRC_PCA 9 - Exhibit D at August 2010 3" xfId="4797"/>
    <cellStyle name="_DEM-WP(C) Costs not in AURORA 2006GRC_PCA 9 - Exhibit D June 2010 GRC" xfId="4798"/>
    <cellStyle name="_DEM-WP(C) Costs not in AURORA 2006GRC_PCA 9 - Exhibit D June 2010 GRC 2" xfId="4799"/>
    <cellStyle name="_DEM-WP(C) Costs not in AURORA 2006GRC_PCA 9 - Exhibit D June 2010 GRC 2 2" xfId="4800"/>
    <cellStyle name="_DEM-WP(C) Costs not in AURORA 2006GRC_PCA 9 - Exhibit D June 2010 GRC 3" xfId="4801"/>
    <cellStyle name="_DEM-WP(C) Costs not in AURORA 2006GRC_Power Costs - Comparison bx Rbtl-Staff-Jt-PC" xfId="4802"/>
    <cellStyle name="_DEM-WP(C) Costs not in AURORA 2006GRC_Power Costs - Comparison bx Rbtl-Staff-Jt-PC 2" xfId="4803"/>
    <cellStyle name="_DEM-WP(C) Costs not in AURORA 2006GRC_Power Costs - Comparison bx Rbtl-Staff-Jt-PC 2 2" xfId="4804"/>
    <cellStyle name="_DEM-WP(C) Costs not in AURORA 2006GRC_Power Costs - Comparison bx Rbtl-Staff-Jt-PC 2 2 2" xfId="4805"/>
    <cellStyle name="_DEM-WP(C) Costs not in AURORA 2006GRC_Power Costs - Comparison bx Rbtl-Staff-Jt-PC 2 3" xfId="4806"/>
    <cellStyle name="_DEM-WP(C) Costs not in AURORA 2006GRC_Power Costs - Comparison bx Rbtl-Staff-Jt-PC 3" xfId="4807"/>
    <cellStyle name="_DEM-WP(C) Costs not in AURORA 2006GRC_Power Costs - Comparison bx Rbtl-Staff-Jt-PC 3 2" xfId="4808"/>
    <cellStyle name="_DEM-WP(C) Costs not in AURORA 2006GRC_Power Costs - Comparison bx Rbtl-Staff-Jt-PC 4" xfId="4809"/>
    <cellStyle name="_DEM-WP(C) Costs not in AURORA 2006GRC_Power Costs - Comparison bx Rbtl-Staff-Jt-PC_Adj Bench DR 3 for Initial Briefs (Electric)" xfId="4810"/>
    <cellStyle name="_DEM-WP(C) Costs not in AURORA 2006GRC_Power Costs - Comparison bx Rbtl-Staff-Jt-PC_Adj Bench DR 3 for Initial Briefs (Electric) 2" xfId="4811"/>
    <cellStyle name="_DEM-WP(C) Costs not in AURORA 2006GRC_Power Costs - Comparison bx Rbtl-Staff-Jt-PC_Adj Bench DR 3 for Initial Briefs (Electric) 2 2" xfId="4812"/>
    <cellStyle name="_DEM-WP(C) Costs not in AURORA 2006GRC_Power Costs - Comparison bx Rbtl-Staff-Jt-PC_Adj Bench DR 3 for Initial Briefs (Electric) 2 2 2" xfId="4813"/>
    <cellStyle name="_DEM-WP(C) Costs not in AURORA 2006GRC_Power Costs - Comparison bx Rbtl-Staff-Jt-PC_Adj Bench DR 3 for Initial Briefs (Electric) 2 3" xfId="4814"/>
    <cellStyle name="_DEM-WP(C) Costs not in AURORA 2006GRC_Power Costs - Comparison bx Rbtl-Staff-Jt-PC_Adj Bench DR 3 for Initial Briefs (Electric) 3" xfId="4815"/>
    <cellStyle name="_DEM-WP(C) Costs not in AURORA 2006GRC_Power Costs - Comparison bx Rbtl-Staff-Jt-PC_Adj Bench DR 3 for Initial Briefs (Electric) 3 2" xfId="4816"/>
    <cellStyle name="_DEM-WP(C) Costs not in AURORA 2006GRC_Power Costs - Comparison bx Rbtl-Staff-Jt-PC_Adj Bench DR 3 for Initial Briefs (Electric) 4" xfId="4817"/>
    <cellStyle name="_DEM-WP(C) Costs not in AURORA 2006GRC_Power Costs - Comparison bx Rbtl-Staff-Jt-PC_Adj Bench DR 3 for Initial Briefs (Electric)_DEM-WP(C) ENERG10C--ctn Mid-C_042010 2010GRC" xfId="4818"/>
    <cellStyle name="_DEM-WP(C) Costs not in AURORA 2006GRC_Power Costs - Comparison bx Rbtl-Staff-Jt-PC_Adj Bench DR 3 for Initial Briefs (Electric)_DEM-WP(C) ENERG10C--ctn Mid-C_042010 2010GRC 2" xfId="4819"/>
    <cellStyle name="_DEM-WP(C) Costs not in AURORA 2006GRC_Power Costs - Comparison bx Rbtl-Staff-Jt-PC_DEM-WP(C) ENERG10C--ctn Mid-C_042010 2010GRC" xfId="4820"/>
    <cellStyle name="_DEM-WP(C) Costs not in AURORA 2006GRC_Power Costs - Comparison bx Rbtl-Staff-Jt-PC_DEM-WP(C) ENERG10C--ctn Mid-C_042010 2010GRC 2" xfId="4821"/>
    <cellStyle name="_DEM-WP(C) Costs not in AURORA 2006GRC_Power Costs - Comparison bx Rbtl-Staff-Jt-PC_Electric Rev Req Model (2009 GRC) Rebuttal" xfId="4822"/>
    <cellStyle name="_DEM-WP(C) Costs not in AURORA 2006GRC_Power Costs - Comparison bx Rbtl-Staff-Jt-PC_Electric Rev Req Model (2009 GRC) Rebuttal 2" xfId="4823"/>
    <cellStyle name="_DEM-WP(C) Costs not in AURORA 2006GRC_Power Costs - Comparison bx Rbtl-Staff-Jt-PC_Electric Rev Req Model (2009 GRC) Rebuttal 2 2" xfId="4824"/>
    <cellStyle name="_DEM-WP(C) Costs not in AURORA 2006GRC_Power Costs - Comparison bx Rbtl-Staff-Jt-PC_Electric Rev Req Model (2009 GRC) Rebuttal 3" xfId="4825"/>
    <cellStyle name="_DEM-WP(C) Costs not in AURORA 2006GRC_Power Costs - Comparison bx Rbtl-Staff-Jt-PC_Electric Rev Req Model (2009 GRC) Rebuttal REmoval of New  WH Solar AdjustMI" xfId="4826"/>
    <cellStyle name="_DEM-WP(C) Costs not in AURORA 2006GRC_Power Costs - Comparison bx Rbtl-Staff-Jt-PC_Electric Rev Req Model (2009 GRC) Rebuttal REmoval of New  WH Solar AdjustMI 2" xfId="4827"/>
    <cellStyle name="_DEM-WP(C) Costs not in AURORA 2006GRC_Power Costs - Comparison bx Rbtl-Staff-Jt-PC_Electric Rev Req Model (2009 GRC) Rebuttal REmoval of New  WH Solar AdjustMI 2 2" xfId="4828"/>
    <cellStyle name="_DEM-WP(C) Costs not in AURORA 2006GRC_Power Costs - Comparison bx Rbtl-Staff-Jt-PC_Electric Rev Req Model (2009 GRC) Rebuttal REmoval of New  WH Solar AdjustMI 2 2 2" xfId="4829"/>
    <cellStyle name="_DEM-WP(C) Costs not in AURORA 2006GRC_Power Costs - Comparison bx Rbtl-Staff-Jt-PC_Electric Rev Req Model (2009 GRC) Rebuttal REmoval of New  WH Solar AdjustMI 2 3" xfId="4830"/>
    <cellStyle name="_DEM-WP(C) Costs not in AURORA 2006GRC_Power Costs - Comparison bx Rbtl-Staff-Jt-PC_Electric Rev Req Model (2009 GRC) Rebuttal REmoval of New  WH Solar AdjustMI 3" xfId="4831"/>
    <cellStyle name="_DEM-WP(C) Costs not in AURORA 2006GRC_Power Costs - Comparison bx Rbtl-Staff-Jt-PC_Electric Rev Req Model (2009 GRC) Rebuttal REmoval of New  WH Solar AdjustMI 3 2" xfId="4832"/>
    <cellStyle name="_DEM-WP(C) Costs not in AURORA 2006GRC_Power Costs - Comparison bx Rbtl-Staff-Jt-PC_Electric Rev Req Model (2009 GRC) Rebuttal REmoval of New  WH Solar AdjustMI 4" xfId="4833"/>
    <cellStyle name="_DEM-WP(C) Costs not in AURORA 2006GRC_Power Costs - Comparison bx Rbtl-Staff-Jt-PC_Electric Rev Req Model (2009 GRC) Rebuttal REmoval of New  WH Solar AdjustMI_DEM-WP(C) ENERG10C--ctn Mid-C_042010 2010GRC" xfId="4834"/>
    <cellStyle name="_DEM-WP(C) Costs not in AURORA 2006GRC_Power Costs - Comparison bx Rbtl-Staff-Jt-PC_Electric Rev Req Model (2009 GRC) Rebuttal REmoval of New  WH Solar AdjustMI_DEM-WP(C) ENERG10C--ctn Mid-C_042010 2010GRC 2" xfId="4835"/>
    <cellStyle name="_DEM-WP(C) Costs not in AURORA 2006GRC_Power Costs - Comparison bx Rbtl-Staff-Jt-PC_Electric Rev Req Model (2009 GRC) Revised 01-18-2010" xfId="4836"/>
    <cellStyle name="_DEM-WP(C) Costs not in AURORA 2006GRC_Power Costs - Comparison bx Rbtl-Staff-Jt-PC_Electric Rev Req Model (2009 GRC) Revised 01-18-2010 2" xfId="4837"/>
    <cellStyle name="_DEM-WP(C) Costs not in AURORA 2006GRC_Power Costs - Comparison bx Rbtl-Staff-Jt-PC_Electric Rev Req Model (2009 GRC) Revised 01-18-2010 2 2" xfId="4838"/>
    <cellStyle name="_DEM-WP(C) Costs not in AURORA 2006GRC_Power Costs - Comparison bx Rbtl-Staff-Jt-PC_Electric Rev Req Model (2009 GRC) Revised 01-18-2010 2 2 2" xfId="4839"/>
    <cellStyle name="_DEM-WP(C) Costs not in AURORA 2006GRC_Power Costs - Comparison bx Rbtl-Staff-Jt-PC_Electric Rev Req Model (2009 GRC) Revised 01-18-2010 2 3" xfId="4840"/>
    <cellStyle name="_DEM-WP(C) Costs not in AURORA 2006GRC_Power Costs - Comparison bx Rbtl-Staff-Jt-PC_Electric Rev Req Model (2009 GRC) Revised 01-18-2010 3" xfId="4841"/>
    <cellStyle name="_DEM-WP(C) Costs not in AURORA 2006GRC_Power Costs - Comparison bx Rbtl-Staff-Jt-PC_Electric Rev Req Model (2009 GRC) Revised 01-18-2010 3 2" xfId="4842"/>
    <cellStyle name="_DEM-WP(C) Costs not in AURORA 2006GRC_Power Costs - Comparison bx Rbtl-Staff-Jt-PC_Electric Rev Req Model (2009 GRC) Revised 01-18-2010 4" xfId="4843"/>
    <cellStyle name="_DEM-WP(C) Costs not in AURORA 2006GRC_Power Costs - Comparison bx Rbtl-Staff-Jt-PC_Electric Rev Req Model (2009 GRC) Revised 01-18-2010_DEM-WP(C) ENERG10C--ctn Mid-C_042010 2010GRC" xfId="4844"/>
    <cellStyle name="_DEM-WP(C) Costs not in AURORA 2006GRC_Power Costs - Comparison bx Rbtl-Staff-Jt-PC_Electric Rev Req Model (2009 GRC) Revised 01-18-2010_DEM-WP(C) ENERG10C--ctn Mid-C_042010 2010GRC 2" xfId="4845"/>
    <cellStyle name="_DEM-WP(C) Costs not in AURORA 2006GRC_Power Costs - Comparison bx Rbtl-Staff-Jt-PC_Final Order Electric EXHIBIT A-1" xfId="4846"/>
    <cellStyle name="_DEM-WP(C) Costs not in AURORA 2006GRC_Power Costs - Comparison bx Rbtl-Staff-Jt-PC_Final Order Electric EXHIBIT A-1 2" xfId="4847"/>
    <cellStyle name="_DEM-WP(C) Costs not in AURORA 2006GRC_Power Costs - Comparison bx Rbtl-Staff-Jt-PC_Final Order Electric EXHIBIT A-1 2 2" xfId="4848"/>
    <cellStyle name="_DEM-WP(C) Costs not in AURORA 2006GRC_Power Costs - Comparison bx Rbtl-Staff-Jt-PC_Final Order Electric EXHIBIT A-1 3" xfId="4849"/>
    <cellStyle name="_DEM-WP(C) Costs not in AURORA 2006GRC_Production Adj 4.37" xfId="4850"/>
    <cellStyle name="_DEM-WP(C) Costs not in AURORA 2006GRC_Purchased Power Adj 4.03" xfId="4851"/>
    <cellStyle name="_DEM-WP(C) Costs not in AURORA 2006GRC_Rebuttal Power Costs" xfId="4852"/>
    <cellStyle name="_DEM-WP(C) Costs not in AURORA 2006GRC_Rebuttal Power Costs 2" xfId="4853"/>
    <cellStyle name="_DEM-WP(C) Costs not in AURORA 2006GRC_Rebuttal Power Costs 2 2" xfId="4854"/>
    <cellStyle name="_DEM-WP(C) Costs not in AURORA 2006GRC_Rebuttal Power Costs 2 2 2" xfId="4855"/>
    <cellStyle name="_DEM-WP(C) Costs not in AURORA 2006GRC_Rebuttal Power Costs 2 3" xfId="4856"/>
    <cellStyle name="_DEM-WP(C) Costs not in AURORA 2006GRC_Rebuttal Power Costs 3" xfId="4857"/>
    <cellStyle name="_DEM-WP(C) Costs not in AURORA 2006GRC_Rebuttal Power Costs 3 2" xfId="4858"/>
    <cellStyle name="_DEM-WP(C) Costs not in AURORA 2006GRC_Rebuttal Power Costs 4" xfId="4859"/>
    <cellStyle name="_DEM-WP(C) Costs not in AURORA 2006GRC_Rebuttal Power Costs_Adj Bench DR 3 for Initial Briefs (Electric)" xfId="4860"/>
    <cellStyle name="_DEM-WP(C) Costs not in AURORA 2006GRC_Rebuttal Power Costs_Adj Bench DR 3 for Initial Briefs (Electric) 2" xfId="4861"/>
    <cellStyle name="_DEM-WP(C) Costs not in AURORA 2006GRC_Rebuttal Power Costs_Adj Bench DR 3 for Initial Briefs (Electric) 2 2" xfId="4862"/>
    <cellStyle name="_DEM-WP(C) Costs not in AURORA 2006GRC_Rebuttal Power Costs_Adj Bench DR 3 for Initial Briefs (Electric) 2 2 2" xfId="4863"/>
    <cellStyle name="_DEM-WP(C) Costs not in AURORA 2006GRC_Rebuttal Power Costs_Adj Bench DR 3 for Initial Briefs (Electric) 2 3" xfId="4864"/>
    <cellStyle name="_DEM-WP(C) Costs not in AURORA 2006GRC_Rebuttal Power Costs_Adj Bench DR 3 for Initial Briefs (Electric) 3" xfId="4865"/>
    <cellStyle name="_DEM-WP(C) Costs not in AURORA 2006GRC_Rebuttal Power Costs_Adj Bench DR 3 for Initial Briefs (Electric) 3 2" xfId="4866"/>
    <cellStyle name="_DEM-WP(C) Costs not in AURORA 2006GRC_Rebuttal Power Costs_Adj Bench DR 3 for Initial Briefs (Electric) 4" xfId="4867"/>
    <cellStyle name="_DEM-WP(C) Costs not in AURORA 2006GRC_Rebuttal Power Costs_Adj Bench DR 3 for Initial Briefs (Electric)_DEM-WP(C) ENERG10C--ctn Mid-C_042010 2010GRC" xfId="4868"/>
    <cellStyle name="_DEM-WP(C) Costs not in AURORA 2006GRC_Rebuttal Power Costs_Adj Bench DR 3 for Initial Briefs (Electric)_DEM-WP(C) ENERG10C--ctn Mid-C_042010 2010GRC 2" xfId="4869"/>
    <cellStyle name="_DEM-WP(C) Costs not in AURORA 2006GRC_Rebuttal Power Costs_DEM-WP(C) ENERG10C--ctn Mid-C_042010 2010GRC" xfId="4870"/>
    <cellStyle name="_DEM-WP(C) Costs not in AURORA 2006GRC_Rebuttal Power Costs_DEM-WP(C) ENERG10C--ctn Mid-C_042010 2010GRC 2" xfId="4871"/>
    <cellStyle name="_DEM-WP(C) Costs not in AURORA 2006GRC_Rebuttal Power Costs_Electric Rev Req Model (2009 GRC) Rebuttal" xfId="4872"/>
    <cellStyle name="_DEM-WP(C) Costs not in AURORA 2006GRC_Rebuttal Power Costs_Electric Rev Req Model (2009 GRC) Rebuttal 2" xfId="4873"/>
    <cellStyle name="_DEM-WP(C) Costs not in AURORA 2006GRC_Rebuttal Power Costs_Electric Rev Req Model (2009 GRC) Rebuttal 2 2" xfId="4874"/>
    <cellStyle name="_DEM-WP(C) Costs not in AURORA 2006GRC_Rebuttal Power Costs_Electric Rev Req Model (2009 GRC) Rebuttal 3" xfId="4875"/>
    <cellStyle name="_DEM-WP(C) Costs not in AURORA 2006GRC_Rebuttal Power Costs_Electric Rev Req Model (2009 GRC) Rebuttal REmoval of New  WH Solar AdjustMI" xfId="4876"/>
    <cellStyle name="_DEM-WP(C) Costs not in AURORA 2006GRC_Rebuttal Power Costs_Electric Rev Req Model (2009 GRC) Rebuttal REmoval of New  WH Solar AdjustMI 2" xfId="4877"/>
    <cellStyle name="_DEM-WP(C) Costs not in AURORA 2006GRC_Rebuttal Power Costs_Electric Rev Req Model (2009 GRC) Rebuttal REmoval of New  WH Solar AdjustMI 2 2" xfId="4878"/>
    <cellStyle name="_DEM-WP(C) Costs not in AURORA 2006GRC_Rebuttal Power Costs_Electric Rev Req Model (2009 GRC) Rebuttal REmoval of New  WH Solar AdjustMI 2 2 2" xfId="4879"/>
    <cellStyle name="_DEM-WP(C) Costs not in AURORA 2006GRC_Rebuttal Power Costs_Electric Rev Req Model (2009 GRC) Rebuttal REmoval of New  WH Solar AdjustMI 2 3" xfId="4880"/>
    <cellStyle name="_DEM-WP(C) Costs not in AURORA 2006GRC_Rebuttal Power Costs_Electric Rev Req Model (2009 GRC) Rebuttal REmoval of New  WH Solar AdjustMI 3" xfId="4881"/>
    <cellStyle name="_DEM-WP(C) Costs not in AURORA 2006GRC_Rebuttal Power Costs_Electric Rev Req Model (2009 GRC) Rebuttal REmoval of New  WH Solar AdjustMI 3 2" xfId="4882"/>
    <cellStyle name="_DEM-WP(C) Costs not in AURORA 2006GRC_Rebuttal Power Costs_Electric Rev Req Model (2009 GRC) Rebuttal REmoval of New  WH Solar AdjustMI 4" xfId="4883"/>
    <cellStyle name="_DEM-WP(C) Costs not in AURORA 2006GRC_Rebuttal Power Costs_Electric Rev Req Model (2009 GRC) Rebuttal REmoval of New  WH Solar AdjustMI_DEM-WP(C) ENERG10C--ctn Mid-C_042010 2010GRC" xfId="4884"/>
    <cellStyle name="_DEM-WP(C) Costs not in AURORA 2006GRC_Rebuttal Power Costs_Electric Rev Req Model (2009 GRC) Rebuttal REmoval of New  WH Solar AdjustMI_DEM-WP(C) ENERG10C--ctn Mid-C_042010 2010GRC 2" xfId="4885"/>
    <cellStyle name="_DEM-WP(C) Costs not in AURORA 2006GRC_Rebuttal Power Costs_Electric Rev Req Model (2009 GRC) Revised 01-18-2010" xfId="4886"/>
    <cellStyle name="_DEM-WP(C) Costs not in AURORA 2006GRC_Rebuttal Power Costs_Electric Rev Req Model (2009 GRC) Revised 01-18-2010 2" xfId="4887"/>
    <cellStyle name="_DEM-WP(C) Costs not in AURORA 2006GRC_Rebuttal Power Costs_Electric Rev Req Model (2009 GRC) Revised 01-18-2010 2 2" xfId="4888"/>
    <cellStyle name="_DEM-WP(C) Costs not in AURORA 2006GRC_Rebuttal Power Costs_Electric Rev Req Model (2009 GRC) Revised 01-18-2010 2 2 2" xfId="4889"/>
    <cellStyle name="_DEM-WP(C) Costs not in AURORA 2006GRC_Rebuttal Power Costs_Electric Rev Req Model (2009 GRC) Revised 01-18-2010 2 3" xfId="4890"/>
    <cellStyle name="_DEM-WP(C) Costs not in AURORA 2006GRC_Rebuttal Power Costs_Electric Rev Req Model (2009 GRC) Revised 01-18-2010 3" xfId="4891"/>
    <cellStyle name="_DEM-WP(C) Costs not in AURORA 2006GRC_Rebuttal Power Costs_Electric Rev Req Model (2009 GRC) Revised 01-18-2010 3 2" xfId="4892"/>
    <cellStyle name="_DEM-WP(C) Costs not in AURORA 2006GRC_Rebuttal Power Costs_Electric Rev Req Model (2009 GRC) Revised 01-18-2010 4" xfId="4893"/>
    <cellStyle name="_DEM-WP(C) Costs not in AURORA 2006GRC_Rebuttal Power Costs_Electric Rev Req Model (2009 GRC) Revised 01-18-2010_DEM-WP(C) ENERG10C--ctn Mid-C_042010 2010GRC" xfId="4894"/>
    <cellStyle name="_DEM-WP(C) Costs not in AURORA 2006GRC_Rebuttal Power Costs_Electric Rev Req Model (2009 GRC) Revised 01-18-2010_DEM-WP(C) ENERG10C--ctn Mid-C_042010 2010GRC 2" xfId="4895"/>
    <cellStyle name="_DEM-WP(C) Costs not in AURORA 2006GRC_Rebuttal Power Costs_Final Order Electric EXHIBIT A-1" xfId="4896"/>
    <cellStyle name="_DEM-WP(C) Costs not in AURORA 2006GRC_Rebuttal Power Costs_Final Order Electric EXHIBIT A-1 2" xfId="4897"/>
    <cellStyle name="_DEM-WP(C) Costs not in AURORA 2006GRC_Rebuttal Power Costs_Final Order Electric EXHIBIT A-1 2 2" xfId="4898"/>
    <cellStyle name="_DEM-WP(C) Costs not in AURORA 2006GRC_Rebuttal Power Costs_Final Order Electric EXHIBIT A-1 3" xfId="4899"/>
    <cellStyle name="_DEM-WP(C) Costs not in AURORA 2006GRC_ROR 5.02" xfId="4900"/>
    <cellStyle name="_DEM-WP(C) Costs not in AURORA 2006GRC_Transmission Workbook for May BOD" xfId="4901"/>
    <cellStyle name="_DEM-WP(C) Costs not in AURORA 2006GRC_Transmission Workbook for May BOD 2" xfId="4902"/>
    <cellStyle name="_DEM-WP(C) Costs not in AURORA 2006GRC_Transmission Workbook for May BOD 2 2" xfId="4903"/>
    <cellStyle name="_DEM-WP(C) Costs not in AURORA 2006GRC_Transmission Workbook for May BOD 2 2 2" xfId="4904"/>
    <cellStyle name="_DEM-WP(C) Costs not in AURORA 2006GRC_Transmission Workbook for May BOD 2 3" xfId="4905"/>
    <cellStyle name="_DEM-WP(C) Costs not in AURORA 2006GRC_Transmission Workbook for May BOD 3" xfId="4906"/>
    <cellStyle name="_DEM-WP(C) Costs not in AURORA 2006GRC_Transmission Workbook for May BOD 3 2" xfId="4907"/>
    <cellStyle name="_DEM-WP(C) Costs not in AURORA 2006GRC_Transmission Workbook for May BOD 4" xfId="4908"/>
    <cellStyle name="_DEM-WP(C) Costs not in AURORA 2006GRC_Transmission Workbook for May BOD_DEM-WP(C) ENERG10C--ctn Mid-C_042010 2010GRC" xfId="4909"/>
    <cellStyle name="_DEM-WP(C) Costs not in AURORA 2006GRC_Transmission Workbook for May BOD_DEM-WP(C) ENERG10C--ctn Mid-C_042010 2010GRC 2" xfId="4910"/>
    <cellStyle name="_DEM-WP(C) Costs not in AURORA 2006GRC_Wind Integration 10GRC" xfId="4911"/>
    <cellStyle name="_DEM-WP(C) Costs not in AURORA 2006GRC_Wind Integration 10GRC 2" xfId="4912"/>
    <cellStyle name="_DEM-WP(C) Costs not in AURORA 2006GRC_Wind Integration 10GRC 2 2" xfId="4913"/>
    <cellStyle name="_DEM-WP(C) Costs not in AURORA 2006GRC_Wind Integration 10GRC 2 2 2" xfId="4914"/>
    <cellStyle name="_DEM-WP(C) Costs not in AURORA 2006GRC_Wind Integration 10GRC 2 3" xfId="4915"/>
    <cellStyle name="_DEM-WP(C) Costs not in AURORA 2006GRC_Wind Integration 10GRC 3" xfId="4916"/>
    <cellStyle name="_DEM-WP(C) Costs not in AURORA 2006GRC_Wind Integration 10GRC 3 2" xfId="4917"/>
    <cellStyle name="_DEM-WP(C) Costs not in AURORA 2006GRC_Wind Integration 10GRC 4" xfId="4918"/>
    <cellStyle name="_DEM-WP(C) Costs not in AURORA 2006GRC_Wind Integration 10GRC_DEM-WP(C) ENERG10C--ctn Mid-C_042010 2010GRC" xfId="4919"/>
    <cellStyle name="_DEM-WP(C) Costs not in AURORA 2006GRC_Wind Integration 10GRC_DEM-WP(C) ENERG10C--ctn Mid-C_042010 2010GRC 2" xfId="4920"/>
    <cellStyle name="_DEM-WP(C) Costs not in AURORA 2007GRC" xfId="4921"/>
    <cellStyle name="_DEM-WP(C) Costs not in AURORA 2007GRC 2" xfId="4922"/>
    <cellStyle name="_DEM-WP(C) Costs not in AURORA 2007GRC 2 2" xfId="4923"/>
    <cellStyle name="_DEM-WP(C) Costs not in AURORA 2007GRC 2 2 2" xfId="4924"/>
    <cellStyle name="_DEM-WP(C) Costs not in AURORA 2007GRC 2 3" xfId="4925"/>
    <cellStyle name="_DEM-WP(C) Costs not in AURORA 2007GRC 3" xfId="4926"/>
    <cellStyle name="_DEM-WP(C) Costs not in AURORA 2007GRC 3 2" xfId="4927"/>
    <cellStyle name="_DEM-WP(C) Costs not in AURORA 2007GRC 4" xfId="4928"/>
    <cellStyle name="_DEM-WP(C) Costs not in AURORA 2007GRC Update" xfId="4929"/>
    <cellStyle name="_DEM-WP(C) Costs not in AURORA 2007GRC Update 2" xfId="4930"/>
    <cellStyle name="_DEM-WP(C) Costs not in AURORA 2007GRC Update 2 2" xfId="4931"/>
    <cellStyle name="_DEM-WP(C) Costs not in AURORA 2007GRC Update 2 2 2" xfId="4932"/>
    <cellStyle name="_DEM-WP(C) Costs not in AURORA 2007GRC Update 2 3" xfId="4933"/>
    <cellStyle name="_DEM-WP(C) Costs not in AURORA 2007GRC Update 3" xfId="4934"/>
    <cellStyle name="_DEM-WP(C) Costs not in AURORA 2007GRC Update 3 2" xfId="4935"/>
    <cellStyle name="_DEM-WP(C) Costs not in AURORA 2007GRC Update 4" xfId="4936"/>
    <cellStyle name="_DEM-WP(C) Costs not in AURORA 2007GRC Update_DEM-WP(C) ENERG10C--ctn Mid-C_042010 2010GRC" xfId="4937"/>
    <cellStyle name="_DEM-WP(C) Costs not in AURORA 2007GRC Update_DEM-WP(C) ENERG10C--ctn Mid-C_042010 2010GRC 2" xfId="4938"/>
    <cellStyle name="_DEM-WP(C) Costs not in AURORA 2007GRC Update_NIM Summary" xfId="4939"/>
    <cellStyle name="_DEM-WP(C) Costs not in AURORA 2007GRC Update_NIM Summary 2" xfId="4940"/>
    <cellStyle name="_DEM-WP(C) Costs not in AURORA 2007GRC Update_NIM Summary 2 2" xfId="4941"/>
    <cellStyle name="_DEM-WP(C) Costs not in AURORA 2007GRC Update_NIM Summary 2 2 2" xfId="4942"/>
    <cellStyle name="_DEM-WP(C) Costs not in AURORA 2007GRC Update_NIM Summary 2 3" xfId="4943"/>
    <cellStyle name="_DEM-WP(C) Costs not in AURORA 2007GRC Update_NIM Summary 3" xfId="4944"/>
    <cellStyle name="_DEM-WP(C) Costs not in AURORA 2007GRC Update_NIM Summary 3 2" xfId="4945"/>
    <cellStyle name="_DEM-WP(C) Costs not in AURORA 2007GRC Update_NIM Summary 4" xfId="4946"/>
    <cellStyle name="_DEM-WP(C) Costs not in AURORA 2007GRC Update_NIM Summary_DEM-WP(C) ENERG10C--ctn Mid-C_042010 2010GRC" xfId="4947"/>
    <cellStyle name="_DEM-WP(C) Costs not in AURORA 2007GRC Update_NIM Summary_DEM-WP(C) ENERG10C--ctn Mid-C_042010 2010GRC 2" xfId="4948"/>
    <cellStyle name="_DEM-WP(C) Costs not in AURORA 2007GRC_16.37E Wild Horse Expansion DeferralRevwrkingfile SF" xfId="4949"/>
    <cellStyle name="_DEM-WP(C) Costs not in AURORA 2007GRC_16.37E Wild Horse Expansion DeferralRevwrkingfile SF 2" xfId="4950"/>
    <cellStyle name="_DEM-WP(C) Costs not in AURORA 2007GRC_16.37E Wild Horse Expansion DeferralRevwrkingfile SF 2 2" xfId="4951"/>
    <cellStyle name="_DEM-WP(C) Costs not in AURORA 2007GRC_16.37E Wild Horse Expansion DeferralRevwrkingfile SF 2 2 2" xfId="4952"/>
    <cellStyle name="_DEM-WP(C) Costs not in AURORA 2007GRC_16.37E Wild Horse Expansion DeferralRevwrkingfile SF 2 3" xfId="4953"/>
    <cellStyle name="_DEM-WP(C) Costs not in AURORA 2007GRC_16.37E Wild Horse Expansion DeferralRevwrkingfile SF 3" xfId="4954"/>
    <cellStyle name="_DEM-WP(C) Costs not in AURORA 2007GRC_16.37E Wild Horse Expansion DeferralRevwrkingfile SF 3 2" xfId="4955"/>
    <cellStyle name="_DEM-WP(C) Costs not in AURORA 2007GRC_16.37E Wild Horse Expansion DeferralRevwrkingfile SF 4" xfId="4956"/>
    <cellStyle name="_DEM-WP(C) Costs not in AURORA 2007GRC_16.37E Wild Horse Expansion DeferralRevwrkingfile SF_DEM-WP(C) ENERG10C--ctn Mid-C_042010 2010GRC" xfId="4957"/>
    <cellStyle name="_DEM-WP(C) Costs not in AURORA 2007GRC_16.37E Wild Horse Expansion DeferralRevwrkingfile SF_DEM-WP(C) ENERG10C--ctn Mid-C_042010 2010GRC 2" xfId="4958"/>
    <cellStyle name="_DEM-WP(C) Costs not in AURORA 2007GRC_2009 GRC Compl Filing - Exhibit D" xfId="4959"/>
    <cellStyle name="_DEM-WP(C) Costs not in AURORA 2007GRC_2009 GRC Compl Filing - Exhibit D 2" xfId="4960"/>
    <cellStyle name="_DEM-WP(C) Costs not in AURORA 2007GRC_2009 GRC Compl Filing - Exhibit D 2 2" xfId="4961"/>
    <cellStyle name="_DEM-WP(C) Costs not in AURORA 2007GRC_2009 GRC Compl Filing - Exhibit D 2 2 2" xfId="4962"/>
    <cellStyle name="_DEM-WP(C) Costs not in AURORA 2007GRC_2009 GRC Compl Filing - Exhibit D 2 3" xfId="4963"/>
    <cellStyle name="_DEM-WP(C) Costs not in AURORA 2007GRC_2009 GRC Compl Filing - Exhibit D 3" xfId="4964"/>
    <cellStyle name="_DEM-WP(C) Costs not in AURORA 2007GRC_2009 GRC Compl Filing - Exhibit D 3 2" xfId="4965"/>
    <cellStyle name="_DEM-WP(C) Costs not in AURORA 2007GRC_2009 GRC Compl Filing - Exhibit D 4" xfId="4966"/>
    <cellStyle name="_DEM-WP(C) Costs not in AURORA 2007GRC_2009 GRC Compl Filing - Exhibit D_DEM-WP(C) ENERG10C--ctn Mid-C_042010 2010GRC" xfId="4967"/>
    <cellStyle name="_DEM-WP(C) Costs not in AURORA 2007GRC_2009 GRC Compl Filing - Exhibit D_DEM-WP(C) ENERG10C--ctn Mid-C_042010 2010GRC 2" xfId="4968"/>
    <cellStyle name="_DEM-WP(C) Costs not in AURORA 2007GRC_Adj Bench DR 3 for Initial Briefs (Electric)" xfId="4969"/>
    <cellStyle name="_DEM-WP(C) Costs not in AURORA 2007GRC_Adj Bench DR 3 for Initial Briefs (Electric) 2" xfId="4970"/>
    <cellStyle name="_DEM-WP(C) Costs not in AURORA 2007GRC_Adj Bench DR 3 for Initial Briefs (Electric) 2 2" xfId="4971"/>
    <cellStyle name="_DEM-WP(C) Costs not in AURORA 2007GRC_Adj Bench DR 3 for Initial Briefs (Electric) 2 2 2" xfId="4972"/>
    <cellStyle name="_DEM-WP(C) Costs not in AURORA 2007GRC_Adj Bench DR 3 for Initial Briefs (Electric) 2 3" xfId="4973"/>
    <cellStyle name="_DEM-WP(C) Costs not in AURORA 2007GRC_Adj Bench DR 3 for Initial Briefs (Electric) 3" xfId="4974"/>
    <cellStyle name="_DEM-WP(C) Costs not in AURORA 2007GRC_Adj Bench DR 3 for Initial Briefs (Electric) 3 2" xfId="4975"/>
    <cellStyle name="_DEM-WP(C) Costs not in AURORA 2007GRC_Adj Bench DR 3 for Initial Briefs (Electric) 4" xfId="4976"/>
    <cellStyle name="_DEM-WP(C) Costs not in AURORA 2007GRC_Adj Bench DR 3 for Initial Briefs (Electric)_DEM-WP(C) ENERG10C--ctn Mid-C_042010 2010GRC" xfId="4977"/>
    <cellStyle name="_DEM-WP(C) Costs not in AURORA 2007GRC_Adj Bench DR 3 for Initial Briefs (Electric)_DEM-WP(C) ENERG10C--ctn Mid-C_042010 2010GRC 2" xfId="4978"/>
    <cellStyle name="_DEM-WP(C) Costs not in AURORA 2007GRC_Book1" xfId="4979"/>
    <cellStyle name="_DEM-WP(C) Costs not in AURORA 2007GRC_Book1 2" xfId="4980"/>
    <cellStyle name="_DEM-WP(C) Costs not in AURORA 2007GRC_Book2" xfId="4981"/>
    <cellStyle name="_DEM-WP(C) Costs not in AURORA 2007GRC_Book2 2" xfId="4982"/>
    <cellStyle name="_DEM-WP(C) Costs not in AURORA 2007GRC_Book2 2 2" xfId="4983"/>
    <cellStyle name="_DEM-WP(C) Costs not in AURORA 2007GRC_Book2 2 2 2" xfId="4984"/>
    <cellStyle name="_DEM-WP(C) Costs not in AURORA 2007GRC_Book2 2 3" xfId="4985"/>
    <cellStyle name="_DEM-WP(C) Costs not in AURORA 2007GRC_Book2 3" xfId="4986"/>
    <cellStyle name="_DEM-WP(C) Costs not in AURORA 2007GRC_Book2 3 2" xfId="4987"/>
    <cellStyle name="_DEM-WP(C) Costs not in AURORA 2007GRC_Book2 4" xfId="4988"/>
    <cellStyle name="_DEM-WP(C) Costs not in AURORA 2007GRC_Book2_DEM-WP(C) ENERG10C--ctn Mid-C_042010 2010GRC" xfId="4989"/>
    <cellStyle name="_DEM-WP(C) Costs not in AURORA 2007GRC_Book2_DEM-WP(C) ENERG10C--ctn Mid-C_042010 2010GRC 2" xfId="4990"/>
    <cellStyle name="_DEM-WP(C) Costs not in AURORA 2007GRC_Book4" xfId="4991"/>
    <cellStyle name="_DEM-WP(C) Costs not in AURORA 2007GRC_Book4 2" xfId="4992"/>
    <cellStyle name="_DEM-WP(C) Costs not in AURORA 2007GRC_Book4 2 2" xfId="4993"/>
    <cellStyle name="_DEM-WP(C) Costs not in AURORA 2007GRC_Book4 2 2 2" xfId="4994"/>
    <cellStyle name="_DEM-WP(C) Costs not in AURORA 2007GRC_Book4 2 3" xfId="4995"/>
    <cellStyle name="_DEM-WP(C) Costs not in AURORA 2007GRC_Book4 3" xfId="4996"/>
    <cellStyle name="_DEM-WP(C) Costs not in AURORA 2007GRC_Book4 3 2" xfId="4997"/>
    <cellStyle name="_DEM-WP(C) Costs not in AURORA 2007GRC_Book4 4" xfId="4998"/>
    <cellStyle name="_DEM-WP(C) Costs not in AURORA 2007GRC_Book4_DEM-WP(C) ENERG10C--ctn Mid-C_042010 2010GRC" xfId="4999"/>
    <cellStyle name="_DEM-WP(C) Costs not in AURORA 2007GRC_Book4_DEM-WP(C) ENERG10C--ctn Mid-C_042010 2010GRC 2" xfId="5000"/>
    <cellStyle name="_DEM-WP(C) Costs not in AURORA 2007GRC_DEM-WP(C) ENERG10C--ctn Mid-C_042010 2010GRC" xfId="5001"/>
    <cellStyle name="_DEM-WP(C) Costs not in AURORA 2007GRC_DEM-WP(C) ENERG10C--ctn Mid-C_042010 2010GRC 2" xfId="5002"/>
    <cellStyle name="_DEM-WP(C) Costs not in AURORA 2007GRC_Electric Rev Req Model (2009 GRC) " xfId="5003"/>
    <cellStyle name="_DEM-WP(C) Costs not in AURORA 2007GRC_Electric Rev Req Model (2009 GRC)  2" xfId="5004"/>
    <cellStyle name="_DEM-WP(C) Costs not in AURORA 2007GRC_Electric Rev Req Model (2009 GRC)  2 2" xfId="5005"/>
    <cellStyle name="_DEM-WP(C) Costs not in AURORA 2007GRC_Electric Rev Req Model (2009 GRC)  2 2 2" xfId="5006"/>
    <cellStyle name="_DEM-WP(C) Costs not in AURORA 2007GRC_Electric Rev Req Model (2009 GRC)  2 3" xfId="5007"/>
    <cellStyle name="_DEM-WP(C) Costs not in AURORA 2007GRC_Electric Rev Req Model (2009 GRC)  3" xfId="5008"/>
    <cellStyle name="_DEM-WP(C) Costs not in AURORA 2007GRC_Electric Rev Req Model (2009 GRC)  3 2" xfId="5009"/>
    <cellStyle name="_DEM-WP(C) Costs not in AURORA 2007GRC_Electric Rev Req Model (2009 GRC)  4" xfId="5010"/>
    <cellStyle name="_DEM-WP(C) Costs not in AURORA 2007GRC_Electric Rev Req Model (2009 GRC) _DEM-WP(C) ENERG10C--ctn Mid-C_042010 2010GRC" xfId="5011"/>
    <cellStyle name="_DEM-WP(C) Costs not in AURORA 2007GRC_Electric Rev Req Model (2009 GRC) _DEM-WP(C) ENERG10C--ctn Mid-C_042010 2010GRC 2" xfId="5012"/>
    <cellStyle name="_DEM-WP(C) Costs not in AURORA 2007GRC_Electric Rev Req Model (2009 GRC) Rebuttal" xfId="5013"/>
    <cellStyle name="_DEM-WP(C) Costs not in AURORA 2007GRC_Electric Rev Req Model (2009 GRC) Rebuttal 2" xfId="5014"/>
    <cellStyle name="_DEM-WP(C) Costs not in AURORA 2007GRC_Electric Rev Req Model (2009 GRC) Rebuttal 2 2" xfId="5015"/>
    <cellStyle name="_DEM-WP(C) Costs not in AURORA 2007GRC_Electric Rev Req Model (2009 GRC) Rebuttal 3" xfId="5016"/>
    <cellStyle name="_DEM-WP(C) Costs not in AURORA 2007GRC_Electric Rev Req Model (2009 GRC) Rebuttal REmoval of New  WH Solar AdjustMI" xfId="5017"/>
    <cellStyle name="_DEM-WP(C) Costs not in AURORA 2007GRC_Electric Rev Req Model (2009 GRC) Rebuttal REmoval of New  WH Solar AdjustMI 2" xfId="5018"/>
    <cellStyle name="_DEM-WP(C) Costs not in AURORA 2007GRC_Electric Rev Req Model (2009 GRC) Rebuttal REmoval of New  WH Solar AdjustMI 2 2" xfId="5019"/>
    <cellStyle name="_DEM-WP(C) Costs not in AURORA 2007GRC_Electric Rev Req Model (2009 GRC) Rebuttal REmoval of New  WH Solar AdjustMI 2 2 2" xfId="5020"/>
    <cellStyle name="_DEM-WP(C) Costs not in AURORA 2007GRC_Electric Rev Req Model (2009 GRC) Rebuttal REmoval of New  WH Solar AdjustMI 2 3" xfId="5021"/>
    <cellStyle name="_DEM-WP(C) Costs not in AURORA 2007GRC_Electric Rev Req Model (2009 GRC) Rebuttal REmoval of New  WH Solar AdjustMI 3" xfId="5022"/>
    <cellStyle name="_DEM-WP(C) Costs not in AURORA 2007GRC_Electric Rev Req Model (2009 GRC) Rebuttal REmoval of New  WH Solar AdjustMI 3 2" xfId="5023"/>
    <cellStyle name="_DEM-WP(C) Costs not in AURORA 2007GRC_Electric Rev Req Model (2009 GRC) Rebuttal REmoval of New  WH Solar AdjustMI 4" xfId="5024"/>
    <cellStyle name="_DEM-WP(C) Costs not in AURORA 2007GRC_Electric Rev Req Model (2009 GRC) Rebuttal REmoval of New  WH Solar AdjustMI_DEM-WP(C) ENERG10C--ctn Mid-C_042010 2010GRC" xfId="5025"/>
    <cellStyle name="_DEM-WP(C) Costs not in AURORA 2007GRC_Electric Rev Req Model (2009 GRC) Rebuttal REmoval of New  WH Solar AdjustMI_DEM-WP(C) ENERG10C--ctn Mid-C_042010 2010GRC 2" xfId="5026"/>
    <cellStyle name="_DEM-WP(C) Costs not in AURORA 2007GRC_Electric Rev Req Model (2009 GRC) Revised 01-18-2010" xfId="5027"/>
    <cellStyle name="_DEM-WP(C) Costs not in AURORA 2007GRC_Electric Rev Req Model (2009 GRC) Revised 01-18-2010 2" xfId="5028"/>
    <cellStyle name="_DEM-WP(C) Costs not in AURORA 2007GRC_Electric Rev Req Model (2009 GRC) Revised 01-18-2010 2 2" xfId="5029"/>
    <cellStyle name="_DEM-WP(C) Costs not in AURORA 2007GRC_Electric Rev Req Model (2009 GRC) Revised 01-18-2010 2 2 2" xfId="5030"/>
    <cellStyle name="_DEM-WP(C) Costs not in AURORA 2007GRC_Electric Rev Req Model (2009 GRC) Revised 01-18-2010 2 3" xfId="5031"/>
    <cellStyle name="_DEM-WP(C) Costs not in AURORA 2007GRC_Electric Rev Req Model (2009 GRC) Revised 01-18-2010 3" xfId="5032"/>
    <cellStyle name="_DEM-WP(C) Costs not in AURORA 2007GRC_Electric Rev Req Model (2009 GRC) Revised 01-18-2010 3 2" xfId="5033"/>
    <cellStyle name="_DEM-WP(C) Costs not in AURORA 2007GRC_Electric Rev Req Model (2009 GRC) Revised 01-18-2010 4" xfId="5034"/>
    <cellStyle name="_DEM-WP(C) Costs not in AURORA 2007GRC_Electric Rev Req Model (2009 GRC) Revised 01-18-2010_DEM-WP(C) ENERG10C--ctn Mid-C_042010 2010GRC" xfId="5035"/>
    <cellStyle name="_DEM-WP(C) Costs not in AURORA 2007GRC_Electric Rev Req Model (2009 GRC) Revised 01-18-2010_DEM-WP(C) ENERG10C--ctn Mid-C_042010 2010GRC 2" xfId="5036"/>
    <cellStyle name="_DEM-WP(C) Costs not in AURORA 2007GRC_Electric Rev Req Model (2010 GRC)" xfId="5037"/>
    <cellStyle name="_DEM-WP(C) Costs not in AURORA 2007GRC_Electric Rev Req Model (2010 GRC) 2" xfId="5038"/>
    <cellStyle name="_DEM-WP(C) Costs not in AURORA 2007GRC_Electric Rev Req Model (2010 GRC) SF" xfId="5039"/>
    <cellStyle name="_DEM-WP(C) Costs not in AURORA 2007GRC_Electric Rev Req Model (2010 GRC) SF 2" xfId="5040"/>
    <cellStyle name="_DEM-WP(C) Costs not in AURORA 2007GRC_Final Order Electric EXHIBIT A-1" xfId="5041"/>
    <cellStyle name="_DEM-WP(C) Costs not in AURORA 2007GRC_Final Order Electric EXHIBIT A-1 2" xfId="5042"/>
    <cellStyle name="_DEM-WP(C) Costs not in AURORA 2007GRC_Final Order Electric EXHIBIT A-1 2 2" xfId="5043"/>
    <cellStyle name="_DEM-WP(C) Costs not in AURORA 2007GRC_Final Order Electric EXHIBIT A-1 3" xfId="5044"/>
    <cellStyle name="_DEM-WP(C) Costs not in AURORA 2007GRC_NIM Summary" xfId="5045"/>
    <cellStyle name="_DEM-WP(C) Costs not in AURORA 2007GRC_NIM Summary 2" xfId="5046"/>
    <cellStyle name="_DEM-WP(C) Costs not in AURORA 2007GRC_NIM Summary 2 2" xfId="5047"/>
    <cellStyle name="_DEM-WP(C) Costs not in AURORA 2007GRC_NIM Summary 2 2 2" xfId="5048"/>
    <cellStyle name="_DEM-WP(C) Costs not in AURORA 2007GRC_NIM Summary 2 3" xfId="5049"/>
    <cellStyle name="_DEM-WP(C) Costs not in AURORA 2007GRC_NIM Summary 3" xfId="5050"/>
    <cellStyle name="_DEM-WP(C) Costs not in AURORA 2007GRC_NIM Summary 3 2" xfId="5051"/>
    <cellStyle name="_DEM-WP(C) Costs not in AURORA 2007GRC_NIM Summary 4" xfId="5052"/>
    <cellStyle name="_DEM-WP(C) Costs not in AURORA 2007GRC_NIM Summary_DEM-WP(C) ENERG10C--ctn Mid-C_042010 2010GRC" xfId="5053"/>
    <cellStyle name="_DEM-WP(C) Costs not in AURORA 2007GRC_NIM Summary_DEM-WP(C) ENERG10C--ctn Mid-C_042010 2010GRC 2" xfId="5054"/>
    <cellStyle name="_DEM-WP(C) Costs not in AURORA 2007GRC_NIM+O&amp;M Monthly" xfId="5055"/>
    <cellStyle name="_DEM-WP(C) Costs not in AURORA 2007GRC_NIM+O&amp;M Monthly 2" xfId="5056"/>
    <cellStyle name="_DEM-WP(C) Costs not in AURORA 2007GRC_Power Costs - Comparison bx Rbtl-Staff-Jt-PC" xfId="5057"/>
    <cellStyle name="_DEM-WP(C) Costs not in AURORA 2007GRC_Power Costs - Comparison bx Rbtl-Staff-Jt-PC 2" xfId="5058"/>
    <cellStyle name="_DEM-WP(C) Costs not in AURORA 2007GRC_Power Costs - Comparison bx Rbtl-Staff-Jt-PC 2 2" xfId="5059"/>
    <cellStyle name="_DEM-WP(C) Costs not in AURORA 2007GRC_Power Costs - Comparison bx Rbtl-Staff-Jt-PC 2 2 2" xfId="5060"/>
    <cellStyle name="_DEM-WP(C) Costs not in AURORA 2007GRC_Power Costs - Comparison bx Rbtl-Staff-Jt-PC 2 3" xfId="5061"/>
    <cellStyle name="_DEM-WP(C) Costs not in AURORA 2007GRC_Power Costs - Comparison bx Rbtl-Staff-Jt-PC 3" xfId="5062"/>
    <cellStyle name="_DEM-WP(C) Costs not in AURORA 2007GRC_Power Costs - Comparison bx Rbtl-Staff-Jt-PC 3 2" xfId="5063"/>
    <cellStyle name="_DEM-WP(C) Costs not in AURORA 2007GRC_Power Costs - Comparison bx Rbtl-Staff-Jt-PC 4" xfId="5064"/>
    <cellStyle name="_DEM-WP(C) Costs not in AURORA 2007GRC_Power Costs - Comparison bx Rbtl-Staff-Jt-PC_DEM-WP(C) ENERG10C--ctn Mid-C_042010 2010GRC" xfId="5065"/>
    <cellStyle name="_DEM-WP(C) Costs not in AURORA 2007GRC_Power Costs - Comparison bx Rbtl-Staff-Jt-PC_DEM-WP(C) ENERG10C--ctn Mid-C_042010 2010GRC 2" xfId="5066"/>
    <cellStyle name="_DEM-WP(C) Costs not in AURORA 2007GRC_Rebuttal Power Costs" xfId="5067"/>
    <cellStyle name="_DEM-WP(C) Costs not in AURORA 2007GRC_Rebuttal Power Costs 2" xfId="5068"/>
    <cellStyle name="_DEM-WP(C) Costs not in AURORA 2007GRC_Rebuttal Power Costs 2 2" xfId="5069"/>
    <cellStyle name="_DEM-WP(C) Costs not in AURORA 2007GRC_Rebuttal Power Costs 2 2 2" xfId="5070"/>
    <cellStyle name="_DEM-WP(C) Costs not in AURORA 2007GRC_Rebuttal Power Costs 2 3" xfId="5071"/>
    <cellStyle name="_DEM-WP(C) Costs not in AURORA 2007GRC_Rebuttal Power Costs 3" xfId="5072"/>
    <cellStyle name="_DEM-WP(C) Costs not in AURORA 2007GRC_Rebuttal Power Costs 3 2" xfId="5073"/>
    <cellStyle name="_DEM-WP(C) Costs not in AURORA 2007GRC_Rebuttal Power Costs 4" xfId="5074"/>
    <cellStyle name="_DEM-WP(C) Costs not in AURORA 2007GRC_Rebuttal Power Costs_DEM-WP(C) ENERG10C--ctn Mid-C_042010 2010GRC" xfId="5075"/>
    <cellStyle name="_DEM-WP(C) Costs not in AURORA 2007GRC_Rebuttal Power Costs_DEM-WP(C) ENERG10C--ctn Mid-C_042010 2010GRC 2" xfId="5076"/>
    <cellStyle name="_DEM-WP(C) Costs not in AURORA 2007GRC_TENASKA REGULATORY ASSET" xfId="5077"/>
    <cellStyle name="_DEM-WP(C) Costs not in AURORA 2007GRC_TENASKA REGULATORY ASSET 2" xfId="5078"/>
    <cellStyle name="_DEM-WP(C) Costs not in AURORA 2007GRC_TENASKA REGULATORY ASSET 2 2" xfId="5079"/>
    <cellStyle name="_DEM-WP(C) Costs not in AURORA 2007GRC_TENASKA REGULATORY ASSET 3" xfId="5080"/>
    <cellStyle name="_DEM-WP(C) Costs not in AURORA 2007PCORC" xfId="5081"/>
    <cellStyle name="_DEM-WP(C) Costs not in AURORA 2007PCORC 2" xfId="5082"/>
    <cellStyle name="_DEM-WP(C) Costs not in AURORA 2007PCORC 2 2" xfId="5083"/>
    <cellStyle name="_DEM-WP(C) Costs not in AURORA 2007PCORC 2 2 2" xfId="5084"/>
    <cellStyle name="_DEM-WP(C) Costs not in AURORA 2007PCORC 2 3" xfId="5085"/>
    <cellStyle name="_DEM-WP(C) Costs not in AURORA 2007PCORC 3" xfId="5086"/>
    <cellStyle name="_DEM-WP(C) Costs not in AURORA 2007PCORC 3 2" xfId="5087"/>
    <cellStyle name="_DEM-WP(C) Costs not in AURORA 2007PCORC 4" xfId="5088"/>
    <cellStyle name="_DEM-WP(C) Costs not in AURORA 2007PCORC_Chelan PUD Power Costs (8-10)" xfId="5089"/>
    <cellStyle name="_DEM-WP(C) Costs not in AURORA 2007PCORC_Chelan PUD Power Costs (8-10) 2" xfId="5090"/>
    <cellStyle name="_DEM-WP(C) Costs not in AURORA 2007PCORC_DEM-WP(C) ENERG10C--ctn Mid-C_042010 2010GRC" xfId="5091"/>
    <cellStyle name="_DEM-WP(C) Costs not in AURORA 2007PCORC_DEM-WP(C) ENERG10C--ctn Mid-C_042010 2010GRC 2" xfId="5092"/>
    <cellStyle name="_DEM-WP(C) Costs not in AURORA 2007PCORC_NIM Summary" xfId="5093"/>
    <cellStyle name="_DEM-WP(C) Costs not in AURORA 2007PCORC_NIM Summary 2" xfId="5094"/>
    <cellStyle name="_DEM-WP(C) Costs not in AURORA 2007PCORC_NIM Summary 2 2" xfId="5095"/>
    <cellStyle name="_DEM-WP(C) Costs not in AURORA 2007PCORC_NIM Summary 2 2 2" xfId="5096"/>
    <cellStyle name="_DEM-WP(C) Costs not in AURORA 2007PCORC_NIM Summary 2 3" xfId="5097"/>
    <cellStyle name="_DEM-WP(C) Costs not in AURORA 2007PCORC_NIM Summary 3" xfId="5098"/>
    <cellStyle name="_DEM-WP(C) Costs not in AURORA 2007PCORC_NIM Summary 3 2" xfId="5099"/>
    <cellStyle name="_DEM-WP(C) Costs not in AURORA 2007PCORC_NIM Summary 4" xfId="5100"/>
    <cellStyle name="_DEM-WP(C) Costs not in AURORA 2007PCORC_NIM Summary_DEM-WP(C) ENERG10C--ctn Mid-C_042010 2010GRC" xfId="5101"/>
    <cellStyle name="_DEM-WP(C) Costs not in AURORA 2007PCORC_NIM Summary_DEM-WP(C) ENERG10C--ctn Mid-C_042010 2010GRC 2" xfId="5102"/>
    <cellStyle name="_DEM-WP(C) Costs not in AURORA 2007PCORC-5.07Update" xfId="5103"/>
    <cellStyle name="_DEM-WP(C) Costs not in AURORA 2007PCORC-5.07Update 2" xfId="5104"/>
    <cellStyle name="_DEM-WP(C) Costs not in AURORA 2007PCORC-5.07Update 2 2" xfId="5105"/>
    <cellStyle name="_DEM-WP(C) Costs not in AURORA 2007PCORC-5.07Update 2 2 2" xfId="5106"/>
    <cellStyle name="_DEM-WP(C) Costs not in AURORA 2007PCORC-5.07Update 2 3" xfId="5107"/>
    <cellStyle name="_DEM-WP(C) Costs not in AURORA 2007PCORC-5.07Update 3" xfId="5108"/>
    <cellStyle name="_DEM-WP(C) Costs not in AURORA 2007PCORC-5.07Update 3 2" xfId="5109"/>
    <cellStyle name="_DEM-WP(C) Costs not in AURORA 2007PCORC-5.07Update 4" xfId="5110"/>
    <cellStyle name="_DEM-WP(C) Costs not in AURORA 2007PCORC-5.07Update 4 2" xfId="5111"/>
    <cellStyle name="_DEM-WP(C) Costs not in AURORA 2007PCORC-5.07Update 5" xfId="5112"/>
    <cellStyle name="_DEM-WP(C) Costs not in AURORA 2007PCORC-5.07Update 5 2" xfId="5113"/>
    <cellStyle name="_DEM-WP(C) Costs not in AURORA 2007PCORC-5.07Update 6" xfId="5114"/>
    <cellStyle name="_DEM-WP(C) Costs not in AURORA 2007PCORC-5.07Update 6 2" xfId="5115"/>
    <cellStyle name="_DEM-WP(C) Costs not in AURORA 2007PCORC-5.07Update_16.37E Wild Horse Expansion DeferralRevwrkingfile SF" xfId="5116"/>
    <cellStyle name="_DEM-WP(C) Costs not in AURORA 2007PCORC-5.07Update_16.37E Wild Horse Expansion DeferralRevwrkingfile SF 2" xfId="5117"/>
    <cellStyle name="_DEM-WP(C) Costs not in AURORA 2007PCORC-5.07Update_16.37E Wild Horse Expansion DeferralRevwrkingfile SF 2 2" xfId="5118"/>
    <cellStyle name="_DEM-WP(C) Costs not in AURORA 2007PCORC-5.07Update_16.37E Wild Horse Expansion DeferralRevwrkingfile SF 2 2 2" xfId="5119"/>
    <cellStyle name="_DEM-WP(C) Costs not in AURORA 2007PCORC-5.07Update_16.37E Wild Horse Expansion DeferralRevwrkingfile SF 2 3" xfId="5120"/>
    <cellStyle name="_DEM-WP(C) Costs not in AURORA 2007PCORC-5.07Update_16.37E Wild Horse Expansion DeferralRevwrkingfile SF 3" xfId="5121"/>
    <cellStyle name="_DEM-WP(C) Costs not in AURORA 2007PCORC-5.07Update_16.37E Wild Horse Expansion DeferralRevwrkingfile SF 3 2" xfId="5122"/>
    <cellStyle name="_DEM-WP(C) Costs not in AURORA 2007PCORC-5.07Update_16.37E Wild Horse Expansion DeferralRevwrkingfile SF 4" xfId="5123"/>
    <cellStyle name="_DEM-WP(C) Costs not in AURORA 2007PCORC-5.07Update_16.37E Wild Horse Expansion DeferralRevwrkingfile SF_DEM-WP(C) ENERG10C--ctn Mid-C_042010 2010GRC" xfId="5124"/>
    <cellStyle name="_DEM-WP(C) Costs not in AURORA 2007PCORC-5.07Update_16.37E Wild Horse Expansion DeferralRevwrkingfile SF_DEM-WP(C) ENERG10C--ctn Mid-C_042010 2010GRC 2" xfId="5125"/>
    <cellStyle name="_DEM-WP(C) Costs not in AURORA 2007PCORC-5.07Update_2009 GRC Compl Filing - Exhibit D" xfId="5126"/>
    <cellStyle name="_DEM-WP(C) Costs not in AURORA 2007PCORC-5.07Update_2009 GRC Compl Filing - Exhibit D 2" xfId="5127"/>
    <cellStyle name="_DEM-WP(C) Costs not in AURORA 2007PCORC-5.07Update_2009 GRC Compl Filing - Exhibit D 2 2" xfId="5128"/>
    <cellStyle name="_DEM-WP(C) Costs not in AURORA 2007PCORC-5.07Update_2009 GRC Compl Filing - Exhibit D 2 2 2" xfId="5129"/>
    <cellStyle name="_DEM-WP(C) Costs not in AURORA 2007PCORC-5.07Update_2009 GRC Compl Filing - Exhibit D 2 3" xfId="5130"/>
    <cellStyle name="_DEM-WP(C) Costs not in AURORA 2007PCORC-5.07Update_2009 GRC Compl Filing - Exhibit D 3" xfId="5131"/>
    <cellStyle name="_DEM-WP(C) Costs not in AURORA 2007PCORC-5.07Update_2009 GRC Compl Filing - Exhibit D 3 2" xfId="5132"/>
    <cellStyle name="_DEM-WP(C) Costs not in AURORA 2007PCORC-5.07Update_2009 GRC Compl Filing - Exhibit D 4" xfId="5133"/>
    <cellStyle name="_DEM-WP(C) Costs not in AURORA 2007PCORC-5.07Update_2009 GRC Compl Filing - Exhibit D_DEM-WP(C) ENERG10C--ctn Mid-C_042010 2010GRC" xfId="5134"/>
    <cellStyle name="_DEM-WP(C) Costs not in AURORA 2007PCORC-5.07Update_2009 GRC Compl Filing - Exhibit D_DEM-WP(C) ENERG10C--ctn Mid-C_042010 2010GRC 2" xfId="5135"/>
    <cellStyle name="_DEM-WP(C) Costs not in AURORA 2007PCORC-5.07Update_Adj Bench DR 3 for Initial Briefs (Electric)" xfId="5136"/>
    <cellStyle name="_DEM-WP(C) Costs not in AURORA 2007PCORC-5.07Update_Adj Bench DR 3 for Initial Briefs (Electric) 2" xfId="5137"/>
    <cellStyle name="_DEM-WP(C) Costs not in AURORA 2007PCORC-5.07Update_Adj Bench DR 3 for Initial Briefs (Electric) 2 2" xfId="5138"/>
    <cellStyle name="_DEM-WP(C) Costs not in AURORA 2007PCORC-5.07Update_Adj Bench DR 3 for Initial Briefs (Electric) 2 2 2" xfId="5139"/>
    <cellStyle name="_DEM-WP(C) Costs not in AURORA 2007PCORC-5.07Update_Adj Bench DR 3 for Initial Briefs (Electric) 2 3" xfId="5140"/>
    <cellStyle name="_DEM-WP(C) Costs not in AURORA 2007PCORC-5.07Update_Adj Bench DR 3 for Initial Briefs (Electric) 3" xfId="5141"/>
    <cellStyle name="_DEM-WP(C) Costs not in AURORA 2007PCORC-5.07Update_Adj Bench DR 3 for Initial Briefs (Electric) 3 2" xfId="5142"/>
    <cellStyle name="_DEM-WP(C) Costs not in AURORA 2007PCORC-5.07Update_Adj Bench DR 3 for Initial Briefs (Electric) 4" xfId="5143"/>
    <cellStyle name="_DEM-WP(C) Costs not in AURORA 2007PCORC-5.07Update_Adj Bench DR 3 for Initial Briefs (Electric)_DEM-WP(C) ENERG10C--ctn Mid-C_042010 2010GRC" xfId="5144"/>
    <cellStyle name="_DEM-WP(C) Costs not in AURORA 2007PCORC-5.07Update_Adj Bench DR 3 for Initial Briefs (Electric)_DEM-WP(C) ENERG10C--ctn Mid-C_042010 2010GRC 2" xfId="5145"/>
    <cellStyle name="_DEM-WP(C) Costs not in AURORA 2007PCORC-5.07Update_Book1" xfId="5146"/>
    <cellStyle name="_DEM-WP(C) Costs not in AURORA 2007PCORC-5.07Update_Book1 2" xfId="5147"/>
    <cellStyle name="_DEM-WP(C) Costs not in AURORA 2007PCORC-5.07Update_Book2" xfId="5148"/>
    <cellStyle name="_DEM-WP(C) Costs not in AURORA 2007PCORC-5.07Update_Book2 2" xfId="5149"/>
    <cellStyle name="_DEM-WP(C) Costs not in AURORA 2007PCORC-5.07Update_Book2 2 2" xfId="5150"/>
    <cellStyle name="_DEM-WP(C) Costs not in AURORA 2007PCORC-5.07Update_Book2 2 2 2" xfId="5151"/>
    <cellStyle name="_DEM-WP(C) Costs not in AURORA 2007PCORC-5.07Update_Book2 2 3" xfId="5152"/>
    <cellStyle name="_DEM-WP(C) Costs not in AURORA 2007PCORC-5.07Update_Book2 3" xfId="5153"/>
    <cellStyle name="_DEM-WP(C) Costs not in AURORA 2007PCORC-5.07Update_Book2 3 2" xfId="5154"/>
    <cellStyle name="_DEM-WP(C) Costs not in AURORA 2007PCORC-5.07Update_Book2 4" xfId="5155"/>
    <cellStyle name="_DEM-WP(C) Costs not in AURORA 2007PCORC-5.07Update_Book2_DEM-WP(C) ENERG10C--ctn Mid-C_042010 2010GRC" xfId="5156"/>
    <cellStyle name="_DEM-WP(C) Costs not in AURORA 2007PCORC-5.07Update_Book2_DEM-WP(C) ENERG10C--ctn Mid-C_042010 2010GRC 2" xfId="5157"/>
    <cellStyle name="_DEM-WP(C) Costs not in AURORA 2007PCORC-5.07Update_Book4" xfId="5158"/>
    <cellStyle name="_DEM-WP(C) Costs not in AURORA 2007PCORC-5.07Update_Book4 2" xfId="5159"/>
    <cellStyle name="_DEM-WP(C) Costs not in AURORA 2007PCORC-5.07Update_Book4 2 2" xfId="5160"/>
    <cellStyle name="_DEM-WP(C) Costs not in AURORA 2007PCORC-5.07Update_Book4 2 2 2" xfId="5161"/>
    <cellStyle name="_DEM-WP(C) Costs not in AURORA 2007PCORC-5.07Update_Book4 2 3" xfId="5162"/>
    <cellStyle name="_DEM-WP(C) Costs not in AURORA 2007PCORC-5.07Update_Book4 3" xfId="5163"/>
    <cellStyle name="_DEM-WP(C) Costs not in AURORA 2007PCORC-5.07Update_Book4 3 2" xfId="5164"/>
    <cellStyle name="_DEM-WP(C) Costs not in AURORA 2007PCORC-5.07Update_Book4 4" xfId="5165"/>
    <cellStyle name="_DEM-WP(C) Costs not in AURORA 2007PCORC-5.07Update_Book4_DEM-WP(C) ENERG10C--ctn Mid-C_042010 2010GRC" xfId="5166"/>
    <cellStyle name="_DEM-WP(C) Costs not in AURORA 2007PCORC-5.07Update_Book4_DEM-WP(C) ENERG10C--ctn Mid-C_042010 2010GRC 2" xfId="5167"/>
    <cellStyle name="_DEM-WP(C) Costs not in AURORA 2007PCORC-5.07Update_Chelan PUD Power Costs (8-10)" xfId="5168"/>
    <cellStyle name="_DEM-WP(C) Costs not in AURORA 2007PCORC-5.07Update_Chelan PUD Power Costs (8-10) 2" xfId="5169"/>
    <cellStyle name="_DEM-WP(C) Costs not in AURORA 2007PCORC-5.07Update_Colstrip 1&amp;2 Annual O&amp;M Budgets" xfId="5170"/>
    <cellStyle name="_DEM-WP(C) Costs not in AURORA 2007PCORC-5.07Update_Colstrip 1&amp;2 Annual O&amp;M Budgets 2" xfId="5171"/>
    <cellStyle name="_DEM-WP(C) Costs not in AURORA 2007PCORC-5.07Update_Colstrip 1&amp;2 Annual O&amp;M Budgets 3" xfId="5172"/>
    <cellStyle name="_DEM-WP(C) Costs not in AURORA 2007PCORC-5.07Update_Confidential Material" xfId="5173"/>
    <cellStyle name="_DEM-WP(C) Costs not in AURORA 2007PCORC-5.07Update_Confidential Material 2" xfId="5174"/>
    <cellStyle name="_DEM-WP(C) Costs not in AURORA 2007PCORC-5.07Update_DEM-WP(C) Colstrip 12 Coal Cost Forecast 2010GRC" xfId="5175"/>
    <cellStyle name="_DEM-WP(C) Costs not in AURORA 2007PCORC-5.07Update_DEM-WP(C) Colstrip 12 Coal Cost Forecast 2010GRC 2" xfId="5176"/>
    <cellStyle name="_DEM-WP(C) Costs not in AURORA 2007PCORC-5.07Update_DEM-WP(C) ENERG10C--ctn Mid-C_042010 2010GRC" xfId="5177"/>
    <cellStyle name="_DEM-WP(C) Costs not in AURORA 2007PCORC-5.07Update_DEM-WP(C) ENERG10C--ctn Mid-C_042010 2010GRC 2" xfId="5178"/>
    <cellStyle name="_DEM-WP(C) Costs not in AURORA 2007PCORC-5.07Update_DEM-WP(C) Production O&amp;M 2009GRC Rebuttal" xfId="5179"/>
    <cellStyle name="_DEM-WP(C) Costs not in AURORA 2007PCORC-5.07Update_DEM-WP(C) Production O&amp;M 2009GRC Rebuttal 2" xfId="5180"/>
    <cellStyle name="_DEM-WP(C) Costs not in AURORA 2007PCORC-5.07Update_DEM-WP(C) Production O&amp;M 2009GRC Rebuttal 2 2" xfId="5181"/>
    <cellStyle name="_DEM-WP(C) Costs not in AURORA 2007PCORC-5.07Update_DEM-WP(C) Production O&amp;M 2009GRC Rebuttal 2 2 2" xfId="5182"/>
    <cellStyle name="_DEM-WP(C) Costs not in AURORA 2007PCORC-5.07Update_DEM-WP(C) Production O&amp;M 2009GRC Rebuttal 2 3" xfId="5183"/>
    <cellStyle name="_DEM-WP(C) Costs not in AURORA 2007PCORC-5.07Update_DEM-WP(C) Production O&amp;M 2009GRC Rebuttal 3" xfId="5184"/>
    <cellStyle name="_DEM-WP(C) Costs not in AURORA 2007PCORC-5.07Update_DEM-WP(C) Production O&amp;M 2009GRC Rebuttal 3 2" xfId="5185"/>
    <cellStyle name="_DEM-WP(C) Costs not in AURORA 2007PCORC-5.07Update_DEM-WP(C) Production O&amp;M 2009GRC Rebuttal 4" xfId="5186"/>
    <cellStyle name="_DEM-WP(C) Costs not in AURORA 2007PCORC-5.07Update_DEM-WP(C) Production O&amp;M 2009GRC Rebuttal_Adj Bench DR 3 for Initial Briefs (Electric)" xfId="5187"/>
    <cellStyle name="_DEM-WP(C) Costs not in AURORA 2007PCORC-5.07Update_DEM-WP(C) Production O&amp;M 2009GRC Rebuttal_Adj Bench DR 3 for Initial Briefs (Electric) 2" xfId="5188"/>
    <cellStyle name="_DEM-WP(C) Costs not in AURORA 2007PCORC-5.07Update_DEM-WP(C) Production O&amp;M 2009GRC Rebuttal_Adj Bench DR 3 for Initial Briefs (Electric) 2 2" xfId="5189"/>
    <cellStyle name="_DEM-WP(C) Costs not in AURORA 2007PCORC-5.07Update_DEM-WP(C) Production O&amp;M 2009GRC Rebuttal_Adj Bench DR 3 for Initial Briefs (Electric) 2 2 2" xfId="5190"/>
    <cellStyle name="_DEM-WP(C) Costs not in AURORA 2007PCORC-5.07Update_DEM-WP(C) Production O&amp;M 2009GRC Rebuttal_Adj Bench DR 3 for Initial Briefs (Electric) 2 3" xfId="5191"/>
    <cellStyle name="_DEM-WP(C) Costs not in AURORA 2007PCORC-5.07Update_DEM-WP(C) Production O&amp;M 2009GRC Rebuttal_Adj Bench DR 3 for Initial Briefs (Electric) 3" xfId="5192"/>
    <cellStyle name="_DEM-WP(C) Costs not in AURORA 2007PCORC-5.07Update_DEM-WP(C) Production O&amp;M 2009GRC Rebuttal_Adj Bench DR 3 for Initial Briefs (Electric) 3 2" xfId="5193"/>
    <cellStyle name="_DEM-WP(C) Costs not in AURORA 2007PCORC-5.07Update_DEM-WP(C) Production O&amp;M 2009GRC Rebuttal_Adj Bench DR 3 for Initial Briefs (Electric) 4" xfId="5194"/>
    <cellStyle name="_DEM-WP(C) Costs not in AURORA 2007PCORC-5.07Update_DEM-WP(C) Production O&amp;M 2009GRC Rebuttal_Adj Bench DR 3 for Initial Briefs (Electric)_DEM-WP(C) ENERG10C--ctn Mid-C_042010 2010GRC" xfId="5195"/>
    <cellStyle name="_DEM-WP(C) Costs not in AURORA 2007PCORC-5.07Update_DEM-WP(C) Production O&amp;M 2009GRC Rebuttal_Adj Bench DR 3 for Initial Briefs (Electric)_DEM-WP(C) ENERG10C--ctn Mid-C_042010 2010GRC 2" xfId="5196"/>
    <cellStyle name="_DEM-WP(C) Costs not in AURORA 2007PCORC-5.07Update_DEM-WP(C) Production O&amp;M 2009GRC Rebuttal_Book2" xfId="5197"/>
    <cellStyle name="_DEM-WP(C) Costs not in AURORA 2007PCORC-5.07Update_DEM-WP(C) Production O&amp;M 2009GRC Rebuttal_Book2 2" xfId="5198"/>
    <cellStyle name="_DEM-WP(C) Costs not in AURORA 2007PCORC-5.07Update_DEM-WP(C) Production O&amp;M 2009GRC Rebuttal_Book2 2 2" xfId="5199"/>
    <cellStyle name="_DEM-WP(C) Costs not in AURORA 2007PCORC-5.07Update_DEM-WP(C) Production O&amp;M 2009GRC Rebuttal_Book2 2 2 2" xfId="5200"/>
    <cellStyle name="_DEM-WP(C) Costs not in AURORA 2007PCORC-5.07Update_DEM-WP(C) Production O&amp;M 2009GRC Rebuttal_Book2 2 3" xfId="5201"/>
    <cellStyle name="_DEM-WP(C) Costs not in AURORA 2007PCORC-5.07Update_DEM-WP(C) Production O&amp;M 2009GRC Rebuttal_Book2 3" xfId="5202"/>
    <cellStyle name="_DEM-WP(C) Costs not in AURORA 2007PCORC-5.07Update_DEM-WP(C) Production O&amp;M 2009GRC Rebuttal_Book2 3 2" xfId="5203"/>
    <cellStyle name="_DEM-WP(C) Costs not in AURORA 2007PCORC-5.07Update_DEM-WP(C) Production O&amp;M 2009GRC Rebuttal_Book2 4" xfId="5204"/>
    <cellStyle name="_DEM-WP(C) Costs not in AURORA 2007PCORC-5.07Update_DEM-WP(C) Production O&amp;M 2009GRC Rebuttal_Book2_Adj Bench DR 3 for Initial Briefs (Electric)" xfId="5205"/>
    <cellStyle name="_DEM-WP(C) Costs not in AURORA 2007PCORC-5.07Update_DEM-WP(C) Production O&amp;M 2009GRC Rebuttal_Book2_Adj Bench DR 3 for Initial Briefs (Electric) 2" xfId="5206"/>
    <cellStyle name="_DEM-WP(C) Costs not in AURORA 2007PCORC-5.07Update_DEM-WP(C) Production O&amp;M 2009GRC Rebuttal_Book2_Adj Bench DR 3 for Initial Briefs (Electric) 2 2" xfId="5207"/>
    <cellStyle name="_DEM-WP(C) Costs not in AURORA 2007PCORC-5.07Update_DEM-WP(C) Production O&amp;M 2009GRC Rebuttal_Book2_Adj Bench DR 3 for Initial Briefs (Electric) 2 2 2" xfId="5208"/>
    <cellStyle name="_DEM-WP(C) Costs not in AURORA 2007PCORC-5.07Update_DEM-WP(C) Production O&amp;M 2009GRC Rebuttal_Book2_Adj Bench DR 3 for Initial Briefs (Electric) 2 3" xfId="5209"/>
    <cellStyle name="_DEM-WP(C) Costs not in AURORA 2007PCORC-5.07Update_DEM-WP(C) Production O&amp;M 2009GRC Rebuttal_Book2_Adj Bench DR 3 for Initial Briefs (Electric) 3" xfId="5210"/>
    <cellStyle name="_DEM-WP(C) Costs not in AURORA 2007PCORC-5.07Update_DEM-WP(C) Production O&amp;M 2009GRC Rebuttal_Book2_Adj Bench DR 3 for Initial Briefs (Electric) 3 2" xfId="5211"/>
    <cellStyle name="_DEM-WP(C) Costs not in AURORA 2007PCORC-5.07Update_DEM-WP(C) Production O&amp;M 2009GRC Rebuttal_Book2_Adj Bench DR 3 for Initial Briefs (Electric) 4" xfId="5212"/>
    <cellStyle name="_DEM-WP(C) Costs not in AURORA 2007PCORC-5.07Update_DEM-WP(C) Production O&amp;M 2009GRC Rebuttal_Book2_Adj Bench DR 3 for Initial Briefs (Electric)_DEM-WP(C) ENERG10C--ctn Mid-C_042010 2010GRC" xfId="5213"/>
    <cellStyle name="_DEM-WP(C) Costs not in AURORA 2007PCORC-5.07Update_DEM-WP(C) Production O&amp;M 2009GRC Rebuttal_Book2_Adj Bench DR 3 for Initial Briefs (Electric)_DEM-WP(C) ENERG10C--ctn Mid-C_042010 2010GRC 2" xfId="5214"/>
    <cellStyle name="_DEM-WP(C) Costs not in AURORA 2007PCORC-5.07Update_DEM-WP(C) Production O&amp;M 2009GRC Rebuttal_Book2_DEM-WP(C) ENERG10C--ctn Mid-C_042010 2010GRC" xfId="5215"/>
    <cellStyle name="_DEM-WP(C) Costs not in AURORA 2007PCORC-5.07Update_DEM-WP(C) Production O&amp;M 2009GRC Rebuttal_Book2_DEM-WP(C) ENERG10C--ctn Mid-C_042010 2010GRC 2" xfId="5216"/>
    <cellStyle name="_DEM-WP(C) Costs not in AURORA 2007PCORC-5.07Update_DEM-WP(C) Production O&amp;M 2009GRC Rebuttal_Book2_Electric Rev Req Model (2009 GRC) Rebuttal" xfId="5217"/>
    <cellStyle name="_DEM-WP(C) Costs not in AURORA 2007PCORC-5.07Update_DEM-WP(C) Production O&amp;M 2009GRC Rebuttal_Book2_Electric Rev Req Model (2009 GRC) Rebuttal 2" xfId="5218"/>
    <cellStyle name="_DEM-WP(C) Costs not in AURORA 2007PCORC-5.07Update_DEM-WP(C) Production O&amp;M 2009GRC Rebuttal_Book2_Electric Rev Req Model (2009 GRC) Rebuttal 2 2" xfId="5219"/>
    <cellStyle name="_DEM-WP(C) Costs not in AURORA 2007PCORC-5.07Update_DEM-WP(C) Production O&amp;M 2009GRC Rebuttal_Book2_Electric Rev Req Model (2009 GRC) Rebuttal 3" xfId="5220"/>
    <cellStyle name="_DEM-WP(C) Costs not in AURORA 2007PCORC-5.07Update_DEM-WP(C) Production O&amp;M 2009GRC Rebuttal_Book2_Electric Rev Req Model (2009 GRC) Rebuttal REmoval of New  WH Solar AdjustMI" xfId="5221"/>
    <cellStyle name="_DEM-WP(C) Costs not in AURORA 2007PCORC-5.07Update_DEM-WP(C) Production O&amp;M 2009GRC Rebuttal_Book2_Electric Rev Req Model (2009 GRC) Rebuttal REmoval of New  WH Solar AdjustMI 2" xfId="5222"/>
    <cellStyle name="_DEM-WP(C) Costs not in AURORA 2007PCORC-5.07Update_DEM-WP(C) Production O&amp;M 2009GRC Rebuttal_Book2_Electric Rev Req Model (2009 GRC) Rebuttal REmoval of New  WH Solar AdjustMI 2 2" xfId="5223"/>
    <cellStyle name="_DEM-WP(C) Costs not in AURORA 2007PCORC-5.07Update_DEM-WP(C) Production O&amp;M 2009GRC Rebuttal_Book2_Electric Rev Req Model (2009 GRC) Rebuttal REmoval of New  WH Solar AdjustMI 2 2 2" xfId="5224"/>
    <cellStyle name="_DEM-WP(C) Costs not in AURORA 2007PCORC-5.07Update_DEM-WP(C) Production O&amp;M 2009GRC Rebuttal_Book2_Electric Rev Req Model (2009 GRC) Rebuttal REmoval of New  WH Solar AdjustMI 2 3" xfId="5225"/>
    <cellStyle name="_DEM-WP(C) Costs not in AURORA 2007PCORC-5.07Update_DEM-WP(C) Production O&amp;M 2009GRC Rebuttal_Book2_Electric Rev Req Model (2009 GRC) Rebuttal REmoval of New  WH Solar AdjustMI 3" xfId="5226"/>
    <cellStyle name="_DEM-WP(C) Costs not in AURORA 2007PCORC-5.07Update_DEM-WP(C) Production O&amp;M 2009GRC Rebuttal_Book2_Electric Rev Req Model (2009 GRC) Rebuttal REmoval of New  WH Solar AdjustMI 3 2" xfId="5227"/>
    <cellStyle name="_DEM-WP(C) Costs not in AURORA 2007PCORC-5.07Update_DEM-WP(C) Production O&amp;M 2009GRC Rebuttal_Book2_Electric Rev Req Model (2009 GRC) Rebuttal REmoval of New  WH Solar AdjustMI 4" xfId="5228"/>
    <cellStyle name="_DEM-WP(C) Costs not in AURORA 2007PCORC-5.07Update_DEM-WP(C) Production O&amp;M 2009GRC Rebuttal_Book2_Electric Rev Req Model (2009 GRC) Rebuttal REmoval of New  WH Solar AdjustMI_DEM-WP(C) ENERG10C--ctn Mid-C_042010 2010GRC" xfId="5229"/>
    <cellStyle name="_DEM-WP(C) Costs not in AURORA 2007PCORC-5.07Update_DEM-WP(C) Production O&amp;M 2009GRC Rebuttal_Book2_Electric Rev Req Model (2009 GRC) Rebuttal REmoval of New  WH Solar AdjustMI_DEM-WP(C) ENERG10C--ctn Mid-C_042010 2010GRC 2" xfId="5230"/>
    <cellStyle name="_DEM-WP(C) Costs not in AURORA 2007PCORC-5.07Update_DEM-WP(C) Production O&amp;M 2009GRC Rebuttal_Book2_Electric Rev Req Model (2009 GRC) Revised 01-18-2010" xfId="5231"/>
    <cellStyle name="_DEM-WP(C) Costs not in AURORA 2007PCORC-5.07Update_DEM-WP(C) Production O&amp;M 2009GRC Rebuttal_Book2_Electric Rev Req Model (2009 GRC) Revised 01-18-2010 2" xfId="5232"/>
    <cellStyle name="_DEM-WP(C) Costs not in AURORA 2007PCORC-5.07Update_DEM-WP(C) Production O&amp;M 2009GRC Rebuttal_Book2_Electric Rev Req Model (2009 GRC) Revised 01-18-2010 2 2" xfId="5233"/>
    <cellStyle name="_DEM-WP(C) Costs not in AURORA 2007PCORC-5.07Update_DEM-WP(C) Production O&amp;M 2009GRC Rebuttal_Book2_Electric Rev Req Model (2009 GRC) Revised 01-18-2010 2 2 2" xfId="5234"/>
    <cellStyle name="_DEM-WP(C) Costs not in AURORA 2007PCORC-5.07Update_DEM-WP(C) Production O&amp;M 2009GRC Rebuttal_Book2_Electric Rev Req Model (2009 GRC) Revised 01-18-2010 2 3" xfId="5235"/>
    <cellStyle name="_DEM-WP(C) Costs not in AURORA 2007PCORC-5.07Update_DEM-WP(C) Production O&amp;M 2009GRC Rebuttal_Book2_Electric Rev Req Model (2009 GRC) Revised 01-18-2010 3" xfId="5236"/>
    <cellStyle name="_DEM-WP(C) Costs not in AURORA 2007PCORC-5.07Update_DEM-WP(C) Production O&amp;M 2009GRC Rebuttal_Book2_Electric Rev Req Model (2009 GRC) Revised 01-18-2010 3 2" xfId="5237"/>
    <cellStyle name="_DEM-WP(C) Costs not in AURORA 2007PCORC-5.07Update_DEM-WP(C) Production O&amp;M 2009GRC Rebuttal_Book2_Electric Rev Req Model (2009 GRC) Revised 01-18-2010 4" xfId="5238"/>
    <cellStyle name="_DEM-WP(C) Costs not in AURORA 2007PCORC-5.07Update_DEM-WP(C) Production O&amp;M 2009GRC Rebuttal_Book2_Electric Rev Req Model (2009 GRC) Revised 01-18-2010_DEM-WP(C) ENERG10C--ctn Mid-C_042010 2010GRC" xfId="5239"/>
    <cellStyle name="_DEM-WP(C) Costs not in AURORA 2007PCORC-5.07Update_DEM-WP(C) Production O&amp;M 2009GRC Rebuttal_Book2_Electric Rev Req Model (2009 GRC) Revised 01-18-2010_DEM-WP(C) ENERG10C--ctn Mid-C_042010 2010GRC 2" xfId="5240"/>
    <cellStyle name="_DEM-WP(C) Costs not in AURORA 2007PCORC-5.07Update_DEM-WP(C) Production O&amp;M 2009GRC Rebuttal_Book2_Final Order Electric EXHIBIT A-1" xfId="5241"/>
    <cellStyle name="_DEM-WP(C) Costs not in AURORA 2007PCORC-5.07Update_DEM-WP(C) Production O&amp;M 2009GRC Rebuttal_Book2_Final Order Electric EXHIBIT A-1 2" xfId="5242"/>
    <cellStyle name="_DEM-WP(C) Costs not in AURORA 2007PCORC-5.07Update_DEM-WP(C) Production O&amp;M 2009GRC Rebuttal_Book2_Final Order Electric EXHIBIT A-1 2 2" xfId="5243"/>
    <cellStyle name="_DEM-WP(C) Costs not in AURORA 2007PCORC-5.07Update_DEM-WP(C) Production O&amp;M 2009GRC Rebuttal_Book2_Final Order Electric EXHIBIT A-1 3" xfId="5244"/>
    <cellStyle name="_DEM-WP(C) Costs not in AURORA 2007PCORC-5.07Update_DEM-WP(C) Production O&amp;M 2009GRC Rebuttal_DEM-WP(C) ENERG10C--ctn Mid-C_042010 2010GRC" xfId="5245"/>
    <cellStyle name="_DEM-WP(C) Costs not in AURORA 2007PCORC-5.07Update_DEM-WP(C) Production O&amp;M 2009GRC Rebuttal_DEM-WP(C) ENERG10C--ctn Mid-C_042010 2010GRC 2" xfId="5246"/>
    <cellStyle name="_DEM-WP(C) Costs not in AURORA 2007PCORC-5.07Update_DEM-WP(C) Production O&amp;M 2009GRC Rebuttal_Electric Rev Req Model (2009 GRC) Rebuttal" xfId="5247"/>
    <cellStyle name="_DEM-WP(C) Costs not in AURORA 2007PCORC-5.07Update_DEM-WP(C) Production O&amp;M 2009GRC Rebuttal_Electric Rev Req Model (2009 GRC) Rebuttal 2" xfId="5248"/>
    <cellStyle name="_DEM-WP(C) Costs not in AURORA 2007PCORC-5.07Update_DEM-WP(C) Production O&amp;M 2009GRC Rebuttal_Electric Rev Req Model (2009 GRC) Rebuttal 2 2" xfId="5249"/>
    <cellStyle name="_DEM-WP(C) Costs not in AURORA 2007PCORC-5.07Update_DEM-WP(C) Production O&amp;M 2009GRC Rebuttal_Electric Rev Req Model (2009 GRC) Rebuttal 3" xfId="5250"/>
    <cellStyle name="_DEM-WP(C) Costs not in AURORA 2007PCORC-5.07Update_DEM-WP(C) Production O&amp;M 2009GRC Rebuttal_Electric Rev Req Model (2009 GRC) Rebuttal REmoval of New  WH Solar AdjustMI" xfId="5251"/>
    <cellStyle name="_DEM-WP(C) Costs not in AURORA 2007PCORC-5.07Update_DEM-WP(C) Production O&amp;M 2009GRC Rebuttal_Electric Rev Req Model (2009 GRC) Rebuttal REmoval of New  WH Solar AdjustMI 2" xfId="5252"/>
    <cellStyle name="_DEM-WP(C) Costs not in AURORA 2007PCORC-5.07Update_DEM-WP(C) Production O&amp;M 2009GRC Rebuttal_Electric Rev Req Model (2009 GRC) Rebuttal REmoval of New  WH Solar AdjustMI 2 2" xfId="5253"/>
    <cellStyle name="_DEM-WP(C) Costs not in AURORA 2007PCORC-5.07Update_DEM-WP(C) Production O&amp;M 2009GRC Rebuttal_Electric Rev Req Model (2009 GRC) Rebuttal REmoval of New  WH Solar AdjustMI 2 2 2" xfId="5254"/>
    <cellStyle name="_DEM-WP(C) Costs not in AURORA 2007PCORC-5.07Update_DEM-WP(C) Production O&amp;M 2009GRC Rebuttal_Electric Rev Req Model (2009 GRC) Rebuttal REmoval of New  WH Solar AdjustMI 2 3" xfId="5255"/>
    <cellStyle name="_DEM-WP(C) Costs not in AURORA 2007PCORC-5.07Update_DEM-WP(C) Production O&amp;M 2009GRC Rebuttal_Electric Rev Req Model (2009 GRC) Rebuttal REmoval of New  WH Solar AdjustMI 3" xfId="5256"/>
    <cellStyle name="_DEM-WP(C) Costs not in AURORA 2007PCORC-5.07Update_DEM-WP(C) Production O&amp;M 2009GRC Rebuttal_Electric Rev Req Model (2009 GRC) Rebuttal REmoval of New  WH Solar AdjustMI 3 2" xfId="5257"/>
    <cellStyle name="_DEM-WP(C) Costs not in AURORA 2007PCORC-5.07Update_DEM-WP(C) Production O&amp;M 2009GRC Rebuttal_Electric Rev Req Model (2009 GRC) Rebuttal REmoval of New  WH Solar AdjustMI 4" xfId="5258"/>
    <cellStyle name="_DEM-WP(C) Costs not in AURORA 2007PCORC-5.07Update_DEM-WP(C) Production O&amp;M 2009GRC Rebuttal_Electric Rev Req Model (2009 GRC) Rebuttal REmoval of New  WH Solar AdjustMI_DEM-WP(C) ENERG10C--ctn Mid-C_042010 2010GRC" xfId="5259"/>
    <cellStyle name="_DEM-WP(C) Costs not in AURORA 2007PCORC-5.07Update_DEM-WP(C) Production O&amp;M 2009GRC Rebuttal_Electric Rev Req Model (2009 GRC) Rebuttal REmoval of New  WH Solar AdjustMI_DEM-WP(C) ENERG10C--ctn Mid-C_042010 2010GRC 2" xfId="5260"/>
    <cellStyle name="_DEM-WP(C) Costs not in AURORA 2007PCORC-5.07Update_DEM-WP(C) Production O&amp;M 2009GRC Rebuttal_Electric Rev Req Model (2009 GRC) Revised 01-18-2010" xfId="5261"/>
    <cellStyle name="_DEM-WP(C) Costs not in AURORA 2007PCORC-5.07Update_DEM-WP(C) Production O&amp;M 2009GRC Rebuttal_Electric Rev Req Model (2009 GRC) Revised 01-18-2010 2" xfId="5262"/>
    <cellStyle name="_DEM-WP(C) Costs not in AURORA 2007PCORC-5.07Update_DEM-WP(C) Production O&amp;M 2009GRC Rebuttal_Electric Rev Req Model (2009 GRC) Revised 01-18-2010 2 2" xfId="5263"/>
    <cellStyle name="_DEM-WP(C) Costs not in AURORA 2007PCORC-5.07Update_DEM-WP(C) Production O&amp;M 2009GRC Rebuttal_Electric Rev Req Model (2009 GRC) Revised 01-18-2010 2 2 2" xfId="5264"/>
    <cellStyle name="_DEM-WP(C) Costs not in AURORA 2007PCORC-5.07Update_DEM-WP(C) Production O&amp;M 2009GRC Rebuttal_Electric Rev Req Model (2009 GRC) Revised 01-18-2010 2 3" xfId="5265"/>
    <cellStyle name="_DEM-WP(C) Costs not in AURORA 2007PCORC-5.07Update_DEM-WP(C) Production O&amp;M 2009GRC Rebuttal_Electric Rev Req Model (2009 GRC) Revised 01-18-2010 3" xfId="5266"/>
    <cellStyle name="_DEM-WP(C) Costs not in AURORA 2007PCORC-5.07Update_DEM-WP(C) Production O&amp;M 2009GRC Rebuttal_Electric Rev Req Model (2009 GRC) Revised 01-18-2010 3 2" xfId="5267"/>
    <cellStyle name="_DEM-WP(C) Costs not in AURORA 2007PCORC-5.07Update_DEM-WP(C) Production O&amp;M 2009GRC Rebuttal_Electric Rev Req Model (2009 GRC) Revised 01-18-2010 4" xfId="5268"/>
    <cellStyle name="_DEM-WP(C) Costs not in AURORA 2007PCORC-5.07Update_DEM-WP(C) Production O&amp;M 2009GRC Rebuttal_Electric Rev Req Model (2009 GRC) Revised 01-18-2010_DEM-WP(C) ENERG10C--ctn Mid-C_042010 2010GRC" xfId="5269"/>
    <cellStyle name="_DEM-WP(C) Costs not in AURORA 2007PCORC-5.07Update_DEM-WP(C) Production O&amp;M 2009GRC Rebuttal_Electric Rev Req Model (2009 GRC) Revised 01-18-2010_DEM-WP(C) ENERG10C--ctn Mid-C_042010 2010GRC 2" xfId="5270"/>
    <cellStyle name="_DEM-WP(C) Costs not in AURORA 2007PCORC-5.07Update_DEM-WP(C) Production O&amp;M 2009GRC Rebuttal_Final Order Electric EXHIBIT A-1" xfId="5271"/>
    <cellStyle name="_DEM-WP(C) Costs not in AURORA 2007PCORC-5.07Update_DEM-WP(C) Production O&amp;M 2009GRC Rebuttal_Final Order Electric EXHIBIT A-1 2" xfId="5272"/>
    <cellStyle name="_DEM-WP(C) Costs not in AURORA 2007PCORC-5.07Update_DEM-WP(C) Production O&amp;M 2009GRC Rebuttal_Final Order Electric EXHIBIT A-1 2 2" xfId="5273"/>
    <cellStyle name="_DEM-WP(C) Costs not in AURORA 2007PCORC-5.07Update_DEM-WP(C) Production O&amp;M 2009GRC Rebuttal_Final Order Electric EXHIBIT A-1 3" xfId="5274"/>
    <cellStyle name="_DEM-WP(C) Costs not in AURORA 2007PCORC-5.07Update_DEM-WP(C) Production O&amp;M 2009GRC Rebuttal_Rebuttal Power Costs" xfId="5275"/>
    <cellStyle name="_DEM-WP(C) Costs not in AURORA 2007PCORC-5.07Update_DEM-WP(C) Production O&amp;M 2009GRC Rebuttal_Rebuttal Power Costs 2" xfId="5276"/>
    <cellStyle name="_DEM-WP(C) Costs not in AURORA 2007PCORC-5.07Update_DEM-WP(C) Production O&amp;M 2009GRC Rebuttal_Rebuttal Power Costs 2 2" xfId="5277"/>
    <cellStyle name="_DEM-WP(C) Costs not in AURORA 2007PCORC-5.07Update_DEM-WP(C) Production O&amp;M 2009GRC Rebuttal_Rebuttal Power Costs 2 2 2" xfId="5278"/>
    <cellStyle name="_DEM-WP(C) Costs not in AURORA 2007PCORC-5.07Update_DEM-WP(C) Production O&amp;M 2009GRC Rebuttal_Rebuttal Power Costs 2 3" xfId="5279"/>
    <cellStyle name="_DEM-WP(C) Costs not in AURORA 2007PCORC-5.07Update_DEM-WP(C) Production O&amp;M 2009GRC Rebuttal_Rebuttal Power Costs 3" xfId="5280"/>
    <cellStyle name="_DEM-WP(C) Costs not in AURORA 2007PCORC-5.07Update_DEM-WP(C) Production O&amp;M 2009GRC Rebuttal_Rebuttal Power Costs 3 2" xfId="5281"/>
    <cellStyle name="_DEM-WP(C) Costs not in AURORA 2007PCORC-5.07Update_DEM-WP(C) Production O&amp;M 2009GRC Rebuttal_Rebuttal Power Costs 4" xfId="5282"/>
    <cellStyle name="_DEM-WP(C) Costs not in AURORA 2007PCORC-5.07Update_DEM-WP(C) Production O&amp;M 2009GRC Rebuttal_Rebuttal Power Costs_Adj Bench DR 3 for Initial Briefs (Electric)" xfId="5283"/>
    <cellStyle name="_DEM-WP(C) Costs not in AURORA 2007PCORC-5.07Update_DEM-WP(C) Production O&amp;M 2009GRC Rebuttal_Rebuttal Power Costs_Adj Bench DR 3 for Initial Briefs (Electric) 2" xfId="5284"/>
    <cellStyle name="_DEM-WP(C) Costs not in AURORA 2007PCORC-5.07Update_DEM-WP(C) Production O&amp;M 2009GRC Rebuttal_Rebuttal Power Costs_Adj Bench DR 3 for Initial Briefs (Electric) 2 2" xfId="5285"/>
    <cellStyle name="_DEM-WP(C) Costs not in AURORA 2007PCORC-5.07Update_DEM-WP(C) Production O&amp;M 2009GRC Rebuttal_Rebuttal Power Costs_Adj Bench DR 3 for Initial Briefs (Electric) 2 2 2" xfId="5286"/>
    <cellStyle name="_DEM-WP(C) Costs not in AURORA 2007PCORC-5.07Update_DEM-WP(C) Production O&amp;M 2009GRC Rebuttal_Rebuttal Power Costs_Adj Bench DR 3 for Initial Briefs (Electric) 2 3" xfId="5287"/>
    <cellStyle name="_DEM-WP(C) Costs not in AURORA 2007PCORC-5.07Update_DEM-WP(C) Production O&amp;M 2009GRC Rebuttal_Rebuttal Power Costs_Adj Bench DR 3 for Initial Briefs (Electric) 3" xfId="5288"/>
    <cellStyle name="_DEM-WP(C) Costs not in AURORA 2007PCORC-5.07Update_DEM-WP(C) Production O&amp;M 2009GRC Rebuttal_Rebuttal Power Costs_Adj Bench DR 3 for Initial Briefs (Electric) 3 2" xfId="5289"/>
    <cellStyle name="_DEM-WP(C) Costs not in AURORA 2007PCORC-5.07Update_DEM-WP(C) Production O&amp;M 2009GRC Rebuttal_Rebuttal Power Costs_Adj Bench DR 3 for Initial Briefs (Electric) 4" xfId="5290"/>
    <cellStyle name="_DEM-WP(C) Costs not in AURORA 2007PCORC-5.07Update_DEM-WP(C) Production O&amp;M 2009GRC Rebuttal_Rebuttal Power Costs_Adj Bench DR 3 for Initial Briefs (Electric)_DEM-WP(C) ENERG10C--ctn Mid-C_042010 2010GRC" xfId="5291"/>
    <cellStyle name="_DEM-WP(C) Costs not in AURORA 2007PCORC-5.07Update_DEM-WP(C) Production O&amp;M 2009GRC Rebuttal_Rebuttal Power Costs_Adj Bench DR 3 for Initial Briefs (Electric)_DEM-WP(C) ENERG10C--ctn Mid-C_042010 2010GRC 2" xfId="5292"/>
    <cellStyle name="_DEM-WP(C) Costs not in AURORA 2007PCORC-5.07Update_DEM-WP(C) Production O&amp;M 2009GRC Rebuttal_Rebuttal Power Costs_DEM-WP(C) ENERG10C--ctn Mid-C_042010 2010GRC" xfId="5293"/>
    <cellStyle name="_DEM-WP(C) Costs not in AURORA 2007PCORC-5.07Update_DEM-WP(C) Production O&amp;M 2009GRC Rebuttal_Rebuttal Power Costs_DEM-WP(C) ENERG10C--ctn Mid-C_042010 2010GRC 2" xfId="5294"/>
    <cellStyle name="_DEM-WP(C) Costs not in AURORA 2007PCORC-5.07Update_DEM-WP(C) Production O&amp;M 2009GRC Rebuttal_Rebuttal Power Costs_Electric Rev Req Model (2009 GRC) Rebuttal" xfId="5295"/>
    <cellStyle name="_DEM-WP(C) Costs not in AURORA 2007PCORC-5.07Update_DEM-WP(C) Production O&amp;M 2009GRC Rebuttal_Rebuttal Power Costs_Electric Rev Req Model (2009 GRC) Rebuttal 2" xfId="5296"/>
    <cellStyle name="_DEM-WP(C) Costs not in AURORA 2007PCORC-5.07Update_DEM-WP(C) Production O&amp;M 2009GRC Rebuttal_Rebuttal Power Costs_Electric Rev Req Model (2009 GRC) Rebuttal 2 2" xfId="5297"/>
    <cellStyle name="_DEM-WP(C) Costs not in AURORA 2007PCORC-5.07Update_DEM-WP(C) Production O&amp;M 2009GRC Rebuttal_Rebuttal Power Costs_Electric Rev Req Model (2009 GRC) Rebuttal 3" xfId="5298"/>
    <cellStyle name="_DEM-WP(C) Costs not in AURORA 2007PCORC-5.07Update_DEM-WP(C) Production O&amp;M 2009GRC Rebuttal_Rebuttal Power Costs_Electric Rev Req Model (2009 GRC) Rebuttal REmoval of New  WH Solar AdjustMI" xfId="5299"/>
    <cellStyle name="_DEM-WP(C) Costs not in AURORA 2007PCORC-5.07Update_DEM-WP(C) Production O&amp;M 2009GRC Rebuttal_Rebuttal Power Costs_Electric Rev Req Model (2009 GRC) Rebuttal REmoval of New  WH Solar AdjustMI 2" xfId="5300"/>
    <cellStyle name="_DEM-WP(C) Costs not in AURORA 2007PCORC-5.07Update_DEM-WP(C) Production O&amp;M 2009GRC Rebuttal_Rebuttal Power Costs_Electric Rev Req Model (2009 GRC) Rebuttal REmoval of New  WH Solar AdjustMI 2 2" xfId="5301"/>
    <cellStyle name="_DEM-WP(C) Costs not in AURORA 2007PCORC-5.07Update_DEM-WP(C) Production O&amp;M 2009GRC Rebuttal_Rebuttal Power Costs_Electric Rev Req Model (2009 GRC) Rebuttal REmoval of New  WH Solar AdjustMI 2 2 2" xfId="5302"/>
    <cellStyle name="_DEM-WP(C) Costs not in AURORA 2007PCORC-5.07Update_DEM-WP(C) Production O&amp;M 2009GRC Rebuttal_Rebuttal Power Costs_Electric Rev Req Model (2009 GRC) Rebuttal REmoval of New  WH Solar AdjustMI 2 3" xfId="5303"/>
    <cellStyle name="_DEM-WP(C) Costs not in AURORA 2007PCORC-5.07Update_DEM-WP(C) Production O&amp;M 2009GRC Rebuttal_Rebuttal Power Costs_Electric Rev Req Model (2009 GRC) Rebuttal REmoval of New  WH Solar AdjustMI 3" xfId="5304"/>
    <cellStyle name="_DEM-WP(C) Costs not in AURORA 2007PCORC-5.07Update_DEM-WP(C) Production O&amp;M 2009GRC Rebuttal_Rebuttal Power Costs_Electric Rev Req Model (2009 GRC) Rebuttal REmoval of New  WH Solar AdjustMI 3 2" xfId="5305"/>
    <cellStyle name="_DEM-WP(C) Costs not in AURORA 2007PCORC-5.07Update_DEM-WP(C) Production O&amp;M 2009GRC Rebuttal_Rebuttal Power Costs_Electric Rev Req Model (2009 GRC) Rebuttal REmoval of New  WH Solar AdjustMI 4" xfId="5306"/>
    <cellStyle name="_DEM-WP(C) Costs not in AURORA 2007PCORC-5.07Update_DEM-WP(C) Production O&amp;M 2009GRC Rebuttal_Rebuttal Power Costs_Electric Rev Req Model (2009 GRC) Rebuttal REmoval of New  WH Solar AdjustMI_DEM-WP(C) ENERG10C--ctn Mid-C_042010 2010GRC" xfId="5307"/>
    <cellStyle name="_DEM-WP(C) Costs not in AURORA 2007PCORC-5.07Update_DEM-WP(C) Production O&amp;M 2009GRC Rebuttal_Rebuttal Power Costs_Electric Rev Req Model (2009 GRC) Rebuttal REmoval of New  WH Solar AdjustMI_DEM-WP(C) ENERG10C--ctn Mid-C_042010 2010GRC 2" xfId="5308"/>
    <cellStyle name="_DEM-WP(C) Costs not in AURORA 2007PCORC-5.07Update_DEM-WP(C) Production O&amp;M 2009GRC Rebuttal_Rebuttal Power Costs_Electric Rev Req Model (2009 GRC) Revised 01-18-2010" xfId="5309"/>
    <cellStyle name="_DEM-WP(C) Costs not in AURORA 2007PCORC-5.07Update_DEM-WP(C) Production O&amp;M 2009GRC Rebuttal_Rebuttal Power Costs_Electric Rev Req Model (2009 GRC) Revised 01-18-2010 2" xfId="5310"/>
    <cellStyle name="_DEM-WP(C) Costs not in AURORA 2007PCORC-5.07Update_DEM-WP(C) Production O&amp;M 2009GRC Rebuttal_Rebuttal Power Costs_Electric Rev Req Model (2009 GRC) Revised 01-18-2010 2 2" xfId="5311"/>
    <cellStyle name="_DEM-WP(C) Costs not in AURORA 2007PCORC-5.07Update_DEM-WP(C) Production O&amp;M 2009GRC Rebuttal_Rebuttal Power Costs_Electric Rev Req Model (2009 GRC) Revised 01-18-2010 2 2 2" xfId="5312"/>
    <cellStyle name="_DEM-WP(C) Costs not in AURORA 2007PCORC-5.07Update_DEM-WP(C) Production O&amp;M 2009GRC Rebuttal_Rebuttal Power Costs_Electric Rev Req Model (2009 GRC) Revised 01-18-2010 2 3" xfId="5313"/>
    <cellStyle name="_DEM-WP(C) Costs not in AURORA 2007PCORC-5.07Update_DEM-WP(C) Production O&amp;M 2009GRC Rebuttal_Rebuttal Power Costs_Electric Rev Req Model (2009 GRC) Revised 01-18-2010 3" xfId="5314"/>
    <cellStyle name="_DEM-WP(C) Costs not in AURORA 2007PCORC-5.07Update_DEM-WP(C) Production O&amp;M 2009GRC Rebuttal_Rebuttal Power Costs_Electric Rev Req Model (2009 GRC) Revised 01-18-2010 3 2" xfId="5315"/>
    <cellStyle name="_DEM-WP(C) Costs not in AURORA 2007PCORC-5.07Update_DEM-WP(C) Production O&amp;M 2009GRC Rebuttal_Rebuttal Power Costs_Electric Rev Req Model (2009 GRC) Revised 01-18-2010 4" xfId="5316"/>
    <cellStyle name="_DEM-WP(C) Costs not in AURORA 2007PCORC-5.07Update_DEM-WP(C) Production O&amp;M 2009GRC Rebuttal_Rebuttal Power Costs_Electric Rev Req Model (2009 GRC) Revised 01-18-2010_DEM-WP(C) ENERG10C--ctn Mid-C_042010 2010GRC" xfId="5317"/>
    <cellStyle name="_DEM-WP(C) Costs not in AURORA 2007PCORC-5.07Update_DEM-WP(C) Production O&amp;M 2009GRC Rebuttal_Rebuttal Power Costs_Electric Rev Req Model (2009 GRC) Revised 01-18-2010_DEM-WP(C) ENERG10C--ctn Mid-C_042010 2010GRC 2" xfId="5318"/>
    <cellStyle name="_DEM-WP(C) Costs not in AURORA 2007PCORC-5.07Update_DEM-WP(C) Production O&amp;M 2009GRC Rebuttal_Rebuttal Power Costs_Final Order Electric EXHIBIT A-1" xfId="5319"/>
    <cellStyle name="_DEM-WP(C) Costs not in AURORA 2007PCORC-5.07Update_DEM-WP(C) Production O&amp;M 2009GRC Rebuttal_Rebuttal Power Costs_Final Order Electric EXHIBIT A-1 2" xfId="5320"/>
    <cellStyle name="_DEM-WP(C) Costs not in AURORA 2007PCORC-5.07Update_DEM-WP(C) Production O&amp;M 2009GRC Rebuttal_Rebuttal Power Costs_Final Order Electric EXHIBIT A-1 2 2" xfId="5321"/>
    <cellStyle name="_DEM-WP(C) Costs not in AURORA 2007PCORC-5.07Update_DEM-WP(C) Production O&amp;M 2009GRC Rebuttal_Rebuttal Power Costs_Final Order Electric EXHIBIT A-1 3" xfId="5322"/>
    <cellStyle name="_DEM-WP(C) Costs not in AURORA 2007PCORC-5.07Update_DEM-WP(C) Production O&amp;M 2010GRC As-Filed" xfId="5323"/>
    <cellStyle name="_DEM-WP(C) Costs not in AURORA 2007PCORC-5.07Update_DEM-WP(C) Production O&amp;M 2010GRC As-Filed 2" xfId="5324"/>
    <cellStyle name="_DEM-WP(C) Costs not in AURORA 2007PCORC-5.07Update_DEM-WP(C) Production O&amp;M 2010GRC As-Filed 2 2" xfId="5325"/>
    <cellStyle name="_DEM-WP(C) Costs not in AURORA 2007PCORC-5.07Update_DEM-WP(C) Production O&amp;M 2010GRC As-Filed 2 3" xfId="5326"/>
    <cellStyle name="_DEM-WP(C) Costs not in AURORA 2007PCORC-5.07Update_DEM-WP(C) Production O&amp;M 2010GRC As-Filed 3" xfId="5327"/>
    <cellStyle name="_DEM-WP(C) Costs not in AURORA 2007PCORC-5.07Update_DEM-WP(C) Production O&amp;M 2010GRC As-Filed 3 2" xfId="5328"/>
    <cellStyle name="_DEM-WP(C) Costs not in AURORA 2007PCORC-5.07Update_DEM-WP(C) Production O&amp;M 2010GRC As-Filed 4" xfId="5329"/>
    <cellStyle name="_DEM-WP(C) Costs not in AURORA 2007PCORC-5.07Update_DEM-WP(C) Production O&amp;M 2010GRC As-Filed 4 2" xfId="5330"/>
    <cellStyle name="_DEM-WP(C) Costs not in AURORA 2007PCORC-5.07Update_DEM-WP(C) Production O&amp;M 2010GRC As-Filed 5" xfId="5331"/>
    <cellStyle name="_DEM-WP(C) Costs not in AURORA 2007PCORC-5.07Update_DEM-WP(C) Production O&amp;M 2010GRC As-Filed 5 2" xfId="5332"/>
    <cellStyle name="_DEM-WP(C) Costs not in AURORA 2007PCORC-5.07Update_DEM-WP(C) Production O&amp;M 2010GRC As-Filed 6" xfId="5333"/>
    <cellStyle name="_DEM-WP(C) Costs not in AURORA 2007PCORC-5.07Update_DEM-WP(C) Production O&amp;M 2010GRC As-Filed 6 2" xfId="5334"/>
    <cellStyle name="_DEM-WP(C) Costs not in AURORA 2007PCORC-5.07Update_Electric Rev Req Model (2009 GRC) " xfId="5335"/>
    <cellStyle name="_DEM-WP(C) Costs not in AURORA 2007PCORC-5.07Update_Electric Rev Req Model (2009 GRC)  2" xfId="5336"/>
    <cellStyle name="_DEM-WP(C) Costs not in AURORA 2007PCORC-5.07Update_Electric Rev Req Model (2009 GRC)  2 2" xfId="5337"/>
    <cellStyle name="_DEM-WP(C) Costs not in AURORA 2007PCORC-5.07Update_Electric Rev Req Model (2009 GRC)  2 2 2" xfId="5338"/>
    <cellStyle name="_DEM-WP(C) Costs not in AURORA 2007PCORC-5.07Update_Electric Rev Req Model (2009 GRC)  2 3" xfId="5339"/>
    <cellStyle name="_DEM-WP(C) Costs not in AURORA 2007PCORC-5.07Update_Electric Rev Req Model (2009 GRC)  3" xfId="5340"/>
    <cellStyle name="_DEM-WP(C) Costs not in AURORA 2007PCORC-5.07Update_Electric Rev Req Model (2009 GRC)  3 2" xfId="5341"/>
    <cellStyle name="_DEM-WP(C) Costs not in AURORA 2007PCORC-5.07Update_Electric Rev Req Model (2009 GRC)  4" xfId="5342"/>
    <cellStyle name="_DEM-WP(C) Costs not in AURORA 2007PCORC-5.07Update_Electric Rev Req Model (2009 GRC) _DEM-WP(C) ENERG10C--ctn Mid-C_042010 2010GRC" xfId="5343"/>
    <cellStyle name="_DEM-WP(C) Costs not in AURORA 2007PCORC-5.07Update_Electric Rev Req Model (2009 GRC) _DEM-WP(C) ENERG10C--ctn Mid-C_042010 2010GRC 2" xfId="5344"/>
    <cellStyle name="_DEM-WP(C) Costs not in AURORA 2007PCORC-5.07Update_Electric Rev Req Model (2009 GRC) Rebuttal" xfId="5345"/>
    <cellStyle name="_DEM-WP(C) Costs not in AURORA 2007PCORC-5.07Update_Electric Rev Req Model (2009 GRC) Rebuttal 2" xfId="5346"/>
    <cellStyle name="_DEM-WP(C) Costs not in AURORA 2007PCORC-5.07Update_Electric Rev Req Model (2009 GRC) Rebuttal 2 2" xfId="5347"/>
    <cellStyle name="_DEM-WP(C) Costs not in AURORA 2007PCORC-5.07Update_Electric Rev Req Model (2009 GRC) Rebuttal 3" xfId="5348"/>
    <cellStyle name="_DEM-WP(C) Costs not in AURORA 2007PCORC-5.07Update_Electric Rev Req Model (2009 GRC) Rebuttal REmoval of New  WH Solar AdjustMI" xfId="5349"/>
    <cellStyle name="_DEM-WP(C) Costs not in AURORA 2007PCORC-5.07Update_Electric Rev Req Model (2009 GRC) Rebuttal REmoval of New  WH Solar AdjustMI 2" xfId="5350"/>
    <cellStyle name="_DEM-WP(C) Costs not in AURORA 2007PCORC-5.07Update_Electric Rev Req Model (2009 GRC) Rebuttal REmoval of New  WH Solar AdjustMI 2 2" xfId="5351"/>
    <cellStyle name="_DEM-WP(C) Costs not in AURORA 2007PCORC-5.07Update_Electric Rev Req Model (2009 GRC) Rebuttal REmoval of New  WH Solar AdjustMI 2 2 2" xfId="5352"/>
    <cellStyle name="_DEM-WP(C) Costs not in AURORA 2007PCORC-5.07Update_Electric Rev Req Model (2009 GRC) Rebuttal REmoval of New  WH Solar AdjustMI 2 3" xfId="5353"/>
    <cellStyle name="_DEM-WP(C) Costs not in AURORA 2007PCORC-5.07Update_Electric Rev Req Model (2009 GRC) Rebuttal REmoval of New  WH Solar AdjustMI 3" xfId="5354"/>
    <cellStyle name="_DEM-WP(C) Costs not in AURORA 2007PCORC-5.07Update_Electric Rev Req Model (2009 GRC) Rebuttal REmoval of New  WH Solar AdjustMI 3 2" xfId="5355"/>
    <cellStyle name="_DEM-WP(C) Costs not in AURORA 2007PCORC-5.07Update_Electric Rev Req Model (2009 GRC) Rebuttal REmoval of New  WH Solar AdjustMI 4" xfId="5356"/>
    <cellStyle name="_DEM-WP(C) Costs not in AURORA 2007PCORC-5.07Update_Electric Rev Req Model (2009 GRC) Rebuttal REmoval of New  WH Solar AdjustMI_DEM-WP(C) ENERG10C--ctn Mid-C_042010 2010GRC" xfId="5357"/>
    <cellStyle name="_DEM-WP(C) Costs not in AURORA 2007PCORC-5.07Update_Electric Rev Req Model (2009 GRC) Rebuttal REmoval of New  WH Solar AdjustMI_DEM-WP(C) ENERG10C--ctn Mid-C_042010 2010GRC 2" xfId="5358"/>
    <cellStyle name="_DEM-WP(C) Costs not in AURORA 2007PCORC-5.07Update_Electric Rev Req Model (2009 GRC) Revised 01-18-2010" xfId="5359"/>
    <cellStyle name="_DEM-WP(C) Costs not in AURORA 2007PCORC-5.07Update_Electric Rev Req Model (2009 GRC) Revised 01-18-2010 2" xfId="5360"/>
    <cellStyle name="_DEM-WP(C) Costs not in AURORA 2007PCORC-5.07Update_Electric Rev Req Model (2009 GRC) Revised 01-18-2010 2 2" xfId="5361"/>
    <cellStyle name="_DEM-WP(C) Costs not in AURORA 2007PCORC-5.07Update_Electric Rev Req Model (2009 GRC) Revised 01-18-2010 2 2 2" xfId="5362"/>
    <cellStyle name="_DEM-WP(C) Costs not in AURORA 2007PCORC-5.07Update_Electric Rev Req Model (2009 GRC) Revised 01-18-2010 2 3" xfId="5363"/>
    <cellStyle name="_DEM-WP(C) Costs not in AURORA 2007PCORC-5.07Update_Electric Rev Req Model (2009 GRC) Revised 01-18-2010 3" xfId="5364"/>
    <cellStyle name="_DEM-WP(C) Costs not in AURORA 2007PCORC-5.07Update_Electric Rev Req Model (2009 GRC) Revised 01-18-2010 3 2" xfId="5365"/>
    <cellStyle name="_DEM-WP(C) Costs not in AURORA 2007PCORC-5.07Update_Electric Rev Req Model (2009 GRC) Revised 01-18-2010 4" xfId="5366"/>
    <cellStyle name="_DEM-WP(C) Costs not in AURORA 2007PCORC-5.07Update_Electric Rev Req Model (2009 GRC) Revised 01-18-2010_DEM-WP(C) ENERG10C--ctn Mid-C_042010 2010GRC" xfId="5367"/>
    <cellStyle name="_DEM-WP(C) Costs not in AURORA 2007PCORC-5.07Update_Electric Rev Req Model (2009 GRC) Revised 01-18-2010_DEM-WP(C) ENERG10C--ctn Mid-C_042010 2010GRC 2" xfId="5368"/>
    <cellStyle name="_DEM-WP(C) Costs not in AURORA 2007PCORC-5.07Update_Electric Rev Req Model (2010 GRC)" xfId="5369"/>
    <cellStyle name="_DEM-WP(C) Costs not in AURORA 2007PCORC-5.07Update_Electric Rev Req Model (2010 GRC) 2" xfId="5370"/>
    <cellStyle name="_DEM-WP(C) Costs not in AURORA 2007PCORC-5.07Update_Electric Rev Req Model (2010 GRC) SF" xfId="5371"/>
    <cellStyle name="_DEM-WP(C) Costs not in AURORA 2007PCORC-5.07Update_Electric Rev Req Model (2010 GRC) SF 2" xfId="5372"/>
    <cellStyle name="_DEM-WP(C) Costs not in AURORA 2007PCORC-5.07Update_Final Order Electric EXHIBIT A-1" xfId="5373"/>
    <cellStyle name="_DEM-WP(C) Costs not in AURORA 2007PCORC-5.07Update_Final Order Electric EXHIBIT A-1 2" xfId="5374"/>
    <cellStyle name="_DEM-WP(C) Costs not in AURORA 2007PCORC-5.07Update_Final Order Electric EXHIBIT A-1 2 2" xfId="5375"/>
    <cellStyle name="_DEM-WP(C) Costs not in AURORA 2007PCORC-5.07Update_Final Order Electric EXHIBIT A-1 3" xfId="5376"/>
    <cellStyle name="_DEM-WP(C) Costs not in AURORA 2007PCORC-5.07Update_NIM Summary" xfId="5377"/>
    <cellStyle name="_DEM-WP(C) Costs not in AURORA 2007PCORC-5.07Update_NIM Summary 09GRC" xfId="5378"/>
    <cellStyle name="_DEM-WP(C) Costs not in AURORA 2007PCORC-5.07Update_NIM Summary 09GRC 2" xfId="5379"/>
    <cellStyle name="_DEM-WP(C) Costs not in AURORA 2007PCORC-5.07Update_NIM Summary 09GRC 2 2" xfId="5380"/>
    <cellStyle name="_DEM-WP(C) Costs not in AURORA 2007PCORC-5.07Update_NIM Summary 09GRC 2 2 2" xfId="5381"/>
    <cellStyle name="_DEM-WP(C) Costs not in AURORA 2007PCORC-5.07Update_NIM Summary 09GRC 2 3" xfId="5382"/>
    <cellStyle name="_DEM-WP(C) Costs not in AURORA 2007PCORC-5.07Update_NIM Summary 09GRC 3" xfId="5383"/>
    <cellStyle name="_DEM-WP(C) Costs not in AURORA 2007PCORC-5.07Update_NIM Summary 09GRC 3 2" xfId="5384"/>
    <cellStyle name="_DEM-WP(C) Costs not in AURORA 2007PCORC-5.07Update_NIM Summary 09GRC 4" xfId="5385"/>
    <cellStyle name="_DEM-WP(C) Costs not in AURORA 2007PCORC-5.07Update_NIM Summary 09GRC_DEM-WP(C) ENERG10C--ctn Mid-C_042010 2010GRC" xfId="5386"/>
    <cellStyle name="_DEM-WP(C) Costs not in AURORA 2007PCORC-5.07Update_NIM Summary 09GRC_DEM-WP(C) ENERG10C--ctn Mid-C_042010 2010GRC 2" xfId="5387"/>
    <cellStyle name="_DEM-WP(C) Costs not in AURORA 2007PCORC-5.07Update_NIM Summary 09GRC_NIM Summary" xfId="5388"/>
    <cellStyle name="_DEM-WP(C) Costs not in AURORA 2007PCORC-5.07Update_NIM Summary 09GRC_NIM Summary 2" xfId="5389"/>
    <cellStyle name="_DEM-WP(C) Costs not in AURORA 2007PCORC-5.07Update_NIM Summary 09GRC_NIM Summary 2 2" xfId="5390"/>
    <cellStyle name="_DEM-WP(C) Costs not in AURORA 2007PCORC-5.07Update_NIM Summary 09GRC_NIM Summary 2 2 2" xfId="5391"/>
    <cellStyle name="_DEM-WP(C) Costs not in AURORA 2007PCORC-5.07Update_NIM Summary 09GRC_NIM Summary 2 3" xfId="5392"/>
    <cellStyle name="_DEM-WP(C) Costs not in AURORA 2007PCORC-5.07Update_NIM Summary 09GRC_NIM Summary 3" xfId="5393"/>
    <cellStyle name="_DEM-WP(C) Costs not in AURORA 2007PCORC-5.07Update_NIM Summary 09GRC_NIM Summary 3 2" xfId="5394"/>
    <cellStyle name="_DEM-WP(C) Costs not in AURORA 2007PCORC-5.07Update_NIM Summary 09GRC_NIM Summary 4" xfId="5395"/>
    <cellStyle name="_DEM-WP(C) Costs not in AURORA 2007PCORC-5.07Update_NIM Summary 09GRC_NIM Summary_DEM-WP(C) ENERG10C--ctn Mid-C_042010 2010GRC" xfId="5396"/>
    <cellStyle name="_DEM-WP(C) Costs not in AURORA 2007PCORC-5.07Update_NIM Summary 09GRC_NIM Summary_DEM-WP(C) ENERG10C--ctn Mid-C_042010 2010GRC 2" xfId="5397"/>
    <cellStyle name="_DEM-WP(C) Costs not in AURORA 2007PCORC-5.07Update_NIM Summary 10" xfId="5398"/>
    <cellStyle name="_DEM-WP(C) Costs not in AURORA 2007PCORC-5.07Update_NIM Summary 10 2" xfId="5399"/>
    <cellStyle name="_DEM-WP(C) Costs not in AURORA 2007PCORC-5.07Update_NIM Summary 11" xfId="5400"/>
    <cellStyle name="_DEM-WP(C) Costs not in AURORA 2007PCORC-5.07Update_NIM Summary 11 2" xfId="5401"/>
    <cellStyle name="_DEM-WP(C) Costs not in AURORA 2007PCORC-5.07Update_NIM Summary 12" xfId="5402"/>
    <cellStyle name="_DEM-WP(C) Costs not in AURORA 2007PCORC-5.07Update_NIM Summary 12 2" xfId="5403"/>
    <cellStyle name="_DEM-WP(C) Costs not in AURORA 2007PCORC-5.07Update_NIM Summary 13" xfId="5404"/>
    <cellStyle name="_DEM-WP(C) Costs not in AURORA 2007PCORC-5.07Update_NIM Summary 13 2" xfId="5405"/>
    <cellStyle name="_DEM-WP(C) Costs not in AURORA 2007PCORC-5.07Update_NIM Summary 14" xfId="5406"/>
    <cellStyle name="_DEM-WP(C) Costs not in AURORA 2007PCORC-5.07Update_NIM Summary 14 2" xfId="5407"/>
    <cellStyle name="_DEM-WP(C) Costs not in AURORA 2007PCORC-5.07Update_NIM Summary 15" xfId="5408"/>
    <cellStyle name="_DEM-WP(C) Costs not in AURORA 2007PCORC-5.07Update_NIM Summary 15 2" xfId="5409"/>
    <cellStyle name="_DEM-WP(C) Costs not in AURORA 2007PCORC-5.07Update_NIM Summary 16" xfId="5410"/>
    <cellStyle name="_DEM-WP(C) Costs not in AURORA 2007PCORC-5.07Update_NIM Summary 16 2" xfId="5411"/>
    <cellStyle name="_DEM-WP(C) Costs not in AURORA 2007PCORC-5.07Update_NIM Summary 17" xfId="5412"/>
    <cellStyle name="_DEM-WP(C) Costs not in AURORA 2007PCORC-5.07Update_NIM Summary 17 2" xfId="5413"/>
    <cellStyle name="_DEM-WP(C) Costs not in AURORA 2007PCORC-5.07Update_NIM Summary 18" xfId="5414"/>
    <cellStyle name="_DEM-WP(C) Costs not in AURORA 2007PCORC-5.07Update_NIM Summary 18 2" xfId="5415"/>
    <cellStyle name="_DEM-WP(C) Costs not in AURORA 2007PCORC-5.07Update_NIM Summary 19" xfId="5416"/>
    <cellStyle name="_DEM-WP(C) Costs not in AURORA 2007PCORC-5.07Update_NIM Summary 19 2" xfId="5417"/>
    <cellStyle name="_DEM-WP(C) Costs not in AURORA 2007PCORC-5.07Update_NIM Summary 2" xfId="5418"/>
    <cellStyle name="_DEM-WP(C) Costs not in AURORA 2007PCORC-5.07Update_NIM Summary 2 2" xfId="5419"/>
    <cellStyle name="_DEM-WP(C) Costs not in AURORA 2007PCORC-5.07Update_NIM Summary 2 2 2" xfId="5420"/>
    <cellStyle name="_DEM-WP(C) Costs not in AURORA 2007PCORC-5.07Update_NIM Summary 2 3" xfId="5421"/>
    <cellStyle name="_DEM-WP(C) Costs not in AURORA 2007PCORC-5.07Update_NIM Summary 20" xfId="5422"/>
    <cellStyle name="_DEM-WP(C) Costs not in AURORA 2007PCORC-5.07Update_NIM Summary 20 2" xfId="5423"/>
    <cellStyle name="_DEM-WP(C) Costs not in AURORA 2007PCORC-5.07Update_NIM Summary 21" xfId="5424"/>
    <cellStyle name="_DEM-WP(C) Costs not in AURORA 2007PCORC-5.07Update_NIM Summary 21 2" xfId="5425"/>
    <cellStyle name="_DEM-WP(C) Costs not in AURORA 2007PCORC-5.07Update_NIM Summary 22" xfId="5426"/>
    <cellStyle name="_DEM-WP(C) Costs not in AURORA 2007PCORC-5.07Update_NIM Summary 22 2" xfId="5427"/>
    <cellStyle name="_DEM-WP(C) Costs not in AURORA 2007PCORC-5.07Update_NIM Summary 23" xfId="5428"/>
    <cellStyle name="_DEM-WP(C) Costs not in AURORA 2007PCORC-5.07Update_NIM Summary 23 2" xfId="5429"/>
    <cellStyle name="_DEM-WP(C) Costs not in AURORA 2007PCORC-5.07Update_NIM Summary 24" xfId="5430"/>
    <cellStyle name="_DEM-WP(C) Costs not in AURORA 2007PCORC-5.07Update_NIM Summary 24 2" xfId="5431"/>
    <cellStyle name="_DEM-WP(C) Costs not in AURORA 2007PCORC-5.07Update_NIM Summary 25" xfId="5432"/>
    <cellStyle name="_DEM-WP(C) Costs not in AURORA 2007PCORC-5.07Update_NIM Summary 25 2" xfId="5433"/>
    <cellStyle name="_DEM-WP(C) Costs not in AURORA 2007PCORC-5.07Update_NIM Summary 26" xfId="5434"/>
    <cellStyle name="_DEM-WP(C) Costs not in AURORA 2007PCORC-5.07Update_NIM Summary 26 2" xfId="5435"/>
    <cellStyle name="_DEM-WP(C) Costs not in AURORA 2007PCORC-5.07Update_NIM Summary 27" xfId="5436"/>
    <cellStyle name="_DEM-WP(C) Costs not in AURORA 2007PCORC-5.07Update_NIM Summary 27 2" xfId="5437"/>
    <cellStyle name="_DEM-WP(C) Costs not in AURORA 2007PCORC-5.07Update_NIM Summary 28" xfId="5438"/>
    <cellStyle name="_DEM-WP(C) Costs not in AURORA 2007PCORC-5.07Update_NIM Summary 28 2" xfId="5439"/>
    <cellStyle name="_DEM-WP(C) Costs not in AURORA 2007PCORC-5.07Update_NIM Summary 29" xfId="5440"/>
    <cellStyle name="_DEM-WP(C) Costs not in AURORA 2007PCORC-5.07Update_NIM Summary 29 2" xfId="5441"/>
    <cellStyle name="_DEM-WP(C) Costs not in AURORA 2007PCORC-5.07Update_NIM Summary 3" xfId="5442"/>
    <cellStyle name="_DEM-WP(C) Costs not in AURORA 2007PCORC-5.07Update_NIM Summary 3 2" xfId="5443"/>
    <cellStyle name="_DEM-WP(C) Costs not in AURORA 2007PCORC-5.07Update_NIM Summary 30" xfId="5444"/>
    <cellStyle name="_DEM-WP(C) Costs not in AURORA 2007PCORC-5.07Update_NIM Summary 30 2" xfId="5445"/>
    <cellStyle name="_DEM-WP(C) Costs not in AURORA 2007PCORC-5.07Update_NIM Summary 31" xfId="5446"/>
    <cellStyle name="_DEM-WP(C) Costs not in AURORA 2007PCORC-5.07Update_NIM Summary 31 2" xfId="5447"/>
    <cellStyle name="_DEM-WP(C) Costs not in AURORA 2007PCORC-5.07Update_NIM Summary 32" xfId="5448"/>
    <cellStyle name="_DEM-WP(C) Costs not in AURORA 2007PCORC-5.07Update_NIM Summary 32 2" xfId="5449"/>
    <cellStyle name="_DEM-WP(C) Costs not in AURORA 2007PCORC-5.07Update_NIM Summary 33" xfId="5450"/>
    <cellStyle name="_DEM-WP(C) Costs not in AURORA 2007PCORC-5.07Update_NIM Summary 33 2" xfId="5451"/>
    <cellStyle name="_DEM-WP(C) Costs not in AURORA 2007PCORC-5.07Update_NIM Summary 34" xfId="5452"/>
    <cellStyle name="_DEM-WP(C) Costs not in AURORA 2007PCORC-5.07Update_NIM Summary 34 2" xfId="5453"/>
    <cellStyle name="_DEM-WP(C) Costs not in AURORA 2007PCORC-5.07Update_NIM Summary 35" xfId="5454"/>
    <cellStyle name="_DEM-WP(C) Costs not in AURORA 2007PCORC-5.07Update_NIM Summary 35 2" xfId="5455"/>
    <cellStyle name="_DEM-WP(C) Costs not in AURORA 2007PCORC-5.07Update_NIM Summary 36" xfId="5456"/>
    <cellStyle name="_DEM-WP(C) Costs not in AURORA 2007PCORC-5.07Update_NIM Summary 36 2" xfId="5457"/>
    <cellStyle name="_DEM-WP(C) Costs not in AURORA 2007PCORC-5.07Update_NIM Summary 37" xfId="5458"/>
    <cellStyle name="_DEM-WP(C) Costs not in AURORA 2007PCORC-5.07Update_NIM Summary 37 2" xfId="5459"/>
    <cellStyle name="_DEM-WP(C) Costs not in AURORA 2007PCORC-5.07Update_NIM Summary 38" xfId="5460"/>
    <cellStyle name="_DEM-WP(C) Costs not in AURORA 2007PCORC-5.07Update_NIM Summary 38 2" xfId="5461"/>
    <cellStyle name="_DEM-WP(C) Costs not in AURORA 2007PCORC-5.07Update_NIM Summary 39" xfId="5462"/>
    <cellStyle name="_DEM-WP(C) Costs not in AURORA 2007PCORC-5.07Update_NIM Summary 39 2" xfId="5463"/>
    <cellStyle name="_DEM-WP(C) Costs not in AURORA 2007PCORC-5.07Update_NIM Summary 4" xfId="5464"/>
    <cellStyle name="_DEM-WP(C) Costs not in AURORA 2007PCORC-5.07Update_NIM Summary 4 2" xfId="5465"/>
    <cellStyle name="_DEM-WP(C) Costs not in AURORA 2007PCORC-5.07Update_NIM Summary 40" xfId="5466"/>
    <cellStyle name="_DEM-WP(C) Costs not in AURORA 2007PCORC-5.07Update_NIM Summary 40 2" xfId="5467"/>
    <cellStyle name="_DEM-WP(C) Costs not in AURORA 2007PCORC-5.07Update_NIM Summary 41" xfId="5468"/>
    <cellStyle name="_DEM-WP(C) Costs not in AURORA 2007PCORC-5.07Update_NIM Summary 41 2" xfId="5469"/>
    <cellStyle name="_DEM-WP(C) Costs not in AURORA 2007PCORC-5.07Update_NIM Summary 42" xfId="5470"/>
    <cellStyle name="_DEM-WP(C) Costs not in AURORA 2007PCORC-5.07Update_NIM Summary 42 2" xfId="5471"/>
    <cellStyle name="_DEM-WP(C) Costs not in AURORA 2007PCORC-5.07Update_NIM Summary 43" xfId="5472"/>
    <cellStyle name="_DEM-WP(C) Costs not in AURORA 2007PCORC-5.07Update_NIM Summary 43 2" xfId="5473"/>
    <cellStyle name="_DEM-WP(C) Costs not in AURORA 2007PCORC-5.07Update_NIM Summary 44" xfId="5474"/>
    <cellStyle name="_DEM-WP(C) Costs not in AURORA 2007PCORC-5.07Update_NIM Summary 44 2" xfId="5475"/>
    <cellStyle name="_DEM-WP(C) Costs not in AURORA 2007PCORC-5.07Update_NIM Summary 45" xfId="5476"/>
    <cellStyle name="_DEM-WP(C) Costs not in AURORA 2007PCORC-5.07Update_NIM Summary 45 2" xfId="5477"/>
    <cellStyle name="_DEM-WP(C) Costs not in AURORA 2007PCORC-5.07Update_NIM Summary 46" xfId="5478"/>
    <cellStyle name="_DEM-WP(C) Costs not in AURORA 2007PCORC-5.07Update_NIM Summary 46 2" xfId="5479"/>
    <cellStyle name="_DEM-WP(C) Costs not in AURORA 2007PCORC-5.07Update_NIM Summary 47" xfId="5480"/>
    <cellStyle name="_DEM-WP(C) Costs not in AURORA 2007PCORC-5.07Update_NIM Summary 47 2" xfId="5481"/>
    <cellStyle name="_DEM-WP(C) Costs not in AURORA 2007PCORC-5.07Update_NIM Summary 48" xfId="5482"/>
    <cellStyle name="_DEM-WP(C) Costs not in AURORA 2007PCORC-5.07Update_NIM Summary 49" xfId="5483"/>
    <cellStyle name="_DEM-WP(C) Costs not in AURORA 2007PCORC-5.07Update_NIM Summary 5" xfId="5484"/>
    <cellStyle name="_DEM-WP(C) Costs not in AURORA 2007PCORC-5.07Update_NIM Summary 5 2" xfId="5485"/>
    <cellStyle name="_DEM-WP(C) Costs not in AURORA 2007PCORC-5.07Update_NIM Summary 50" xfId="5486"/>
    <cellStyle name="_DEM-WP(C) Costs not in AURORA 2007PCORC-5.07Update_NIM Summary 51" xfId="5487"/>
    <cellStyle name="_DEM-WP(C) Costs not in AURORA 2007PCORC-5.07Update_NIM Summary 52" xfId="5488"/>
    <cellStyle name="_DEM-WP(C) Costs not in AURORA 2007PCORC-5.07Update_NIM Summary 6" xfId="5489"/>
    <cellStyle name="_DEM-WP(C) Costs not in AURORA 2007PCORC-5.07Update_NIM Summary 6 2" xfId="5490"/>
    <cellStyle name="_DEM-WP(C) Costs not in AURORA 2007PCORC-5.07Update_NIM Summary 7" xfId="5491"/>
    <cellStyle name="_DEM-WP(C) Costs not in AURORA 2007PCORC-5.07Update_NIM Summary 7 2" xfId="5492"/>
    <cellStyle name="_DEM-WP(C) Costs not in AURORA 2007PCORC-5.07Update_NIM Summary 8" xfId="5493"/>
    <cellStyle name="_DEM-WP(C) Costs not in AURORA 2007PCORC-5.07Update_NIM Summary 8 2" xfId="5494"/>
    <cellStyle name="_DEM-WP(C) Costs not in AURORA 2007PCORC-5.07Update_NIM Summary 9" xfId="5495"/>
    <cellStyle name="_DEM-WP(C) Costs not in AURORA 2007PCORC-5.07Update_NIM Summary 9 2" xfId="5496"/>
    <cellStyle name="_DEM-WP(C) Costs not in AURORA 2007PCORC-5.07Update_NIM Summary_DEM-WP(C) ENERG10C--ctn Mid-C_042010 2010GRC" xfId="5497"/>
    <cellStyle name="_DEM-WP(C) Costs not in AURORA 2007PCORC-5.07Update_NIM Summary_DEM-WP(C) ENERG10C--ctn Mid-C_042010 2010GRC 2" xfId="5498"/>
    <cellStyle name="_DEM-WP(C) Costs not in AURORA 2007PCORC-5.07Update_NIM+O&amp;M Monthly" xfId="5499"/>
    <cellStyle name="_DEM-WP(C) Costs not in AURORA 2007PCORC-5.07Update_NIM+O&amp;M Monthly 2" xfId="5500"/>
    <cellStyle name="_DEM-WP(C) Costs not in AURORA 2007PCORC-5.07Update_Power Costs - Comparison bx Rbtl-Staff-Jt-PC" xfId="5501"/>
    <cellStyle name="_DEM-WP(C) Costs not in AURORA 2007PCORC-5.07Update_Power Costs - Comparison bx Rbtl-Staff-Jt-PC 2" xfId="5502"/>
    <cellStyle name="_DEM-WP(C) Costs not in AURORA 2007PCORC-5.07Update_Power Costs - Comparison bx Rbtl-Staff-Jt-PC 2 2" xfId="5503"/>
    <cellStyle name="_DEM-WP(C) Costs not in AURORA 2007PCORC-5.07Update_Power Costs - Comparison bx Rbtl-Staff-Jt-PC 2 2 2" xfId="5504"/>
    <cellStyle name="_DEM-WP(C) Costs not in AURORA 2007PCORC-5.07Update_Power Costs - Comparison bx Rbtl-Staff-Jt-PC 2 3" xfId="5505"/>
    <cellStyle name="_DEM-WP(C) Costs not in AURORA 2007PCORC-5.07Update_Power Costs - Comparison bx Rbtl-Staff-Jt-PC 3" xfId="5506"/>
    <cellStyle name="_DEM-WP(C) Costs not in AURORA 2007PCORC-5.07Update_Power Costs - Comparison bx Rbtl-Staff-Jt-PC 3 2" xfId="5507"/>
    <cellStyle name="_DEM-WP(C) Costs not in AURORA 2007PCORC-5.07Update_Power Costs - Comparison bx Rbtl-Staff-Jt-PC 4" xfId="5508"/>
    <cellStyle name="_DEM-WP(C) Costs not in AURORA 2007PCORC-5.07Update_Power Costs - Comparison bx Rbtl-Staff-Jt-PC_DEM-WP(C) ENERG10C--ctn Mid-C_042010 2010GRC" xfId="5509"/>
    <cellStyle name="_DEM-WP(C) Costs not in AURORA 2007PCORC-5.07Update_Power Costs - Comparison bx Rbtl-Staff-Jt-PC_DEM-WP(C) ENERG10C--ctn Mid-C_042010 2010GRC 2" xfId="5510"/>
    <cellStyle name="_DEM-WP(C) Costs not in AURORA 2007PCORC-5.07Update_Rebuttal Power Costs" xfId="5511"/>
    <cellStyle name="_DEM-WP(C) Costs not in AURORA 2007PCORC-5.07Update_Rebuttal Power Costs 2" xfId="5512"/>
    <cellStyle name="_DEM-WP(C) Costs not in AURORA 2007PCORC-5.07Update_Rebuttal Power Costs 2 2" xfId="5513"/>
    <cellStyle name="_DEM-WP(C) Costs not in AURORA 2007PCORC-5.07Update_Rebuttal Power Costs 2 2 2" xfId="5514"/>
    <cellStyle name="_DEM-WP(C) Costs not in AURORA 2007PCORC-5.07Update_Rebuttal Power Costs 2 3" xfId="5515"/>
    <cellStyle name="_DEM-WP(C) Costs not in AURORA 2007PCORC-5.07Update_Rebuttal Power Costs 3" xfId="5516"/>
    <cellStyle name="_DEM-WP(C) Costs not in AURORA 2007PCORC-5.07Update_Rebuttal Power Costs 3 2" xfId="5517"/>
    <cellStyle name="_DEM-WP(C) Costs not in AURORA 2007PCORC-5.07Update_Rebuttal Power Costs 4" xfId="5518"/>
    <cellStyle name="_DEM-WP(C) Costs not in AURORA 2007PCORC-5.07Update_Rebuttal Power Costs_DEM-WP(C) ENERG10C--ctn Mid-C_042010 2010GRC" xfId="5519"/>
    <cellStyle name="_DEM-WP(C) Costs not in AURORA 2007PCORC-5.07Update_Rebuttal Power Costs_DEM-WP(C) ENERG10C--ctn Mid-C_042010 2010GRC 2" xfId="5520"/>
    <cellStyle name="_DEM-WP(C) Costs not in AURORA 2007PCORC-5.07Update_TENASKA REGULATORY ASSET" xfId="5521"/>
    <cellStyle name="_DEM-WP(C) Costs not in AURORA 2007PCORC-5.07Update_TENASKA REGULATORY ASSET 2" xfId="5522"/>
    <cellStyle name="_DEM-WP(C) Costs not in AURORA 2007PCORC-5.07Update_TENASKA REGULATORY ASSET 2 2" xfId="5523"/>
    <cellStyle name="_DEM-WP(C) Costs not in AURORA 2007PCORC-5.07Update_TENASKA REGULATORY ASSET 3" xfId="5524"/>
    <cellStyle name="_DEM-WP(C) Costs Not In AURORA 2009GRC" xfId="5525"/>
    <cellStyle name="_DEM-WP(C) Costs Not In AURORA 2009GRC 2" xfId="5526"/>
    <cellStyle name="_x0013__DEM-WP(C) ENERG10C--ctn Mid-C_042010 2010GRC" xfId="5527"/>
    <cellStyle name="_x0013__DEM-WP(C) ENERG10C--ctn Mid-C_042010 2010GRC 2" xfId="5528"/>
    <cellStyle name="_DEM-WP(C) Prod O&amp;M 2007GRC" xfId="5529"/>
    <cellStyle name="_DEM-WP(C) Prod O&amp;M 2007GRC 2" xfId="5530"/>
    <cellStyle name="_DEM-WP(C) Prod O&amp;M 2007GRC 2 2" xfId="5531"/>
    <cellStyle name="_DEM-WP(C) Prod O&amp;M 2007GRC 2 2 2" xfId="5532"/>
    <cellStyle name="_DEM-WP(C) Prod O&amp;M 2007GRC 2 3" xfId="5533"/>
    <cellStyle name="_DEM-WP(C) Prod O&amp;M 2007GRC 3" xfId="5534"/>
    <cellStyle name="_DEM-WP(C) Prod O&amp;M 2007GRC 3 2" xfId="5535"/>
    <cellStyle name="_DEM-WP(C) Prod O&amp;M 2007GRC 4" xfId="5536"/>
    <cellStyle name="_DEM-WP(C) Prod O&amp;M 2007GRC 4 2" xfId="5537"/>
    <cellStyle name="_DEM-WP(C) Prod O&amp;M 2007GRC 5" xfId="5538"/>
    <cellStyle name="_DEM-WP(C) Prod O&amp;M 2007GRC 5 2" xfId="5539"/>
    <cellStyle name="_DEM-WP(C) Prod O&amp;M 2007GRC 6" xfId="5540"/>
    <cellStyle name="_DEM-WP(C) Prod O&amp;M 2007GRC 6 2" xfId="5541"/>
    <cellStyle name="_DEM-WP(C) Prod O&amp;M 2007GRC_Adj Bench DR 3 for Initial Briefs (Electric)" xfId="5542"/>
    <cellStyle name="_DEM-WP(C) Prod O&amp;M 2007GRC_Adj Bench DR 3 for Initial Briefs (Electric) 2" xfId="5543"/>
    <cellStyle name="_DEM-WP(C) Prod O&amp;M 2007GRC_Adj Bench DR 3 for Initial Briefs (Electric) 2 2" xfId="5544"/>
    <cellStyle name="_DEM-WP(C) Prod O&amp;M 2007GRC_Adj Bench DR 3 for Initial Briefs (Electric) 2 2 2" xfId="5545"/>
    <cellStyle name="_DEM-WP(C) Prod O&amp;M 2007GRC_Adj Bench DR 3 for Initial Briefs (Electric) 2 3" xfId="5546"/>
    <cellStyle name="_DEM-WP(C) Prod O&amp;M 2007GRC_Adj Bench DR 3 for Initial Briefs (Electric) 3" xfId="5547"/>
    <cellStyle name="_DEM-WP(C) Prod O&amp;M 2007GRC_Adj Bench DR 3 for Initial Briefs (Electric) 3 2" xfId="5548"/>
    <cellStyle name="_DEM-WP(C) Prod O&amp;M 2007GRC_Adj Bench DR 3 for Initial Briefs (Electric) 4" xfId="5549"/>
    <cellStyle name="_DEM-WP(C) Prod O&amp;M 2007GRC_Adj Bench DR 3 for Initial Briefs (Electric)_DEM-WP(C) ENERG10C--ctn Mid-C_042010 2010GRC" xfId="5550"/>
    <cellStyle name="_DEM-WP(C) Prod O&amp;M 2007GRC_Adj Bench DR 3 for Initial Briefs (Electric)_DEM-WP(C) ENERG10C--ctn Mid-C_042010 2010GRC 2" xfId="5551"/>
    <cellStyle name="_DEM-WP(C) Prod O&amp;M 2007GRC_Book2" xfId="5552"/>
    <cellStyle name="_DEM-WP(C) Prod O&amp;M 2007GRC_Book2 2" xfId="5553"/>
    <cellStyle name="_DEM-WP(C) Prod O&amp;M 2007GRC_Book2 2 2" xfId="5554"/>
    <cellStyle name="_DEM-WP(C) Prod O&amp;M 2007GRC_Book2 2 2 2" xfId="5555"/>
    <cellStyle name="_DEM-WP(C) Prod O&amp;M 2007GRC_Book2 2 3" xfId="5556"/>
    <cellStyle name="_DEM-WP(C) Prod O&amp;M 2007GRC_Book2 3" xfId="5557"/>
    <cellStyle name="_DEM-WP(C) Prod O&amp;M 2007GRC_Book2 3 2" xfId="5558"/>
    <cellStyle name="_DEM-WP(C) Prod O&amp;M 2007GRC_Book2 4" xfId="5559"/>
    <cellStyle name="_DEM-WP(C) Prod O&amp;M 2007GRC_Book2_Adj Bench DR 3 for Initial Briefs (Electric)" xfId="5560"/>
    <cellStyle name="_DEM-WP(C) Prod O&amp;M 2007GRC_Book2_Adj Bench DR 3 for Initial Briefs (Electric) 2" xfId="5561"/>
    <cellStyle name="_DEM-WP(C) Prod O&amp;M 2007GRC_Book2_Adj Bench DR 3 for Initial Briefs (Electric) 2 2" xfId="5562"/>
    <cellStyle name="_DEM-WP(C) Prod O&amp;M 2007GRC_Book2_Adj Bench DR 3 for Initial Briefs (Electric) 2 2 2" xfId="5563"/>
    <cellStyle name="_DEM-WP(C) Prod O&amp;M 2007GRC_Book2_Adj Bench DR 3 for Initial Briefs (Electric) 2 3" xfId="5564"/>
    <cellStyle name="_DEM-WP(C) Prod O&amp;M 2007GRC_Book2_Adj Bench DR 3 for Initial Briefs (Electric) 3" xfId="5565"/>
    <cellStyle name="_DEM-WP(C) Prod O&amp;M 2007GRC_Book2_Adj Bench DR 3 for Initial Briefs (Electric) 3 2" xfId="5566"/>
    <cellStyle name="_DEM-WP(C) Prod O&amp;M 2007GRC_Book2_Adj Bench DR 3 for Initial Briefs (Electric) 4" xfId="5567"/>
    <cellStyle name="_DEM-WP(C) Prod O&amp;M 2007GRC_Book2_Adj Bench DR 3 for Initial Briefs (Electric)_DEM-WP(C) ENERG10C--ctn Mid-C_042010 2010GRC" xfId="5568"/>
    <cellStyle name="_DEM-WP(C) Prod O&amp;M 2007GRC_Book2_Adj Bench DR 3 for Initial Briefs (Electric)_DEM-WP(C) ENERG10C--ctn Mid-C_042010 2010GRC 2" xfId="5569"/>
    <cellStyle name="_DEM-WP(C) Prod O&amp;M 2007GRC_Book2_DEM-WP(C) ENERG10C--ctn Mid-C_042010 2010GRC" xfId="5570"/>
    <cellStyle name="_DEM-WP(C) Prod O&amp;M 2007GRC_Book2_DEM-WP(C) ENERG10C--ctn Mid-C_042010 2010GRC 2" xfId="5571"/>
    <cellStyle name="_DEM-WP(C) Prod O&amp;M 2007GRC_Book2_Electric Rev Req Model (2009 GRC) Rebuttal" xfId="5572"/>
    <cellStyle name="_DEM-WP(C) Prod O&amp;M 2007GRC_Book2_Electric Rev Req Model (2009 GRC) Rebuttal 2" xfId="5573"/>
    <cellStyle name="_DEM-WP(C) Prod O&amp;M 2007GRC_Book2_Electric Rev Req Model (2009 GRC) Rebuttal 2 2" xfId="5574"/>
    <cellStyle name="_DEM-WP(C) Prod O&amp;M 2007GRC_Book2_Electric Rev Req Model (2009 GRC) Rebuttal 3" xfId="5575"/>
    <cellStyle name="_DEM-WP(C) Prod O&amp;M 2007GRC_Book2_Electric Rev Req Model (2009 GRC) Rebuttal REmoval of New  WH Solar AdjustMI" xfId="5576"/>
    <cellStyle name="_DEM-WP(C) Prod O&amp;M 2007GRC_Book2_Electric Rev Req Model (2009 GRC) Rebuttal REmoval of New  WH Solar AdjustMI 2" xfId="5577"/>
    <cellStyle name="_DEM-WP(C) Prod O&amp;M 2007GRC_Book2_Electric Rev Req Model (2009 GRC) Rebuttal REmoval of New  WH Solar AdjustMI 2 2" xfId="5578"/>
    <cellStyle name="_DEM-WP(C) Prod O&amp;M 2007GRC_Book2_Electric Rev Req Model (2009 GRC) Rebuttal REmoval of New  WH Solar AdjustMI 2 2 2" xfId="5579"/>
    <cellStyle name="_DEM-WP(C) Prod O&amp;M 2007GRC_Book2_Electric Rev Req Model (2009 GRC) Rebuttal REmoval of New  WH Solar AdjustMI 2 3" xfId="5580"/>
    <cellStyle name="_DEM-WP(C) Prod O&amp;M 2007GRC_Book2_Electric Rev Req Model (2009 GRC) Rebuttal REmoval of New  WH Solar AdjustMI 3" xfId="5581"/>
    <cellStyle name="_DEM-WP(C) Prod O&amp;M 2007GRC_Book2_Electric Rev Req Model (2009 GRC) Rebuttal REmoval of New  WH Solar AdjustMI 3 2" xfId="5582"/>
    <cellStyle name="_DEM-WP(C) Prod O&amp;M 2007GRC_Book2_Electric Rev Req Model (2009 GRC) Rebuttal REmoval of New  WH Solar AdjustMI 4" xfId="5583"/>
    <cellStyle name="_DEM-WP(C) Prod O&amp;M 2007GRC_Book2_Electric Rev Req Model (2009 GRC) Rebuttal REmoval of New  WH Solar AdjustMI_DEM-WP(C) ENERG10C--ctn Mid-C_042010 2010GRC" xfId="5584"/>
    <cellStyle name="_DEM-WP(C) Prod O&amp;M 2007GRC_Book2_Electric Rev Req Model (2009 GRC) Rebuttal REmoval of New  WH Solar AdjustMI_DEM-WP(C) ENERG10C--ctn Mid-C_042010 2010GRC 2" xfId="5585"/>
    <cellStyle name="_DEM-WP(C) Prod O&amp;M 2007GRC_Book2_Electric Rev Req Model (2009 GRC) Revised 01-18-2010" xfId="5586"/>
    <cellStyle name="_DEM-WP(C) Prod O&amp;M 2007GRC_Book2_Electric Rev Req Model (2009 GRC) Revised 01-18-2010 2" xfId="5587"/>
    <cellStyle name="_DEM-WP(C) Prod O&amp;M 2007GRC_Book2_Electric Rev Req Model (2009 GRC) Revised 01-18-2010 2 2" xfId="5588"/>
    <cellStyle name="_DEM-WP(C) Prod O&amp;M 2007GRC_Book2_Electric Rev Req Model (2009 GRC) Revised 01-18-2010 2 2 2" xfId="5589"/>
    <cellStyle name="_DEM-WP(C) Prod O&amp;M 2007GRC_Book2_Electric Rev Req Model (2009 GRC) Revised 01-18-2010 2 3" xfId="5590"/>
    <cellStyle name="_DEM-WP(C) Prod O&amp;M 2007GRC_Book2_Electric Rev Req Model (2009 GRC) Revised 01-18-2010 3" xfId="5591"/>
    <cellStyle name="_DEM-WP(C) Prod O&amp;M 2007GRC_Book2_Electric Rev Req Model (2009 GRC) Revised 01-18-2010 3 2" xfId="5592"/>
    <cellStyle name="_DEM-WP(C) Prod O&amp;M 2007GRC_Book2_Electric Rev Req Model (2009 GRC) Revised 01-18-2010 4" xfId="5593"/>
    <cellStyle name="_DEM-WP(C) Prod O&amp;M 2007GRC_Book2_Electric Rev Req Model (2009 GRC) Revised 01-18-2010_DEM-WP(C) ENERG10C--ctn Mid-C_042010 2010GRC" xfId="5594"/>
    <cellStyle name="_DEM-WP(C) Prod O&amp;M 2007GRC_Book2_Electric Rev Req Model (2009 GRC) Revised 01-18-2010_DEM-WP(C) ENERG10C--ctn Mid-C_042010 2010GRC 2" xfId="5595"/>
    <cellStyle name="_DEM-WP(C) Prod O&amp;M 2007GRC_Book2_Final Order Electric EXHIBIT A-1" xfId="5596"/>
    <cellStyle name="_DEM-WP(C) Prod O&amp;M 2007GRC_Book2_Final Order Electric EXHIBIT A-1 2" xfId="5597"/>
    <cellStyle name="_DEM-WP(C) Prod O&amp;M 2007GRC_Book2_Final Order Electric EXHIBIT A-1 2 2" xfId="5598"/>
    <cellStyle name="_DEM-WP(C) Prod O&amp;M 2007GRC_Book2_Final Order Electric EXHIBIT A-1 3" xfId="5599"/>
    <cellStyle name="_DEM-WP(C) Prod O&amp;M 2007GRC_Colstrip 1&amp;2 Annual O&amp;M Budgets" xfId="5600"/>
    <cellStyle name="_DEM-WP(C) Prod O&amp;M 2007GRC_Colstrip 1&amp;2 Annual O&amp;M Budgets 2" xfId="5601"/>
    <cellStyle name="_DEM-WP(C) Prod O&amp;M 2007GRC_Colstrip 1&amp;2 Annual O&amp;M Budgets 3" xfId="5602"/>
    <cellStyle name="_DEM-WP(C) Prod O&amp;M 2007GRC_Confidential Material" xfId="5603"/>
    <cellStyle name="_DEM-WP(C) Prod O&amp;M 2007GRC_Confidential Material 2" xfId="5604"/>
    <cellStyle name="_DEM-WP(C) Prod O&amp;M 2007GRC_DEM-WP(C) Colstrip 12 Coal Cost Forecast 2010GRC" xfId="5605"/>
    <cellStyle name="_DEM-WP(C) Prod O&amp;M 2007GRC_DEM-WP(C) Colstrip 12 Coal Cost Forecast 2010GRC 2" xfId="5606"/>
    <cellStyle name="_DEM-WP(C) Prod O&amp;M 2007GRC_DEM-WP(C) ENERG10C--ctn Mid-C_042010 2010GRC" xfId="5607"/>
    <cellStyle name="_DEM-WP(C) Prod O&amp;M 2007GRC_DEM-WP(C) ENERG10C--ctn Mid-C_042010 2010GRC 2" xfId="5608"/>
    <cellStyle name="_DEM-WP(C) Prod O&amp;M 2007GRC_DEM-WP(C) Production O&amp;M 2010GRC As-Filed" xfId="5609"/>
    <cellStyle name="_DEM-WP(C) Prod O&amp;M 2007GRC_DEM-WP(C) Production O&amp;M 2010GRC As-Filed 2" xfId="5610"/>
    <cellStyle name="_DEM-WP(C) Prod O&amp;M 2007GRC_DEM-WP(C) Production O&amp;M 2010GRC As-Filed 2 2" xfId="5611"/>
    <cellStyle name="_DEM-WP(C) Prod O&amp;M 2007GRC_DEM-WP(C) Production O&amp;M 2010GRC As-Filed 2 3" xfId="5612"/>
    <cellStyle name="_DEM-WP(C) Prod O&amp;M 2007GRC_DEM-WP(C) Production O&amp;M 2010GRC As-Filed 3" xfId="5613"/>
    <cellStyle name="_DEM-WP(C) Prod O&amp;M 2007GRC_DEM-WP(C) Production O&amp;M 2010GRC As-Filed 3 2" xfId="5614"/>
    <cellStyle name="_DEM-WP(C) Prod O&amp;M 2007GRC_DEM-WP(C) Production O&amp;M 2010GRC As-Filed 4" xfId="5615"/>
    <cellStyle name="_DEM-WP(C) Prod O&amp;M 2007GRC_DEM-WP(C) Production O&amp;M 2010GRC As-Filed 4 2" xfId="5616"/>
    <cellStyle name="_DEM-WP(C) Prod O&amp;M 2007GRC_DEM-WP(C) Production O&amp;M 2010GRC As-Filed 5" xfId="5617"/>
    <cellStyle name="_DEM-WP(C) Prod O&amp;M 2007GRC_DEM-WP(C) Production O&amp;M 2010GRC As-Filed 5 2" xfId="5618"/>
    <cellStyle name="_DEM-WP(C) Prod O&amp;M 2007GRC_DEM-WP(C) Production O&amp;M 2010GRC As-Filed 6" xfId="5619"/>
    <cellStyle name="_DEM-WP(C) Prod O&amp;M 2007GRC_DEM-WP(C) Production O&amp;M 2010GRC As-Filed 6 2" xfId="5620"/>
    <cellStyle name="_DEM-WP(C) Prod O&amp;M 2007GRC_Electric Rev Req Model (2009 GRC) Rebuttal" xfId="5621"/>
    <cellStyle name="_DEM-WP(C) Prod O&amp;M 2007GRC_Electric Rev Req Model (2009 GRC) Rebuttal 2" xfId="5622"/>
    <cellStyle name="_DEM-WP(C) Prod O&amp;M 2007GRC_Electric Rev Req Model (2009 GRC) Rebuttal 2 2" xfId="5623"/>
    <cellStyle name="_DEM-WP(C) Prod O&amp;M 2007GRC_Electric Rev Req Model (2009 GRC) Rebuttal 3" xfId="5624"/>
    <cellStyle name="_DEM-WP(C) Prod O&amp;M 2007GRC_Electric Rev Req Model (2009 GRC) Rebuttal REmoval of New  WH Solar AdjustMI" xfId="5625"/>
    <cellStyle name="_DEM-WP(C) Prod O&amp;M 2007GRC_Electric Rev Req Model (2009 GRC) Rebuttal REmoval of New  WH Solar AdjustMI 2" xfId="5626"/>
    <cellStyle name="_DEM-WP(C) Prod O&amp;M 2007GRC_Electric Rev Req Model (2009 GRC) Rebuttal REmoval of New  WH Solar AdjustMI 2 2" xfId="5627"/>
    <cellStyle name="_DEM-WP(C) Prod O&amp;M 2007GRC_Electric Rev Req Model (2009 GRC) Rebuttal REmoval of New  WH Solar AdjustMI 2 2 2" xfId="5628"/>
    <cellStyle name="_DEM-WP(C) Prod O&amp;M 2007GRC_Electric Rev Req Model (2009 GRC) Rebuttal REmoval of New  WH Solar AdjustMI 2 3" xfId="5629"/>
    <cellStyle name="_DEM-WP(C) Prod O&amp;M 2007GRC_Electric Rev Req Model (2009 GRC) Rebuttal REmoval of New  WH Solar AdjustMI 3" xfId="5630"/>
    <cellStyle name="_DEM-WP(C) Prod O&amp;M 2007GRC_Electric Rev Req Model (2009 GRC) Rebuttal REmoval of New  WH Solar AdjustMI 3 2" xfId="5631"/>
    <cellStyle name="_DEM-WP(C) Prod O&amp;M 2007GRC_Electric Rev Req Model (2009 GRC) Rebuttal REmoval of New  WH Solar AdjustMI 4" xfId="5632"/>
    <cellStyle name="_DEM-WP(C) Prod O&amp;M 2007GRC_Electric Rev Req Model (2009 GRC) Rebuttal REmoval of New  WH Solar AdjustMI_DEM-WP(C) ENERG10C--ctn Mid-C_042010 2010GRC" xfId="5633"/>
    <cellStyle name="_DEM-WP(C) Prod O&amp;M 2007GRC_Electric Rev Req Model (2009 GRC) Rebuttal REmoval of New  WH Solar AdjustMI_DEM-WP(C) ENERG10C--ctn Mid-C_042010 2010GRC 2" xfId="5634"/>
    <cellStyle name="_DEM-WP(C) Prod O&amp;M 2007GRC_Electric Rev Req Model (2009 GRC) Revised 01-18-2010" xfId="5635"/>
    <cellStyle name="_DEM-WP(C) Prod O&amp;M 2007GRC_Electric Rev Req Model (2009 GRC) Revised 01-18-2010 2" xfId="5636"/>
    <cellStyle name="_DEM-WP(C) Prod O&amp;M 2007GRC_Electric Rev Req Model (2009 GRC) Revised 01-18-2010 2 2" xfId="5637"/>
    <cellStyle name="_DEM-WP(C) Prod O&amp;M 2007GRC_Electric Rev Req Model (2009 GRC) Revised 01-18-2010 2 2 2" xfId="5638"/>
    <cellStyle name="_DEM-WP(C) Prod O&amp;M 2007GRC_Electric Rev Req Model (2009 GRC) Revised 01-18-2010 2 3" xfId="5639"/>
    <cellStyle name="_DEM-WP(C) Prod O&amp;M 2007GRC_Electric Rev Req Model (2009 GRC) Revised 01-18-2010 3" xfId="5640"/>
    <cellStyle name="_DEM-WP(C) Prod O&amp;M 2007GRC_Electric Rev Req Model (2009 GRC) Revised 01-18-2010 3 2" xfId="5641"/>
    <cellStyle name="_DEM-WP(C) Prod O&amp;M 2007GRC_Electric Rev Req Model (2009 GRC) Revised 01-18-2010 4" xfId="5642"/>
    <cellStyle name="_DEM-WP(C) Prod O&amp;M 2007GRC_Electric Rev Req Model (2009 GRC) Revised 01-18-2010_DEM-WP(C) ENERG10C--ctn Mid-C_042010 2010GRC" xfId="5643"/>
    <cellStyle name="_DEM-WP(C) Prod O&amp;M 2007GRC_Electric Rev Req Model (2009 GRC) Revised 01-18-2010_DEM-WP(C) ENERG10C--ctn Mid-C_042010 2010GRC 2" xfId="5644"/>
    <cellStyle name="_DEM-WP(C) Prod O&amp;M 2007GRC_Final Order Electric EXHIBIT A-1" xfId="5645"/>
    <cellStyle name="_DEM-WP(C) Prod O&amp;M 2007GRC_Final Order Electric EXHIBIT A-1 2" xfId="5646"/>
    <cellStyle name="_DEM-WP(C) Prod O&amp;M 2007GRC_Final Order Electric EXHIBIT A-1 2 2" xfId="5647"/>
    <cellStyle name="_DEM-WP(C) Prod O&amp;M 2007GRC_Final Order Electric EXHIBIT A-1 3" xfId="5648"/>
    <cellStyle name="_DEM-WP(C) Prod O&amp;M 2007GRC_Rebuttal Power Costs" xfId="5649"/>
    <cellStyle name="_DEM-WP(C) Prod O&amp;M 2007GRC_Rebuttal Power Costs 2" xfId="5650"/>
    <cellStyle name="_DEM-WP(C) Prod O&amp;M 2007GRC_Rebuttal Power Costs 2 2" xfId="5651"/>
    <cellStyle name="_DEM-WP(C) Prod O&amp;M 2007GRC_Rebuttal Power Costs 2 2 2" xfId="5652"/>
    <cellStyle name="_DEM-WP(C) Prod O&amp;M 2007GRC_Rebuttal Power Costs 2 3" xfId="5653"/>
    <cellStyle name="_DEM-WP(C) Prod O&amp;M 2007GRC_Rebuttal Power Costs 3" xfId="5654"/>
    <cellStyle name="_DEM-WP(C) Prod O&amp;M 2007GRC_Rebuttal Power Costs 3 2" xfId="5655"/>
    <cellStyle name="_DEM-WP(C) Prod O&amp;M 2007GRC_Rebuttal Power Costs 4" xfId="5656"/>
    <cellStyle name="_DEM-WP(C) Prod O&amp;M 2007GRC_Rebuttal Power Costs_Adj Bench DR 3 for Initial Briefs (Electric)" xfId="5657"/>
    <cellStyle name="_DEM-WP(C) Prod O&amp;M 2007GRC_Rebuttal Power Costs_Adj Bench DR 3 for Initial Briefs (Electric) 2" xfId="5658"/>
    <cellStyle name="_DEM-WP(C) Prod O&amp;M 2007GRC_Rebuttal Power Costs_Adj Bench DR 3 for Initial Briefs (Electric) 2 2" xfId="5659"/>
    <cellStyle name="_DEM-WP(C) Prod O&amp;M 2007GRC_Rebuttal Power Costs_Adj Bench DR 3 for Initial Briefs (Electric) 2 2 2" xfId="5660"/>
    <cellStyle name="_DEM-WP(C) Prod O&amp;M 2007GRC_Rebuttal Power Costs_Adj Bench DR 3 for Initial Briefs (Electric) 2 3" xfId="5661"/>
    <cellStyle name="_DEM-WP(C) Prod O&amp;M 2007GRC_Rebuttal Power Costs_Adj Bench DR 3 for Initial Briefs (Electric) 3" xfId="5662"/>
    <cellStyle name="_DEM-WP(C) Prod O&amp;M 2007GRC_Rebuttal Power Costs_Adj Bench DR 3 for Initial Briefs (Electric) 3 2" xfId="5663"/>
    <cellStyle name="_DEM-WP(C) Prod O&amp;M 2007GRC_Rebuttal Power Costs_Adj Bench DR 3 for Initial Briefs (Electric) 4" xfId="5664"/>
    <cellStyle name="_DEM-WP(C) Prod O&amp;M 2007GRC_Rebuttal Power Costs_Adj Bench DR 3 for Initial Briefs (Electric)_DEM-WP(C) ENERG10C--ctn Mid-C_042010 2010GRC" xfId="5665"/>
    <cellStyle name="_DEM-WP(C) Prod O&amp;M 2007GRC_Rebuttal Power Costs_Adj Bench DR 3 for Initial Briefs (Electric)_DEM-WP(C) ENERG10C--ctn Mid-C_042010 2010GRC 2" xfId="5666"/>
    <cellStyle name="_DEM-WP(C) Prod O&amp;M 2007GRC_Rebuttal Power Costs_DEM-WP(C) ENERG10C--ctn Mid-C_042010 2010GRC" xfId="5667"/>
    <cellStyle name="_DEM-WP(C) Prod O&amp;M 2007GRC_Rebuttal Power Costs_DEM-WP(C) ENERG10C--ctn Mid-C_042010 2010GRC 2" xfId="5668"/>
    <cellStyle name="_DEM-WP(C) Prod O&amp;M 2007GRC_Rebuttal Power Costs_Electric Rev Req Model (2009 GRC) Rebuttal" xfId="5669"/>
    <cellStyle name="_DEM-WP(C) Prod O&amp;M 2007GRC_Rebuttal Power Costs_Electric Rev Req Model (2009 GRC) Rebuttal 2" xfId="5670"/>
    <cellStyle name="_DEM-WP(C) Prod O&amp;M 2007GRC_Rebuttal Power Costs_Electric Rev Req Model (2009 GRC) Rebuttal 2 2" xfId="5671"/>
    <cellStyle name="_DEM-WP(C) Prod O&amp;M 2007GRC_Rebuttal Power Costs_Electric Rev Req Model (2009 GRC) Rebuttal 3" xfId="5672"/>
    <cellStyle name="_DEM-WP(C) Prod O&amp;M 2007GRC_Rebuttal Power Costs_Electric Rev Req Model (2009 GRC) Rebuttal REmoval of New  WH Solar AdjustMI" xfId="5673"/>
    <cellStyle name="_DEM-WP(C) Prod O&amp;M 2007GRC_Rebuttal Power Costs_Electric Rev Req Model (2009 GRC) Rebuttal REmoval of New  WH Solar AdjustMI 2" xfId="5674"/>
    <cellStyle name="_DEM-WP(C) Prod O&amp;M 2007GRC_Rebuttal Power Costs_Electric Rev Req Model (2009 GRC) Rebuttal REmoval of New  WH Solar AdjustMI 2 2" xfId="5675"/>
    <cellStyle name="_DEM-WP(C) Prod O&amp;M 2007GRC_Rebuttal Power Costs_Electric Rev Req Model (2009 GRC) Rebuttal REmoval of New  WH Solar AdjustMI 2 2 2" xfId="5676"/>
    <cellStyle name="_DEM-WP(C) Prod O&amp;M 2007GRC_Rebuttal Power Costs_Electric Rev Req Model (2009 GRC) Rebuttal REmoval of New  WH Solar AdjustMI 2 3" xfId="5677"/>
    <cellStyle name="_DEM-WP(C) Prod O&amp;M 2007GRC_Rebuttal Power Costs_Electric Rev Req Model (2009 GRC) Rebuttal REmoval of New  WH Solar AdjustMI 3" xfId="5678"/>
    <cellStyle name="_DEM-WP(C) Prod O&amp;M 2007GRC_Rebuttal Power Costs_Electric Rev Req Model (2009 GRC) Rebuttal REmoval of New  WH Solar AdjustMI 3 2" xfId="5679"/>
    <cellStyle name="_DEM-WP(C) Prod O&amp;M 2007GRC_Rebuttal Power Costs_Electric Rev Req Model (2009 GRC) Rebuttal REmoval of New  WH Solar AdjustMI 4" xfId="5680"/>
    <cellStyle name="_DEM-WP(C) Prod O&amp;M 2007GRC_Rebuttal Power Costs_Electric Rev Req Model (2009 GRC) Rebuttal REmoval of New  WH Solar AdjustMI_DEM-WP(C) ENERG10C--ctn Mid-C_042010 2010GRC" xfId="5681"/>
    <cellStyle name="_DEM-WP(C) Prod O&amp;M 2007GRC_Rebuttal Power Costs_Electric Rev Req Model (2009 GRC) Rebuttal REmoval of New  WH Solar AdjustMI_DEM-WP(C) ENERG10C--ctn Mid-C_042010 2010GRC 2" xfId="5682"/>
    <cellStyle name="_DEM-WP(C) Prod O&amp;M 2007GRC_Rebuttal Power Costs_Electric Rev Req Model (2009 GRC) Revised 01-18-2010" xfId="5683"/>
    <cellStyle name="_DEM-WP(C) Prod O&amp;M 2007GRC_Rebuttal Power Costs_Electric Rev Req Model (2009 GRC) Revised 01-18-2010 2" xfId="5684"/>
    <cellStyle name="_DEM-WP(C) Prod O&amp;M 2007GRC_Rebuttal Power Costs_Electric Rev Req Model (2009 GRC) Revised 01-18-2010 2 2" xfId="5685"/>
    <cellStyle name="_DEM-WP(C) Prod O&amp;M 2007GRC_Rebuttal Power Costs_Electric Rev Req Model (2009 GRC) Revised 01-18-2010 2 2 2" xfId="5686"/>
    <cellStyle name="_DEM-WP(C) Prod O&amp;M 2007GRC_Rebuttal Power Costs_Electric Rev Req Model (2009 GRC) Revised 01-18-2010 2 3" xfId="5687"/>
    <cellStyle name="_DEM-WP(C) Prod O&amp;M 2007GRC_Rebuttal Power Costs_Electric Rev Req Model (2009 GRC) Revised 01-18-2010 3" xfId="5688"/>
    <cellStyle name="_DEM-WP(C) Prod O&amp;M 2007GRC_Rebuttal Power Costs_Electric Rev Req Model (2009 GRC) Revised 01-18-2010 3 2" xfId="5689"/>
    <cellStyle name="_DEM-WP(C) Prod O&amp;M 2007GRC_Rebuttal Power Costs_Electric Rev Req Model (2009 GRC) Revised 01-18-2010 4" xfId="5690"/>
    <cellStyle name="_DEM-WP(C) Prod O&amp;M 2007GRC_Rebuttal Power Costs_Electric Rev Req Model (2009 GRC) Revised 01-18-2010_DEM-WP(C) ENERG10C--ctn Mid-C_042010 2010GRC" xfId="5691"/>
    <cellStyle name="_DEM-WP(C) Prod O&amp;M 2007GRC_Rebuttal Power Costs_Electric Rev Req Model (2009 GRC) Revised 01-18-2010_DEM-WP(C) ENERG10C--ctn Mid-C_042010 2010GRC 2" xfId="5692"/>
    <cellStyle name="_DEM-WP(C) Prod O&amp;M 2007GRC_Rebuttal Power Costs_Final Order Electric EXHIBIT A-1" xfId="5693"/>
    <cellStyle name="_DEM-WP(C) Prod O&amp;M 2007GRC_Rebuttal Power Costs_Final Order Electric EXHIBIT A-1 2" xfId="5694"/>
    <cellStyle name="_DEM-WP(C) Prod O&amp;M 2007GRC_Rebuttal Power Costs_Final Order Electric EXHIBIT A-1 2 2" xfId="5695"/>
    <cellStyle name="_DEM-WP(C) Prod O&amp;M 2007GRC_Rebuttal Power Costs_Final Order Electric EXHIBIT A-1 3" xfId="5696"/>
    <cellStyle name="_x0013__DEM-WP(C) Production O&amp;M 2010GRC As-Filed" xfId="5697"/>
    <cellStyle name="_x0013__DEM-WP(C) Production O&amp;M 2010GRC As-Filed 2" xfId="5698"/>
    <cellStyle name="_x0013__DEM-WP(C) Production O&amp;M 2010GRC As-Filed 2 2" xfId="5699"/>
    <cellStyle name="_x0013__DEM-WP(C) Production O&amp;M 2010GRC As-Filed 2 3" xfId="5700"/>
    <cellStyle name="_x0013__DEM-WP(C) Production O&amp;M 2010GRC As-Filed 3" xfId="5701"/>
    <cellStyle name="_x0013__DEM-WP(C) Production O&amp;M 2010GRC As-Filed 3 2" xfId="5702"/>
    <cellStyle name="_x0013__DEM-WP(C) Production O&amp;M 2010GRC As-Filed 4" xfId="5703"/>
    <cellStyle name="_x0013__DEM-WP(C) Production O&amp;M 2010GRC As-Filed 4 2" xfId="5704"/>
    <cellStyle name="_x0013__DEM-WP(C) Production O&amp;M 2010GRC As-Filed 5" xfId="5705"/>
    <cellStyle name="_x0013__DEM-WP(C) Production O&amp;M 2010GRC As-Filed 5 2" xfId="5706"/>
    <cellStyle name="_x0013__DEM-WP(C) Production O&amp;M 2010GRC As-Filed 6" xfId="5707"/>
    <cellStyle name="_x0013__DEM-WP(C) Production O&amp;M 2010GRC As-Filed 6 2" xfId="5708"/>
    <cellStyle name="_DEM-WP(C) Rate Year Sumas by Month Update Corrected" xfId="5709"/>
    <cellStyle name="_DEM-WP(C) Rate Year Sumas by Month Update Corrected 2" xfId="5710"/>
    <cellStyle name="_DEM-WP(C) ST Power Contracts 3102008" xfId="5711"/>
    <cellStyle name="_DEM-WP(C) ST Power Contracts 3102008 2" xfId="5712"/>
    <cellStyle name="_DEM-WP(C) ST Power Contracts 3102008 2 2" xfId="5713"/>
    <cellStyle name="_DEM-WP(C) ST Power Contracts 3102008 3" xfId="5714"/>
    <cellStyle name="_DEM-WP(C) ST Power Contracts 3102008 3 2" xfId="5715"/>
    <cellStyle name="_DEM-WP(C) ST Power Contracts 3102008 3 2 2" xfId="5716"/>
    <cellStyle name="_DEM-WP(C) ST Power Contracts 3102008 3 3" xfId="5717"/>
    <cellStyle name="_DEM-WP(C) ST Power Contracts 3102008 4" xfId="5718"/>
    <cellStyle name="_DEM-WP(C) Sumas Proforma 11.14.07" xfId="5719"/>
    <cellStyle name="_DEM-WP(C) Sumas Proforma 11.14.07 2" xfId="5720"/>
    <cellStyle name="_DEM-WP(C) Sumas Proforma 11.5.07" xfId="5721"/>
    <cellStyle name="_DEM-WP(C) Sumas Proforma 11.5.07 2" xfId="5722"/>
    <cellStyle name="_DEM-WP(C) Wells_Power_Cost" xfId="5723"/>
    <cellStyle name="_DEM-WP(C) Wells_Power_Cost 2" xfId="5724"/>
    <cellStyle name="_DEM-WP(C) Wells_Power_Cost 2 2" xfId="5725"/>
    <cellStyle name="_DEM-WP(C) Wells_Power_Cost 2 2 2" xfId="5726"/>
    <cellStyle name="_DEM-WP(C) Wells_Power_Cost 2 3" xfId="5727"/>
    <cellStyle name="_DEM-WP(C) Wells_Power_Cost 3" xfId="5728"/>
    <cellStyle name="_DEM-WP(C) Westside Hydro Data_051007" xfId="5729"/>
    <cellStyle name="_DEM-WP(C) Westside Hydro Data_051007 2" xfId="5730"/>
    <cellStyle name="_DEM-WP(C) Westside Hydro Data_051007 2 2" xfId="5731"/>
    <cellStyle name="_DEM-WP(C) Westside Hydro Data_051007 2 2 2" xfId="5732"/>
    <cellStyle name="_DEM-WP(C) Westside Hydro Data_051007 2 3" xfId="5733"/>
    <cellStyle name="_DEM-WP(C) Westside Hydro Data_051007 3" xfId="5734"/>
    <cellStyle name="_DEM-WP(C) Westside Hydro Data_051007 3 2" xfId="5735"/>
    <cellStyle name="_DEM-WP(C) Westside Hydro Data_051007 4" xfId="5736"/>
    <cellStyle name="_DEM-WP(C) Westside Hydro Data_051007_16.37E Wild Horse Expansion DeferralRevwrkingfile SF" xfId="5737"/>
    <cellStyle name="_DEM-WP(C) Westside Hydro Data_051007_16.37E Wild Horse Expansion DeferralRevwrkingfile SF 2" xfId="5738"/>
    <cellStyle name="_DEM-WP(C) Westside Hydro Data_051007_16.37E Wild Horse Expansion DeferralRevwrkingfile SF 2 2" xfId="5739"/>
    <cellStyle name="_DEM-WP(C) Westside Hydro Data_051007_16.37E Wild Horse Expansion DeferralRevwrkingfile SF 2 2 2" xfId="5740"/>
    <cellStyle name="_DEM-WP(C) Westside Hydro Data_051007_16.37E Wild Horse Expansion DeferralRevwrkingfile SF 2 3" xfId="5741"/>
    <cellStyle name="_DEM-WP(C) Westside Hydro Data_051007_16.37E Wild Horse Expansion DeferralRevwrkingfile SF 3" xfId="5742"/>
    <cellStyle name="_DEM-WP(C) Westside Hydro Data_051007_16.37E Wild Horse Expansion DeferralRevwrkingfile SF 3 2" xfId="5743"/>
    <cellStyle name="_DEM-WP(C) Westside Hydro Data_051007_16.37E Wild Horse Expansion DeferralRevwrkingfile SF 4" xfId="5744"/>
    <cellStyle name="_DEM-WP(C) Westside Hydro Data_051007_16.37E Wild Horse Expansion DeferralRevwrkingfile SF_DEM-WP(C) ENERG10C--ctn Mid-C_042010 2010GRC" xfId="5745"/>
    <cellStyle name="_DEM-WP(C) Westside Hydro Data_051007_16.37E Wild Horse Expansion DeferralRevwrkingfile SF_DEM-WP(C) ENERG10C--ctn Mid-C_042010 2010GRC 2" xfId="5746"/>
    <cellStyle name="_DEM-WP(C) Westside Hydro Data_051007_2009 GRC Compl Filing - Exhibit D" xfId="5747"/>
    <cellStyle name="_DEM-WP(C) Westside Hydro Data_051007_2009 GRC Compl Filing - Exhibit D 2" xfId="5748"/>
    <cellStyle name="_DEM-WP(C) Westside Hydro Data_051007_2009 GRC Compl Filing - Exhibit D 2 2" xfId="5749"/>
    <cellStyle name="_DEM-WP(C) Westside Hydro Data_051007_2009 GRC Compl Filing - Exhibit D 2 2 2" xfId="5750"/>
    <cellStyle name="_DEM-WP(C) Westside Hydro Data_051007_2009 GRC Compl Filing - Exhibit D 2 3" xfId="5751"/>
    <cellStyle name="_DEM-WP(C) Westside Hydro Data_051007_2009 GRC Compl Filing - Exhibit D 3" xfId="5752"/>
    <cellStyle name="_DEM-WP(C) Westside Hydro Data_051007_2009 GRC Compl Filing - Exhibit D 3 2" xfId="5753"/>
    <cellStyle name="_DEM-WP(C) Westside Hydro Data_051007_2009 GRC Compl Filing - Exhibit D 4" xfId="5754"/>
    <cellStyle name="_DEM-WP(C) Westside Hydro Data_051007_2009 GRC Compl Filing - Exhibit D_DEM-WP(C) ENERG10C--ctn Mid-C_042010 2010GRC" xfId="5755"/>
    <cellStyle name="_DEM-WP(C) Westside Hydro Data_051007_2009 GRC Compl Filing - Exhibit D_DEM-WP(C) ENERG10C--ctn Mid-C_042010 2010GRC 2" xfId="5756"/>
    <cellStyle name="_DEM-WP(C) Westside Hydro Data_051007_Adj Bench DR 3 for Initial Briefs (Electric)" xfId="5757"/>
    <cellStyle name="_DEM-WP(C) Westside Hydro Data_051007_Adj Bench DR 3 for Initial Briefs (Electric) 2" xfId="5758"/>
    <cellStyle name="_DEM-WP(C) Westside Hydro Data_051007_Adj Bench DR 3 for Initial Briefs (Electric) 2 2" xfId="5759"/>
    <cellStyle name="_DEM-WP(C) Westside Hydro Data_051007_Adj Bench DR 3 for Initial Briefs (Electric) 2 2 2" xfId="5760"/>
    <cellStyle name="_DEM-WP(C) Westside Hydro Data_051007_Adj Bench DR 3 for Initial Briefs (Electric) 2 3" xfId="5761"/>
    <cellStyle name="_DEM-WP(C) Westside Hydro Data_051007_Adj Bench DR 3 for Initial Briefs (Electric) 3" xfId="5762"/>
    <cellStyle name="_DEM-WP(C) Westside Hydro Data_051007_Adj Bench DR 3 for Initial Briefs (Electric) 3 2" xfId="5763"/>
    <cellStyle name="_DEM-WP(C) Westside Hydro Data_051007_Adj Bench DR 3 for Initial Briefs (Electric) 4" xfId="5764"/>
    <cellStyle name="_DEM-WP(C) Westside Hydro Data_051007_Adj Bench DR 3 for Initial Briefs (Electric)_DEM-WP(C) ENERG10C--ctn Mid-C_042010 2010GRC" xfId="5765"/>
    <cellStyle name="_DEM-WP(C) Westside Hydro Data_051007_Adj Bench DR 3 for Initial Briefs (Electric)_DEM-WP(C) ENERG10C--ctn Mid-C_042010 2010GRC 2" xfId="5766"/>
    <cellStyle name="_DEM-WP(C) Westside Hydro Data_051007_Book1" xfId="5767"/>
    <cellStyle name="_DEM-WP(C) Westside Hydro Data_051007_Book1 2" xfId="5768"/>
    <cellStyle name="_DEM-WP(C) Westside Hydro Data_051007_Book2" xfId="5769"/>
    <cellStyle name="_DEM-WP(C) Westside Hydro Data_051007_Book2 2" xfId="5770"/>
    <cellStyle name="_DEM-WP(C) Westside Hydro Data_051007_Book2 2 2" xfId="5771"/>
    <cellStyle name="_DEM-WP(C) Westside Hydro Data_051007_Book2 2 2 2" xfId="5772"/>
    <cellStyle name="_DEM-WP(C) Westside Hydro Data_051007_Book2 2 3" xfId="5773"/>
    <cellStyle name="_DEM-WP(C) Westside Hydro Data_051007_Book2 3" xfId="5774"/>
    <cellStyle name="_DEM-WP(C) Westside Hydro Data_051007_Book2 3 2" xfId="5775"/>
    <cellStyle name="_DEM-WP(C) Westside Hydro Data_051007_Book2 4" xfId="5776"/>
    <cellStyle name="_DEM-WP(C) Westside Hydro Data_051007_Book2_DEM-WP(C) ENERG10C--ctn Mid-C_042010 2010GRC" xfId="5777"/>
    <cellStyle name="_DEM-WP(C) Westside Hydro Data_051007_Book2_DEM-WP(C) ENERG10C--ctn Mid-C_042010 2010GRC 2" xfId="5778"/>
    <cellStyle name="_DEM-WP(C) Westside Hydro Data_051007_Book4" xfId="5779"/>
    <cellStyle name="_DEM-WP(C) Westside Hydro Data_051007_Book4 2" xfId="5780"/>
    <cellStyle name="_DEM-WP(C) Westside Hydro Data_051007_Book4 2 2" xfId="5781"/>
    <cellStyle name="_DEM-WP(C) Westside Hydro Data_051007_Book4 2 2 2" xfId="5782"/>
    <cellStyle name="_DEM-WP(C) Westside Hydro Data_051007_Book4 2 3" xfId="5783"/>
    <cellStyle name="_DEM-WP(C) Westside Hydro Data_051007_Book4 3" xfId="5784"/>
    <cellStyle name="_DEM-WP(C) Westside Hydro Data_051007_Book4 3 2" xfId="5785"/>
    <cellStyle name="_DEM-WP(C) Westside Hydro Data_051007_Book4 4" xfId="5786"/>
    <cellStyle name="_DEM-WP(C) Westside Hydro Data_051007_Book4_DEM-WP(C) ENERG10C--ctn Mid-C_042010 2010GRC" xfId="5787"/>
    <cellStyle name="_DEM-WP(C) Westside Hydro Data_051007_Book4_DEM-WP(C) ENERG10C--ctn Mid-C_042010 2010GRC 2" xfId="5788"/>
    <cellStyle name="_DEM-WP(C) Westside Hydro Data_051007_DEM-WP(C) ENERG10C--ctn Mid-C_042010 2010GRC" xfId="5789"/>
    <cellStyle name="_DEM-WP(C) Westside Hydro Data_051007_DEM-WP(C) ENERG10C--ctn Mid-C_042010 2010GRC 2" xfId="5790"/>
    <cellStyle name="_DEM-WP(C) Westside Hydro Data_051007_Electric Rev Req Model (2009 GRC) " xfId="5791"/>
    <cellStyle name="_DEM-WP(C) Westside Hydro Data_051007_Electric Rev Req Model (2009 GRC)  2" xfId="5792"/>
    <cellStyle name="_DEM-WP(C) Westside Hydro Data_051007_Electric Rev Req Model (2009 GRC)  2 2" xfId="5793"/>
    <cellStyle name="_DEM-WP(C) Westside Hydro Data_051007_Electric Rev Req Model (2009 GRC)  2 2 2" xfId="5794"/>
    <cellStyle name="_DEM-WP(C) Westside Hydro Data_051007_Electric Rev Req Model (2009 GRC)  2 3" xfId="5795"/>
    <cellStyle name="_DEM-WP(C) Westside Hydro Data_051007_Electric Rev Req Model (2009 GRC)  3" xfId="5796"/>
    <cellStyle name="_DEM-WP(C) Westside Hydro Data_051007_Electric Rev Req Model (2009 GRC)  3 2" xfId="5797"/>
    <cellStyle name="_DEM-WP(C) Westside Hydro Data_051007_Electric Rev Req Model (2009 GRC)  4" xfId="5798"/>
    <cellStyle name="_DEM-WP(C) Westside Hydro Data_051007_Electric Rev Req Model (2009 GRC) _DEM-WP(C) ENERG10C--ctn Mid-C_042010 2010GRC" xfId="5799"/>
    <cellStyle name="_DEM-WP(C) Westside Hydro Data_051007_Electric Rev Req Model (2009 GRC) _DEM-WP(C) ENERG10C--ctn Mid-C_042010 2010GRC 2" xfId="5800"/>
    <cellStyle name="_DEM-WP(C) Westside Hydro Data_051007_Electric Rev Req Model (2009 GRC) Rebuttal" xfId="5801"/>
    <cellStyle name="_DEM-WP(C) Westside Hydro Data_051007_Electric Rev Req Model (2009 GRC) Rebuttal 2" xfId="5802"/>
    <cellStyle name="_DEM-WP(C) Westside Hydro Data_051007_Electric Rev Req Model (2009 GRC) Rebuttal 2 2" xfId="5803"/>
    <cellStyle name="_DEM-WP(C) Westside Hydro Data_051007_Electric Rev Req Model (2009 GRC) Rebuttal 3" xfId="5804"/>
    <cellStyle name="_DEM-WP(C) Westside Hydro Data_051007_Electric Rev Req Model (2009 GRC) Rebuttal REmoval of New  WH Solar AdjustMI" xfId="5805"/>
    <cellStyle name="_DEM-WP(C) Westside Hydro Data_051007_Electric Rev Req Model (2009 GRC) Rebuttal REmoval of New  WH Solar AdjustMI 2" xfId="5806"/>
    <cellStyle name="_DEM-WP(C) Westside Hydro Data_051007_Electric Rev Req Model (2009 GRC) Rebuttal REmoval of New  WH Solar AdjustMI 2 2" xfId="5807"/>
    <cellStyle name="_DEM-WP(C) Westside Hydro Data_051007_Electric Rev Req Model (2009 GRC) Rebuttal REmoval of New  WH Solar AdjustMI 2 2 2" xfId="5808"/>
    <cellStyle name="_DEM-WP(C) Westside Hydro Data_051007_Electric Rev Req Model (2009 GRC) Rebuttal REmoval of New  WH Solar AdjustMI 2 3" xfId="5809"/>
    <cellStyle name="_DEM-WP(C) Westside Hydro Data_051007_Electric Rev Req Model (2009 GRC) Rebuttal REmoval of New  WH Solar AdjustMI 3" xfId="5810"/>
    <cellStyle name="_DEM-WP(C) Westside Hydro Data_051007_Electric Rev Req Model (2009 GRC) Rebuttal REmoval of New  WH Solar AdjustMI 3 2" xfId="5811"/>
    <cellStyle name="_DEM-WP(C) Westside Hydro Data_051007_Electric Rev Req Model (2009 GRC) Rebuttal REmoval of New  WH Solar AdjustMI 4" xfId="5812"/>
    <cellStyle name="_DEM-WP(C) Westside Hydro Data_051007_Electric Rev Req Model (2009 GRC) Rebuttal REmoval of New  WH Solar AdjustMI_DEM-WP(C) ENERG10C--ctn Mid-C_042010 2010GRC" xfId="5813"/>
    <cellStyle name="_DEM-WP(C) Westside Hydro Data_051007_Electric Rev Req Model (2009 GRC) Rebuttal REmoval of New  WH Solar AdjustMI_DEM-WP(C) ENERG10C--ctn Mid-C_042010 2010GRC 2" xfId="5814"/>
    <cellStyle name="_DEM-WP(C) Westside Hydro Data_051007_Electric Rev Req Model (2009 GRC) Revised 01-18-2010" xfId="5815"/>
    <cellStyle name="_DEM-WP(C) Westside Hydro Data_051007_Electric Rev Req Model (2009 GRC) Revised 01-18-2010 2" xfId="5816"/>
    <cellStyle name="_DEM-WP(C) Westside Hydro Data_051007_Electric Rev Req Model (2009 GRC) Revised 01-18-2010 2 2" xfId="5817"/>
    <cellStyle name="_DEM-WP(C) Westside Hydro Data_051007_Electric Rev Req Model (2009 GRC) Revised 01-18-2010 2 2 2" xfId="5818"/>
    <cellStyle name="_DEM-WP(C) Westside Hydro Data_051007_Electric Rev Req Model (2009 GRC) Revised 01-18-2010 2 3" xfId="5819"/>
    <cellStyle name="_DEM-WP(C) Westside Hydro Data_051007_Electric Rev Req Model (2009 GRC) Revised 01-18-2010 3" xfId="5820"/>
    <cellStyle name="_DEM-WP(C) Westside Hydro Data_051007_Electric Rev Req Model (2009 GRC) Revised 01-18-2010 3 2" xfId="5821"/>
    <cellStyle name="_DEM-WP(C) Westside Hydro Data_051007_Electric Rev Req Model (2009 GRC) Revised 01-18-2010 4" xfId="5822"/>
    <cellStyle name="_DEM-WP(C) Westside Hydro Data_051007_Electric Rev Req Model (2009 GRC) Revised 01-18-2010_DEM-WP(C) ENERG10C--ctn Mid-C_042010 2010GRC" xfId="5823"/>
    <cellStyle name="_DEM-WP(C) Westside Hydro Data_051007_Electric Rev Req Model (2009 GRC) Revised 01-18-2010_DEM-WP(C) ENERG10C--ctn Mid-C_042010 2010GRC 2" xfId="5824"/>
    <cellStyle name="_DEM-WP(C) Westside Hydro Data_051007_Electric Rev Req Model (2010 GRC)" xfId="5825"/>
    <cellStyle name="_DEM-WP(C) Westside Hydro Data_051007_Electric Rev Req Model (2010 GRC) 2" xfId="5826"/>
    <cellStyle name="_DEM-WP(C) Westside Hydro Data_051007_Electric Rev Req Model (2010 GRC) SF" xfId="5827"/>
    <cellStyle name="_DEM-WP(C) Westside Hydro Data_051007_Electric Rev Req Model (2010 GRC) SF 2" xfId="5828"/>
    <cellStyle name="_DEM-WP(C) Westside Hydro Data_051007_Final Order Electric EXHIBIT A-1" xfId="5829"/>
    <cellStyle name="_DEM-WP(C) Westside Hydro Data_051007_Final Order Electric EXHIBIT A-1 2" xfId="5830"/>
    <cellStyle name="_DEM-WP(C) Westside Hydro Data_051007_Final Order Electric EXHIBIT A-1 2 2" xfId="5831"/>
    <cellStyle name="_DEM-WP(C) Westside Hydro Data_051007_Final Order Electric EXHIBIT A-1 3" xfId="5832"/>
    <cellStyle name="_DEM-WP(C) Westside Hydro Data_051007_NIM Summary" xfId="5833"/>
    <cellStyle name="_DEM-WP(C) Westside Hydro Data_051007_NIM Summary 2" xfId="5834"/>
    <cellStyle name="_DEM-WP(C) Westside Hydro Data_051007_NIM Summary 2 2" xfId="5835"/>
    <cellStyle name="_DEM-WP(C) Westside Hydro Data_051007_NIM Summary 2 2 2" xfId="5836"/>
    <cellStyle name="_DEM-WP(C) Westside Hydro Data_051007_NIM Summary 2 3" xfId="5837"/>
    <cellStyle name="_DEM-WP(C) Westside Hydro Data_051007_NIM Summary 3" xfId="5838"/>
    <cellStyle name="_DEM-WP(C) Westside Hydro Data_051007_NIM Summary 3 2" xfId="5839"/>
    <cellStyle name="_DEM-WP(C) Westside Hydro Data_051007_NIM Summary 4" xfId="5840"/>
    <cellStyle name="_DEM-WP(C) Westside Hydro Data_051007_NIM Summary_DEM-WP(C) ENERG10C--ctn Mid-C_042010 2010GRC" xfId="5841"/>
    <cellStyle name="_DEM-WP(C) Westside Hydro Data_051007_NIM Summary_DEM-WP(C) ENERG10C--ctn Mid-C_042010 2010GRC 2" xfId="5842"/>
    <cellStyle name="_DEM-WP(C) Westside Hydro Data_051007_Power Costs - Comparison bx Rbtl-Staff-Jt-PC" xfId="5843"/>
    <cellStyle name="_DEM-WP(C) Westside Hydro Data_051007_Power Costs - Comparison bx Rbtl-Staff-Jt-PC 2" xfId="5844"/>
    <cellStyle name="_DEM-WP(C) Westside Hydro Data_051007_Power Costs - Comparison bx Rbtl-Staff-Jt-PC 2 2" xfId="5845"/>
    <cellStyle name="_DEM-WP(C) Westside Hydro Data_051007_Power Costs - Comparison bx Rbtl-Staff-Jt-PC 2 2 2" xfId="5846"/>
    <cellStyle name="_DEM-WP(C) Westside Hydro Data_051007_Power Costs - Comparison bx Rbtl-Staff-Jt-PC 2 3" xfId="5847"/>
    <cellStyle name="_DEM-WP(C) Westside Hydro Data_051007_Power Costs - Comparison bx Rbtl-Staff-Jt-PC 3" xfId="5848"/>
    <cellStyle name="_DEM-WP(C) Westside Hydro Data_051007_Power Costs - Comparison bx Rbtl-Staff-Jt-PC 3 2" xfId="5849"/>
    <cellStyle name="_DEM-WP(C) Westside Hydro Data_051007_Power Costs - Comparison bx Rbtl-Staff-Jt-PC 4" xfId="5850"/>
    <cellStyle name="_DEM-WP(C) Westside Hydro Data_051007_Power Costs - Comparison bx Rbtl-Staff-Jt-PC_DEM-WP(C) ENERG10C--ctn Mid-C_042010 2010GRC" xfId="5851"/>
    <cellStyle name="_DEM-WP(C) Westside Hydro Data_051007_Power Costs - Comparison bx Rbtl-Staff-Jt-PC_DEM-WP(C) ENERG10C--ctn Mid-C_042010 2010GRC 2" xfId="5852"/>
    <cellStyle name="_DEM-WP(C) Westside Hydro Data_051007_Rebuttal Power Costs" xfId="5853"/>
    <cellStyle name="_DEM-WP(C) Westside Hydro Data_051007_Rebuttal Power Costs 2" xfId="5854"/>
    <cellStyle name="_DEM-WP(C) Westside Hydro Data_051007_Rebuttal Power Costs 2 2" xfId="5855"/>
    <cellStyle name="_DEM-WP(C) Westside Hydro Data_051007_Rebuttal Power Costs 2 2 2" xfId="5856"/>
    <cellStyle name="_DEM-WP(C) Westside Hydro Data_051007_Rebuttal Power Costs 2 3" xfId="5857"/>
    <cellStyle name="_DEM-WP(C) Westside Hydro Data_051007_Rebuttal Power Costs 3" xfId="5858"/>
    <cellStyle name="_DEM-WP(C) Westside Hydro Data_051007_Rebuttal Power Costs 3 2" xfId="5859"/>
    <cellStyle name="_DEM-WP(C) Westside Hydro Data_051007_Rebuttal Power Costs 4" xfId="5860"/>
    <cellStyle name="_DEM-WP(C) Westside Hydro Data_051007_Rebuttal Power Costs_DEM-WP(C) ENERG10C--ctn Mid-C_042010 2010GRC" xfId="5861"/>
    <cellStyle name="_DEM-WP(C) Westside Hydro Data_051007_Rebuttal Power Costs_DEM-WP(C) ENERG10C--ctn Mid-C_042010 2010GRC 2" xfId="5862"/>
    <cellStyle name="_DEM-WP(C) Westside Hydro Data_051007_TENASKA REGULATORY ASSET" xfId="5863"/>
    <cellStyle name="_DEM-WP(C) Westside Hydro Data_051007_TENASKA REGULATORY ASSET 2" xfId="5864"/>
    <cellStyle name="_DEM-WP(C) Westside Hydro Data_051007_TENASKA REGULATORY ASSET 2 2" xfId="5865"/>
    <cellStyle name="_DEM-WP(C) Westside Hydro Data_051007_TENASKA REGULATORY ASSET 3" xfId="5866"/>
    <cellStyle name="_Elec Peak Capacity Need_2008-2029_032709_Wind 5% Cap" xfId="5867"/>
    <cellStyle name="_Elec Peak Capacity Need_2008-2029_032709_Wind 5% Cap 2" xfId="5868"/>
    <cellStyle name="_Elec Peak Capacity Need_2008-2029_032709_Wind 5% Cap 2 2" xfId="5869"/>
    <cellStyle name="_Elec Peak Capacity Need_2008-2029_032709_Wind 5% Cap 2 2 2" xfId="5870"/>
    <cellStyle name="_Elec Peak Capacity Need_2008-2029_032709_Wind 5% Cap 2 3" xfId="5871"/>
    <cellStyle name="_Elec Peak Capacity Need_2008-2029_032709_Wind 5% Cap 3" xfId="5872"/>
    <cellStyle name="_Elec Peak Capacity Need_2008-2029_032709_Wind 5% Cap 3 2" xfId="5873"/>
    <cellStyle name="_Elec Peak Capacity Need_2008-2029_032709_Wind 5% Cap 4" xfId="5874"/>
    <cellStyle name="_Elec Peak Capacity Need_2008-2029_032709_Wind 5% Cap_DEM-WP(C) ENERG10C--ctn Mid-C_042010 2010GRC" xfId="5875"/>
    <cellStyle name="_Elec Peak Capacity Need_2008-2029_032709_Wind 5% Cap_DEM-WP(C) ENERG10C--ctn Mid-C_042010 2010GRC 2" xfId="5876"/>
    <cellStyle name="_Elec Peak Capacity Need_2008-2029_032709_Wind 5% Cap_NIM Summary" xfId="5877"/>
    <cellStyle name="_Elec Peak Capacity Need_2008-2029_032709_Wind 5% Cap_NIM Summary 2" xfId="5878"/>
    <cellStyle name="_Elec Peak Capacity Need_2008-2029_032709_Wind 5% Cap_NIM Summary 2 2" xfId="5879"/>
    <cellStyle name="_Elec Peak Capacity Need_2008-2029_032709_Wind 5% Cap_NIM Summary 2 2 2" xfId="5880"/>
    <cellStyle name="_Elec Peak Capacity Need_2008-2029_032709_Wind 5% Cap_NIM Summary 2 3" xfId="5881"/>
    <cellStyle name="_Elec Peak Capacity Need_2008-2029_032709_Wind 5% Cap_NIM Summary 3" xfId="5882"/>
    <cellStyle name="_Elec Peak Capacity Need_2008-2029_032709_Wind 5% Cap_NIM Summary 3 2" xfId="5883"/>
    <cellStyle name="_Elec Peak Capacity Need_2008-2029_032709_Wind 5% Cap_NIM Summary 4" xfId="5884"/>
    <cellStyle name="_Elec Peak Capacity Need_2008-2029_032709_Wind 5% Cap_NIM Summary_DEM-WP(C) ENERG10C--ctn Mid-C_042010 2010GRC" xfId="5885"/>
    <cellStyle name="_Elec Peak Capacity Need_2008-2029_032709_Wind 5% Cap_NIM Summary_DEM-WP(C) ENERG10C--ctn Mid-C_042010 2010GRC 2" xfId="5886"/>
    <cellStyle name="_Elec Peak Capacity Need_2008-2029_032709_Wind 5% Cap-ST-Adj-PJP1" xfId="5887"/>
    <cellStyle name="_Elec Peak Capacity Need_2008-2029_032709_Wind 5% Cap-ST-Adj-PJP1 2" xfId="5888"/>
    <cellStyle name="_Elec Peak Capacity Need_2008-2029_032709_Wind 5% Cap-ST-Adj-PJP1 2 2" xfId="5889"/>
    <cellStyle name="_Elec Peak Capacity Need_2008-2029_032709_Wind 5% Cap-ST-Adj-PJP1 2 2 2" xfId="5890"/>
    <cellStyle name="_Elec Peak Capacity Need_2008-2029_032709_Wind 5% Cap-ST-Adj-PJP1 2 3" xfId="5891"/>
    <cellStyle name="_Elec Peak Capacity Need_2008-2029_032709_Wind 5% Cap-ST-Adj-PJP1 3" xfId="5892"/>
    <cellStyle name="_Elec Peak Capacity Need_2008-2029_032709_Wind 5% Cap-ST-Adj-PJP1 3 2" xfId="5893"/>
    <cellStyle name="_Elec Peak Capacity Need_2008-2029_032709_Wind 5% Cap-ST-Adj-PJP1 4" xfId="5894"/>
    <cellStyle name="_Elec Peak Capacity Need_2008-2029_032709_Wind 5% Cap-ST-Adj-PJP1_DEM-WP(C) ENERG10C--ctn Mid-C_042010 2010GRC" xfId="5895"/>
    <cellStyle name="_Elec Peak Capacity Need_2008-2029_032709_Wind 5% Cap-ST-Adj-PJP1_DEM-WP(C) ENERG10C--ctn Mid-C_042010 2010GRC 2" xfId="5896"/>
    <cellStyle name="_Elec Peak Capacity Need_2008-2029_032709_Wind 5% Cap-ST-Adj-PJP1_NIM Summary" xfId="5897"/>
    <cellStyle name="_Elec Peak Capacity Need_2008-2029_032709_Wind 5% Cap-ST-Adj-PJP1_NIM Summary 2" xfId="5898"/>
    <cellStyle name="_Elec Peak Capacity Need_2008-2029_032709_Wind 5% Cap-ST-Adj-PJP1_NIM Summary 2 2" xfId="5899"/>
    <cellStyle name="_Elec Peak Capacity Need_2008-2029_032709_Wind 5% Cap-ST-Adj-PJP1_NIM Summary 2 2 2" xfId="5900"/>
    <cellStyle name="_Elec Peak Capacity Need_2008-2029_032709_Wind 5% Cap-ST-Adj-PJP1_NIM Summary 2 3" xfId="5901"/>
    <cellStyle name="_Elec Peak Capacity Need_2008-2029_032709_Wind 5% Cap-ST-Adj-PJP1_NIM Summary 3" xfId="5902"/>
    <cellStyle name="_Elec Peak Capacity Need_2008-2029_032709_Wind 5% Cap-ST-Adj-PJP1_NIM Summary 3 2" xfId="5903"/>
    <cellStyle name="_Elec Peak Capacity Need_2008-2029_032709_Wind 5% Cap-ST-Adj-PJP1_NIM Summary 4" xfId="5904"/>
    <cellStyle name="_Elec Peak Capacity Need_2008-2029_032709_Wind 5% Cap-ST-Adj-PJP1_NIM Summary_DEM-WP(C) ENERG10C--ctn Mid-C_042010 2010GRC" xfId="5905"/>
    <cellStyle name="_Elec Peak Capacity Need_2008-2029_032709_Wind 5% Cap-ST-Adj-PJP1_NIM Summary_DEM-WP(C) ENERG10C--ctn Mid-C_042010 2010GRC 2" xfId="5906"/>
    <cellStyle name="_Elec Peak Capacity Need_2008-2029_120908_Wind 5% Cap_Low" xfId="5907"/>
    <cellStyle name="_Elec Peak Capacity Need_2008-2029_120908_Wind 5% Cap_Low 2" xfId="5908"/>
    <cellStyle name="_Elec Peak Capacity Need_2008-2029_120908_Wind 5% Cap_Low 2 2" xfId="5909"/>
    <cellStyle name="_Elec Peak Capacity Need_2008-2029_120908_Wind 5% Cap_Low 2 2 2" xfId="5910"/>
    <cellStyle name="_Elec Peak Capacity Need_2008-2029_120908_Wind 5% Cap_Low 2 3" xfId="5911"/>
    <cellStyle name="_Elec Peak Capacity Need_2008-2029_120908_Wind 5% Cap_Low 3" xfId="5912"/>
    <cellStyle name="_Elec Peak Capacity Need_2008-2029_120908_Wind 5% Cap_Low 3 2" xfId="5913"/>
    <cellStyle name="_Elec Peak Capacity Need_2008-2029_120908_Wind 5% Cap_Low 4" xfId="5914"/>
    <cellStyle name="_Elec Peak Capacity Need_2008-2029_120908_Wind 5% Cap_Low_DEM-WP(C) ENERG10C--ctn Mid-C_042010 2010GRC" xfId="5915"/>
    <cellStyle name="_Elec Peak Capacity Need_2008-2029_120908_Wind 5% Cap_Low_DEM-WP(C) ENERG10C--ctn Mid-C_042010 2010GRC 2" xfId="5916"/>
    <cellStyle name="_Elec Peak Capacity Need_2008-2029_120908_Wind 5% Cap_Low_NIM Summary" xfId="5917"/>
    <cellStyle name="_Elec Peak Capacity Need_2008-2029_120908_Wind 5% Cap_Low_NIM Summary 2" xfId="5918"/>
    <cellStyle name="_Elec Peak Capacity Need_2008-2029_120908_Wind 5% Cap_Low_NIM Summary 2 2" xfId="5919"/>
    <cellStyle name="_Elec Peak Capacity Need_2008-2029_120908_Wind 5% Cap_Low_NIM Summary 2 2 2" xfId="5920"/>
    <cellStyle name="_Elec Peak Capacity Need_2008-2029_120908_Wind 5% Cap_Low_NIM Summary 2 3" xfId="5921"/>
    <cellStyle name="_Elec Peak Capacity Need_2008-2029_120908_Wind 5% Cap_Low_NIM Summary 3" xfId="5922"/>
    <cellStyle name="_Elec Peak Capacity Need_2008-2029_120908_Wind 5% Cap_Low_NIM Summary 3 2" xfId="5923"/>
    <cellStyle name="_Elec Peak Capacity Need_2008-2029_120908_Wind 5% Cap_Low_NIM Summary 4" xfId="5924"/>
    <cellStyle name="_Elec Peak Capacity Need_2008-2029_120908_Wind 5% Cap_Low_NIM Summary_DEM-WP(C) ENERG10C--ctn Mid-C_042010 2010GRC" xfId="5925"/>
    <cellStyle name="_Elec Peak Capacity Need_2008-2029_120908_Wind 5% Cap_Low_NIM Summary_DEM-WP(C) ENERG10C--ctn Mid-C_042010 2010GRC 2" xfId="5926"/>
    <cellStyle name="_Elec Peak Capacity Need_2008-2029_Wind 5% Cap_050809" xfId="5927"/>
    <cellStyle name="_Elec Peak Capacity Need_2008-2029_Wind 5% Cap_050809 2" xfId="5928"/>
    <cellStyle name="_Elec Peak Capacity Need_2008-2029_Wind 5% Cap_050809 2 2" xfId="5929"/>
    <cellStyle name="_Elec Peak Capacity Need_2008-2029_Wind 5% Cap_050809 2 2 2" xfId="5930"/>
    <cellStyle name="_Elec Peak Capacity Need_2008-2029_Wind 5% Cap_050809 2 3" xfId="5931"/>
    <cellStyle name="_Elec Peak Capacity Need_2008-2029_Wind 5% Cap_050809 3" xfId="5932"/>
    <cellStyle name="_Elec Peak Capacity Need_2008-2029_Wind 5% Cap_050809 3 2" xfId="5933"/>
    <cellStyle name="_Elec Peak Capacity Need_2008-2029_Wind 5% Cap_050809 4" xfId="5934"/>
    <cellStyle name="_Elec Peak Capacity Need_2008-2029_Wind 5% Cap_050809_DEM-WP(C) ENERG10C--ctn Mid-C_042010 2010GRC" xfId="5935"/>
    <cellStyle name="_Elec Peak Capacity Need_2008-2029_Wind 5% Cap_050809_DEM-WP(C) ENERG10C--ctn Mid-C_042010 2010GRC 2" xfId="5936"/>
    <cellStyle name="_Elec Peak Capacity Need_2008-2029_Wind 5% Cap_050809_NIM Summary" xfId="5937"/>
    <cellStyle name="_Elec Peak Capacity Need_2008-2029_Wind 5% Cap_050809_NIM Summary 2" xfId="5938"/>
    <cellStyle name="_Elec Peak Capacity Need_2008-2029_Wind 5% Cap_050809_NIM Summary 2 2" xfId="5939"/>
    <cellStyle name="_Elec Peak Capacity Need_2008-2029_Wind 5% Cap_050809_NIM Summary 2 2 2" xfId="5940"/>
    <cellStyle name="_Elec Peak Capacity Need_2008-2029_Wind 5% Cap_050809_NIM Summary 2 3" xfId="5941"/>
    <cellStyle name="_Elec Peak Capacity Need_2008-2029_Wind 5% Cap_050809_NIM Summary 3" xfId="5942"/>
    <cellStyle name="_Elec Peak Capacity Need_2008-2029_Wind 5% Cap_050809_NIM Summary 3 2" xfId="5943"/>
    <cellStyle name="_Elec Peak Capacity Need_2008-2029_Wind 5% Cap_050809_NIM Summary 4" xfId="5944"/>
    <cellStyle name="_Elec Peak Capacity Need_2008-2029_Wind 5% Cap_050809_NIM Summary_DEM-WP(C) ENERG10C--ctn Mid-C_042010 2010GRC" xfId="5945"/>
    <cellStyle name="_Elec Peak Capacity Need_2008-2029_Wind 5% Cap_050809_NIM Summary_DEM-WP(C) ENERG10C--ctn Mid-C_042010 2010GRC 2" xfId="5946"/>
    <cellStyle name="_x0013__Electric Rev Req Model (2009 GRC) " xfId="5947"/>
    <cellStyle name="_x0013__Electric Rev Req Model (2009 GRC)  2" xfId="5948"/>
    <cellStyle name="_x0013__Electric Rev Req Model (2009 GRC)  2 2" xfId="5949"/>
    <cellStyle name="_x0013__Electric Rev Req Model (2009 GRC)  2 2 2" xfId="5950"/>
    <cellStyle name="_x0013__Electric Rev Req Model (2009 GRC)  2 3" xfId="5951"/>
    <cellStyle name="_x0013__Electric Rev Req Model (2009 GRC)  3" xfId="5952"/>
    <cellStyle name="_x0013__Electric Rev Req Model (2009 GRC)  3 2" xfId="5953"/>
    <cellStyle name="_x0013__Electric Rev Req Model (2009 GRC)  4" xfId="5954"/>
    <cellStyle name="_x0013__Electric Rev Req Model (2009 GRC) _DEM-WP(C) ENERG10C--ctn Mid-C_042010 2010GRC" xfId="5955"/>
    <cellStyle name="_x0013__Electric Rev Req Model (2009 GRC) _DEM-WP(C) ENERG10C--ctn Mid-C_042010 2010GRC 2" xfId="5956"/>
    <cellStyle name="_x0013__Electric Rev Req Model (2009 GRC) Rebuttal" xfId="5957"/>
    <cellStyle name="_x0013__Electric Rev Req Model (2009 GRC) Rebuttal 2" xfId="5958"/>
    <cellStyle name="_x0013__Electric Rev Req Model (2009 GRC) Rebuttal 2 2" xfId="5959"/>
    <cellStyle name="_x0013__Electric Rev Req Model (2009 GRC) Rebuttal 3" xfId="5960"/>
    <cellStyle name="_x0013__Electric Rev Req Model (2009 GRC) Rebuttal REmoval of New  WH Solar AdjustMI" xfId="5961"/>
    <cellStyle name="_x0013__Electric Rev Req Model (2009 GRC) Rebuttal REmoval of New  WH Solar AdjustMI 2" xfId="5962"/>
    <cellStyle name="_x0013__Electric Rev Req Model (2009 GRC) Rebuttal REmoval of New  WH Solar AdjustMI 2 2" xfId="5963"/>
    <cellStyle name="_x0013__Electric Rev Req Model (2009 GRC) Rebuttal REmoval of New  WH Solar AdjustMI 2 2 2" xfId="5964"/>
    <cellStyle name="_x0013__Electric Rev Req Model (2009 GRC) Rebuttal REmoval of New  WH Solar AdjustMI 2 3" xfId="5965"/>
    <cellStyle name="_x0013__Electric Rev Req Model (2009 GRC) Rebuttal REmoval of New  WH Solar AdjustMI 3" xfId="5966"/>
    <cellStyle name="_x0013__Electric Rev Req Model (2009 GRC) Rebuttal REmoval of New  WH Solar AdjustMI 3 2" xfId="5967"/>
    <cellStyle name="_x0013__Electric Rev Req Model (2009 GRC) Rebuttal REmoval of New  WH Solar AdjustMI 4" xfId="5968"/>
    <cellStyle name="_x0013__Electric Rev Req Model (2009 GRC) Rebuttal REmoval of New  WH Solar AdjustMI_DEM-WP(C) ENERG10C--ctn Mid-C_042010 2010GRC" xfId="5969"/>
    <cellStyle name="_x0013__Electric Rev Req Model (2009 GRC) Rebuttal REmoval of New  WH Solar AdjustMI_DEM-WP(C) ENERG10C--ctn Mid-C_042010 2010GRC 2" xfId="5970"/>
    <cellStyle name="_x0013__Electric Rev Req Model (2009 GRC) Revised 01-18-2010" xfId="5971"/>
    <cellStyle name="_x0013__Electric Rev Req Model (2009 GRC) Revised 01-18-2010 2" xfId="5972"/>
    <cellStyle name="_x0013__Electric Rev Req Model (2009 GRC) Revised 01-18-2010 2 2" xfId="5973"/>
    <cellStyle name="_x0013__Electric Rev Req Model (2009 GRC) Revised 01-18-2010 2 2 2" xfId="5974"/>
    <cellStyle name="_x0013__Electric Rev Req Model (2009 GRC) Revised 01-18-2010 2 3" xfId="5975"/>
    <cellStyle name="_x0013__Electric Rev Req Model (2009 GRC) Revised 01-18-2010 3" xfId="5976"/>
    <cellStyle name="_x0013__Electric Rev Req Model (2009 GRC) Revised 01-18-2010 3 2" xfId="5977"/>
    <cellStyle name="_x0013__Electric Rev Req Model (2009 GRC) Revised 01-18-2010 4" xfId="5978"/>
    <cellStyle name="_x0013__Electric Rev Req Model (2009 GRC) Revised 01-18-2010_DEM-WP(C) ENERG10C--ctn Mid-C_042010 2010GRC" xfId="5979"/>
    <cellStyle name="_x0013__Electric Rev Req Model (2009 GRC) Revised 01-18-2010_DEM-WP(C) ENERG10C--ctn Mid-C_042010 2010GRC 2" xfId="5980"/>
    <cellStyle name="_x0013__Electric Rev Req Model (2010 GRC)" xfId="5981"/>
    <cellStyle name="_x0013__Electric Rev Req Model (2010 GRC) 2" xfId="5982"/>
    <cellStyle name="_x0013__Electric Rev Req Model (2010 GRC) SF" xfId="5983"/>
    <cellStyle name="_x0013__Electric Rev Req Model (2010 GRC) SF 2" xfId="5984"/>
    <cellStyle name="_ENCOGEN_WBOOK" xfId="5985"/>
    <cellStyle name="_ENCOGEN_WBOOK 2" xfId="5986"/>
    <cellStyle name="_ENCOGEN_WBOOK 2 2" xfId="5987"/>
    <cellStyle name="_ENCOGEN_WBOOK 2 2 2" xfId="5988"/>
    <cellStyle name="_ENCOGEN_WBOOK 2 3" xfId="5989"/>
    <cellStyle name="_ENCOGEN_WBOOK 3" xfId="5990"/>
    <cellStyle name="_ENCOGEN_WBOOK 3 2" xfId="5991"/>
    <cellStyle name="_ENCOGEN_WBOOK 4" xfId="5992"/>
    <cellStyle name="_ENCOGEN_WBOOK_DEM-WP(C) ENERG10C--ctn Mid-C_042010 2010GRC" xfId="5993"/>
    <cellStyle name="_ENCOGEN_WBOOK_DEM-WP(C) ENERG10C--ctn Mid-C_042010 2010GRC 2" xfId="5994"/>
    <cellStyle name="_ENCOGEN_WBOOK_NIM Summary" xfId="5995"/>
    <cellStyle name="_ENCOGEN_WBOOK_NIM Summary 2" xfId="5996"/>
    <cellStyle name="_ENCOGEN_WBOOK_NIM Summary 2 2" xfId="5997"/>
    <cellStyle name="_ENCOGEN_WBOOK_NIM Summary 2 2 2" xfId="5998"/>
    <cellStyle name="_ENCOGEN_WBOOK_NIM Summary 2 3" xfId="5999"/>
    <cellStyle name="_ENCOGEN_WBOOK_NIM Summary 3" xfId="6000"/>
    <cellStyle name="_ENCOGEN_WBOOK_NIM Summary 3 2" xfId="6001"/>
    <cellStyle name="_ENCOGEN_WBOOK_NIM Summary 4" xfId="6002"/>
    <cellStyle name="_ENCOGEN_WBOOK_NIM Summary_DEM-WP(C) ENERG10C--ctn Mid-C_042010 2010GRC" xfId="6003"/>
    <cellStyle name="_ENCOGEN_WBOOK_NIM Summary_DEM-WP(C) ENERG10C--ctn Mid-C_042010 2010GRC 2" xfId="6004"/>
    <cellStyle name="_x0013__Final Order Electric EXHIBIT A-1" xfId="6005"/>
    <cellStyle name="_x0013__Final Order Electric EXHIBIT A-1 2" xfId="6006"/>
    <cellStyle name="_x0013__Final Order Electric EXHIBIT A-1 2 2" xfId="6007"/>
    <cellStyle name="_x0013__Final Order Electric EXHIBIT A-1 3" xfId="6008"/>
    <cellStyle name="_Fixed Gas Transport 1 19 09" xfId="6009"/>
    <cellStyle name="_Fixed Gas Transport 1 19 09 2" xfId="6010"/>
    <cellStyle name="_Fixed Gas Transport 1 19 09 2 2" xfId="6011"/>
    <cellStyle name="_Fixed Gas Transport 1 19 09 2 2 2" xfId="6012"/>
    <cellStyle name="_Fixed Gas Transport 1 19 09 2 3" xfId="6013"/>
    <cellStyle name="_Fixed Gas Transport 1 19 09 3" xfId="6014"/>
    <cellStyle name="_Fixed Gas Transport 1 19 09 3 2" xfId="6015"/>
    <cellStyle name="_Fixed Gas Transport 1 19 09 4" xfId="6016"/>
    <cellStyle name="_Fixed Gas Transport 1 19 09_DEM-WP(C) ENERG10C--ctn Mid-C_042010 2010GRC" xfId="6017"/>
    <cellStyle name="_Fixed Gas Transport 1 19 09_DEM-WP(C) ENERG10C--ctn Mid-C_042010 2010GRC 2" xfId="6018"/>
    <cellStyle name="_Fuel Prices 4-14" xfId="6019"/>
    <cellStyle name="_Fuel Prices 4-14 2" xfId="6020"/>
    <cellStyle name="_Fuel Prices 4-14 2 2" xfId="6021"/>
    <cellStyle name="_Fuel Prices 4-14 2 2 2" xfId="6022"/>
    <cellStyle name="_Fuel Prices 4-14 2 2 2 2" xfId="6023"/>
    <cellStyle name="_Fuel Prices 4-14 2 2 3" xfId="6024"/>
    <cellStyle name="_Fuel Prices 4-14 2 3" xfId="6025"/>
    <cellStyle name="_Fuel Prices 4-14 2 3 2" xfId="6026"/>
    <cellStyle name="_Fuel Prices 4-14 2 4" xfId="6027"/>
    <cellStyle name="_Fuel Prices 4-14 3" xfId="6028"/>
    <cellStyle name="_Fuel Prices 4-14 3 2" xfId="6029"/>
    <cellStyle name="_Fuel Prices 4-14 3 2 2" xfId="6030"/>
    <cellStyle name="_Fuel Prices 4-14 3 3" xfId="6031"/>
    <cellStyle name="_Fuel Prices 4-14 4" xfId="6032"/>
    <cellStyle name="_Fuel Prices 4-14 4 2" xfId="6033"/>
    <cellStyle name="_Fuel Prices 4-14 4 2 2" xfId="6034"/>
    <cellStyle name="_Fuel Prices 4-14 4 3" xfId="6035"/>
    <cellStyle name="_Fuel Prices 4-14 5" xfId="6036"/>
    <cellStyle name="_Fuel Prices 4-14 5 2" xfId="6037"/>
    <cellStyle name="_Fuel Prices 4-14 5 2 2" xfId="6038"/>
    <cellStyle name="_Fuel Prices 4-14 5 3" xfId="6039"/>
    <cellStyle name="_Fuel Prices 4-14 5 3 2" xfId="6040"/>
    <cellStyle name="_Fuel Prices 4-14 5 4" xfId="6041"/>
    <cellStyle name="_Fuel Prices 4-14 6" xfId="6042"/>
    <cellStyle name="_Fuel Prices 4-14 6 2" xfId="6043"/>
    <cellStyle name="_Fuel Prices 4-14 7" xfId="6044"/>
    <cellStyle name="_Fuel Prices 4-14 7 2" xfId="6045"/>
    <cellStyle name="_Fuel Prices 4-14 7 2 2" xfId="6046"/>
    <cellStyle name="_Fuel Prices 4-14 7 3" xfId="6047"/>
    <cellStyle name="_Fuel Prices 4-14 8" xfId="6048"/>
    <cellStyle name="_Fuel Prices 4-14 8 2" xfId="6049"/>
    <cellStyle name="_Fuel Prices 4-14 8 2 2" xfId="6050"/>
    <cellStyle name="_Fuel Prices 4-14 8 3" xfId="6051"/>
    <cellStyle name="_Fuel Prices 4-14 9" xfId="6052"/>
    <cellStyle name="_Fuel Prices 4-14_04 07E Wild Horse Wind Expansion (C) (2)" xfId="6053"/>
    <cellStyle name="_Fuel Prices 4-14_04 07E Wild Horse Wind Expansion (C) (2) 2" xfId="6054"/>
    <cellStyle name="_Fuel Prices 4-14_04 07E Wild Horse Wind Expansion (C) (2) 2 2" xfId="6055"/>
    <cellStyle name="_Fuel Prices 4-14_04 07E Wild Horse Wind Expansion (C) (2) 2 2 2" xfId="6056"/>
    <cellStyle name="_Fuel Prices 4-14_04 07E Wild Horse Wind Expansion (C) (2) 2 3" xfId="6057"/>
    <cellStyle name="_Fuel Prices 4-14_04 07E Wild Horse Wind Expansion (C) (2) 3" xfId="6058"/>
    <cellStyle name="_Fuel Prices 4-14_04 07E Wild Horse Wind Expansion (C) (2) 3 2" xfId="6059"/>
    <cellStyle name="_Fuel Prices 4-14_04 07E Wild Horse Wind Expansion (C) (2) 4" xfId="6060"/>
    <cellStyle name="_Fuel Prices 4-14_04 07E Wild Horse Wind Expansion (C) (2)_Adj Bench DR 3 for Initial Briefs (Electric)" xfId="6061"/>
    <cellStyle name="_Fuel Prices 4-14_04 07E Wild Horse Wind Expansion (C) (2)_Adj Bench DR 3 for Initial Briefs (Electric) 2" xfId="6062"/>
    <cellStyle name="_Fuel Prices 4-14_04 07E Wild Horse Wind Expansion (C) (2)_Adj Bench DR 3 for Initial Briefs (Electric) 2 2" xfId="6063"/>
    <cellStyle name="_Fuel Prices 4-14_04 07E Wild Horse Wind Expansion (C) (2)_Adj Bench DR 3 for Initial Briefs (Electric) 2 2 2" xfId="6064"/>
    <cellStyle name="_Fuel Prices 4-14_04 07E Wild Horse Wind Expansion (C) (2)_Adj Bench DR 3 for Initial Briefs (Electric) 2 3" xfId="6065"/>
    <cellStyle name="_Fuel Prices 4-14_04 07E Wild Horse Wind Expansion (C) (2)_Adj Bench DR 3 for Initial Briefs (Electric) 3" xfId="6066"/>
    <cellStyle name="_Fuel Prices 4-14_04 07E Wild Horse Wind Expansion (C) (2)_Adj Bench DR 3 for Initial Briefs (Electric) 3 2" xfId="6067"/>
    <cellStyle name="_Fuel Prices 4-14_04 07E Wild Horse Wind Expansion (C) (2)_Adj Bench DR 3 for Initial Briefs (Electric) 4" xfId="6068"/>
    <cellStyle name="_Fuel Prices 4-14_04 07E Wild Horse Wind Expansion (C) (2)_Adj Bench DR 3 for Initial Briefs (Electric)_DEM-WP(C) ENERG10C--ctn Mid-C_042010 2010GRC" xfId="6069"/>
    <cellStyle name="_Fuel Prices 4-14_04 07E Wild Horse Wind Expansion (C) (2)_Adj Bench DR 3 for Initial Briefs (Electric)_DEM-WP(C) ENERG10C--ctn Mid-C_042010 2010GRC 2" xfId="6070"/>
    <cellStyle name="_Fuel Prices 4-14_04 07E Wild Horse Wind Expansion (C) (2)_Book1" xfId="6071"/>
    <cellStyle name="_Fuel Prices 4-14_04 07E Wild Horse Wind Expansion (C) (2)_Book1 2" xfId="6072"/>
    <cellStyle name="_Fuel Prices 4-14_04 07E Wild Horse Wind Expansion (C) (2)_DEM-WP(C) ENERG10C--ctn Mid-C_042010 2010GRC" xfId="6073"/>
    <cellStyle name="_Fuel Prices 4-14_04 07E Wild Horse Wind Expansion (C) (2)_DEM-WP(C) ENERG10C--ctn Mid-C_042010 2010GRC 2" xfId="6074"/>
    <cellStyle name="_Fuel Prices 4-14_04 07E Wild Horse Wind Expansion (C) (2)_Electric Rev Req Model (2009 GRC) " xfId="6075"/>
    <cellStyle name="_Fuel Prices 4-14_04 07E Wild Horse Wind Expansion (C) (2)_Electric Rev Req Model (2009 GRC)  2" xfId="6076"/>
    <cellStyle name="_Fuel Prices 4-14_04 07E Wild Horse Wind Expansion (C) (2)_Electric Rev Req Model (2009 GRC)  2 2" xfId="6077"/>
    <cellStyle name="_Fuel Prices 4-14_04 07E Wild Horse Wind Expansion (C) (2)_Electric Rev Req Model (2009 GRC)  2 2 2" xfId="6078"/>
    <cellStyle name="_Fuel Prices 4-14_04 07E Wild Horse Wind Expansion (C) (2)_Electric Rev Req Model (2009 GRC)  2 3" xfId="6079"/>
    <cellStyle name="_Fuel Prices 4-14_04 07E Wild Horse Wind Expansion (C) (2)_Electric Rev Req Model (2009 GRC)  3" xfId="6080"/>
    <cellStyle name="_Fuel Prices 4-14_04 07E Wild Horse Wind Expansion (C) (2)_Electric Rev Req Model (2009 GRC)  3 2" xfId="6081"/>
    <cellStyle name="_Fuel Prices 4-14_04 07E Wild Horse Wind Expansion (C) (2)_Electric Rev Req Model (2009 GRC)  4" xfId="6082"/>
    <cellStyle name="_Fuel Prices 4-14_04 07E Wild Horse Wind Expansion (C) (2)_Electric Rev Req Model (2009 GRC) _DEM-WP(C) ENERG10C--ctn Mid-C_042010 2010GRC" xfId="6083"/>
    <cellStyle name="_Fuel Prices 4-14_04 07E Wild Horse Wind Expansion (C) (2)_Electric Rev Req Model (2009 GRC) _DEM-WP(C) ENERG10C--ctn Mid-C_042010 2010GRC 2" xfId="6084"/>
    <cellStyle name="_Fuel Prices 4-14_04 07E Wild Horse Wind Expansion (C) (2)_Electric Rev Req Model (2009 GRC) Rebuttal" xfId="6085"/>
    <cellStyle name="_Fuel Prices 4-14_04 07E Wild Horse Wind Expansion (C) (2)_Electric Rev Req Model (2009 GRC) Rebuttal 2" xfId="6086"/>
    <cellStyle name="_Fuel Prices 4-14_04 07E Wild Horse Wind Expansion (C) (2)_Electric Rev Req Model (2009 GRC) Rebuttal 2 2" xfId="6087"/>
    <cellStyle name="_Fuel Prices 4-14_04 07E Wild Horse Wind Expansion (C) (2)_Electric Rev Req Model (2009 GRC) Rebuttal 3" xfId="6088"/>
    <cellStyle name="_Fuel Prices 4-14_04 07E Wild Horse Wind Expansion (C) (2)_Electric Rev Req Model (2009 GRC) Rebuttal REmoval of New  WH Solar AdjustMI" xfId="6089"/>
    <cellStyle name="_Fuel Prices 4-14_04 07E Wild Horse Wind Expansion (C) (2)_Electric Rev Req Model (2009 GRC) Rebuttal REmoval of New  WH Solar AdjustMI 2" xfId="6090"/>
    <cellStyle name="_Fuel Prices 4-14_04 07E Wild Horse Wind Expansion (C) (2)_Electric Rev Req Model (2009 GRC) Rebuttal REmoval of New  WH Solar AdjustMI 2 2" xfId="6091"/>
    <cellStyle name="_Fuel Prices 4-14_04 07E Wild Horse Wind Expansion (C) (2)_Electric Rev Req Model (2009 GRC) Rebuttal REmoval of New  WH Solar AdjustMI 2 2 2" xfId="6092"/>
    <cellStyle name="_Fuel Prices 4-14_04 07E Wild Horse Wind Expansion (C) (2)_Electric Rev Req Model (2009 GRC) Rebuttal REmoval of New  WH Solar AdjustMI 2 3" xfId="6093"/>
    <cellStyle name="_Fuel Prices 4-14_04 07E Wild Horse Wind Expansion (C) (2)_Electric Rev Req Model (2009 GRC) Rebuttal REmoval of New  WH Solar AdjustMI 3" xfId="6094"/>
    <cellStyle name="_Fuel Prices 4-14_04 07E Wild Horse Wind Expansion (C) (2)_Electric Rev Req Model (2009 GRC) Rebuttal REmoval of New  WH Solar AdjustMI 3 2" xfId="6095"/>
    <cellStyle name="_Fuel Prices 4-14_04 07E Wild Horse Wind Expansion (C) (2)_Electric Rev Req Model (2009 GRC) Rebuttal REmoval of New  WH Solar AdjustMI 4" xfId="6096"/>
    <cellStyle name="_Fuel Prices 4-14_04 07E Wild Horse Wind Expansion (C) (2)_Electric Rev Req Model (2009 GRC) Rebuttal REmoval of New  WH Solar AdjustMI_DEM-WP(C) ENERG10C--ctn Mid-C_042010 2010GRC" xfId="6097"/>
    <cellStyle name="_Fuel Prices 4-14_04 07E Wild Horse Wind Expansion (C) (2)_Electric Rev Req Model (2009 GRC) Rebuttal REmoval of New  WH Solar AdjustMI_DEM-WP(C) ENERG10C--ctn Mid-C_042010 2010GRC 2" xfId="6098"/>
    <cellStyle name="_Fuel Prices 4-14_04 07E Wild Horse Wind Expansion (C) (2)_Electric Rev Req Model (2009 GRC) Revised 01-18-2010" xfId="6099"/>
    <cellStyle name="_Fuel Prices 4-14_04 07E Wild Horse Wind Expansion (C) (2)_Electric Rev Req Model (2009 GRC) Revised 01-18-2010 2" xfId="6100"/>
    <cellStyle name="_Fuel Prices 4-14_04 07E Wild Horse Wind Expansion (C) (2)_Electric Rev Req Model (2009 GRC) Revised 01-18-2010 2 2" xfId="6101"/>
    <cellStyle name="_Fuel Prices 4-14_04 07E Wild Horse Wind Expansion (C) (2)_Electric Rev Req Model (2009 GRC) Revised 01-18-2010 2 2 2" xfId="6102"/>
    <cellStyle name="_Fuel Prices 4-14_04 07E Wild Horse Wind Expansion (C) (2)_Electric Rev Req Model (2009 GRC) Revised 01-18-2010 2 3" xfId="6103"/>
    <cellStyle name="_Fuel Prices 4-14_04 07E Wild Horse Wind Expansion (C) (2)_Electric Rev Req Model (2009 GRC) Revised 01-18-2010 3" xfId="6104"/>
    <cellStyle name="_Fuel Prices 4-14_04 07E Wild Horse Wind Expansion (C) (2)_Electric Rev Req Model (2009 GRC) Revised 01-18-2010 3 2" xfId="6105"/>
    <cellStyle name="_Fuel Prices 4-14_04 07E Wild Horse Wind Expansion (C) (2)_Electric Rev Req Model (2009 GRC) Revised 01-18-2010 4" xfId="6106"/>
    <cellStyle name="_Fuel Prices 4-14_04 07E Wild Horse Wind Expansion (C) (2)_Electric Rev Req Model (2009 GRC) Revised 01-18-2010_DEM-WP(C) ENERG10C--ctn Mid-C_042010 2010GRC" xfId="6107"/>
    <cellStyle name="_Fuel Prices 4-14_04 07E Wild Horse Wind Expansion (C) (2)_Electric Rev Req Model (2009 GRC) Revised 01-18-2010_DEM-WP(C) ENERG10C--ctn Mid-C_042010 2010GRC 2" xfId="6108"/>
    <cellStyle name="_Fuel Prices 4-14_04 07E Wild Horse Wind Expansion (C) (2)_Electric Rev Req Model (2010 GRC)" xfId="6109"/>
    <cellStyle name="_Fuel Prices 4-14_04 07E Wild Horse Wind Expansion (C) (2)_Electric Rev Req Model (2010 GRC) 2" xfId="6110"/>
    <cellStyle name="_Fuel Prices 4-14_04 07E Wild Horse Wind Expansion (C) (2)_Electric Rev Req Model (2010 GRC) SF" xfId="6111"/>
    <cellStyle name="_Fuel Prices 4-14_04 07E Wild Horse Wind Expansion (C) (2)_Electric Rev Req Model (2010 GRC) SF 2" xfId="6112"/>
    <cellStyle name="_Fuel Prices 4-14_04 07E Wild Horse Wind Expansion (C) (2)_Final Order Electric EXHIBIT A-1" xfId="6113"/>
    <cellStyle name="_Fuel Prices 4-14_04 07E Wild Horse Wind Expansion (C) (2)_Final Order Electric EXHIBIT A-1 2" xfId="6114"/>
    <cellStyle name="_Fuel Prices 4-14_04 07E Wild Horse Wind Expansion (C) (2)_Final Order Electric EXHIBIT A-1 2 2" xfId="6115"/>
    <cellStyle name="_Fuel Prices 4-14_04 07E Wild Horse Wind Expansion (C) (2)_Final Order Electric EXHIBIT A-1 3" xfId="6116"/>
    <cellStyle name="_Fuel Prices 4-14_04 07E Wild Horse Wind Expansion (C) (2)_TENASKA REGULATORY ASSET" xfId="6117"/>
    <cellStyle name="_Fuel Prices 4-14_04 07E Wild Horse Wind Expansion (C) (2)_TENASKA REGULATORY ASSET 2" xfId="6118"/>
    <cellStyle name="_Fuel Prices 4-14_04 07E Wild Horse Wind Expansion (C) (2)_TENASKA REGULATORY ASSET 2 2" xfId="6119"/>
    <cellStyle name="_Fuel Prices 4-14_04 07E Wild Horse Wind Expansion (C) (2)_TENASKA REGULATORY ASSET 3" xfId="6120"/>
    <cellStyle name="_Fuel Prices 4-14_16.37E Wild Horse Expansion DeferralRevwrkingfile SF" xfId="6121"/>
    <cellStyle name="_Fuel Prices 4-14_16.37E Wild Horse Expansion DeferralRevwrkingfile SF 2" xfId="6122"/>
    <cellStyle name="_Fuel Prices 4-14_16.37E Wild Horse Expansion DeferralRevwrkingfile SF 2 2" xfId="6123"/>
    <cellStyle name="_Fuel Prices 4-14_16.37E Wild Horse Expansion DeferralRevwrkingfile SF 2 2 2" xfId="6124"/>
    <cellStyle name="_Fuel Prices 4-14_16.37E Wild Horse Expansion DeferralRevwrkingfile SF 2 3" xfId="6125"/>
    <cellStyle name="_Fuel Prices 4-14_16.37E Wild Horse Expansion DeferralRevwrkingfile SF 3" xfId="6126"/>
    <cellStyle name="_Fuel Prices 4-14_16.37E Wild Horse Expansion DeferralRevwrkingfile SF 3 2" xfId="6127"/>
    <cellStyle name="_Fuel Prices 4-14_16.37E Wild Horse Expansion DeferralRevwrkingfile SF 4" xfId="6128"/>
    <cellStyle name="_Fuel Prices 4-14_16.37E Wild Horse Expansion DeferralRevwrkingfile SF_DEM-WP(C) ENERG10C--ctn Mid-C_042010 2010GRC" xfId="6129"/>
    <cellStyle name="_Fuel Prices 4-14_16.37E Wild Horse Expansion DeferralRevwrkingfile SF_DEM-WP(C) ENERG10C--ctn Mid-C_042010 2010GRC 2" xfId="6130"/>
    <cellStyle name="_Fuel Prices 4-14_2009 Compliance Filing PCA Exhibits for GRC" xfId="6131"/>
    <cellStyle name="_Fuel Prices 4-14_2009 Compliance Filing PCA Exhibits for GRC 2" xfId="6132"/>
    <cellStyle name="_Fuel Prices 4-14_2009 Compliance Filing PCA Exhibits for GRC 2 2" xfId="6133"/>
    <cellStyle name="_Fuel Prices 4-14_2009 Compliance Filing PCA Exhibits for GRC 3" xfId="6134"/>
    <cellStyle name="_Fuel Prices 4-14_2009 GRC Compl Filing - Exhibit D" xfId="6135"/>
    <cellStyle name="_Fuel Prices 4-14_2009 GRC Compl Filing - Exhibit D 2" xfId="6136"/>
    <cellStyle name="_Fuel Prices 4-14_2009 GRC Compl Filing - Exhibit D 2 2" xfId="6137"/>
    <cellStyle name="_Fuel Prices 4-14_2009 GRC Compl Filing - Exhibit D 2 2 2" xfId="6138"/>
    <cellStyle name="_Fuel Prices 4-14_2009 GRC Compl Filing - Exhibit D 2 3" xfId="6139"/>
    <cellStyle name="_Fuel Prices 4-14_2009 GRC Compl Filing - Exhibit D 3" xfId="6140"/>
    <cellStyle name="_Fuel Prices 4-14_2009 GRC Compl Filing - Exhibit D 3 2" xfId="6141"/>
    <cellStyle name="_Fuel Prices 4-14_2009 GRC Compl Filing - Exhibit D 4" xfId="6142"/>
    <cellStyle name="_Fuel Prices 4-14_2009 GRC Compl Filing - Exhibit D_DEM-WP(C) ENERG10C--ctn Mid-C_042010 2010GRC" xfId="6143"/>
    <cellStyle name="_Fuel Prices 4-14_2009 GRC Compl Filing - Exhibit D_DEM-WP(C) ENERG10C--ctn Mid-C_042010 2010GRC 2" xfId="6144"/>
    <cellStyle name="_Fuel Prices 4-14_3.01 Income Statement" xfId="6145"/>
    <cellStyle name="_Fuel Prices 4-14_4 31 Regulatory Assets and Liabilities  7 06- Exhibit D" xfId="6146"/>
    <cellStyle name="_Fuel Prices 4-14_4 31 Regulatory Assets and Liabilities  7 06- Exhibit D 2" xfId="6147"/>
    <cellStyle name="_Fuel Prices 4-14_4 31 Regulatory Assets and Liabilities  7 06- Exhibit D 2 2" xfId="6148"/>
    <cellStyle name="_Fuel Prices 4-14_4 31 Regulatory Assets and Liabilities  7 06- Exhibit D 2 2 2" xfId="6149"/>
    <cellStyle name="_Fuel Prices 4-14_4 31 Regulatory Assets and Liabilities  7 06- Exhibit D 2 2 2 2" xfId="6150"/>
    <cellStyle name="_Fuel Prices 4-14_4 31 Regulatory Assets and Liabilities  7 06- Exhibit D 2 2 3" xfId="6151"/>
    <cellStyle name="_Fuel Prices 4-14_4 31 Regulatory Assets and Liabilities  7 06- Exhibit D 2 3" xfId="6152"/>
    <cellStyle name="_Fuel Prices 4-14_4 31 Regulatory Assets and Liabilities  7 06- Exhibit D 3" xfId="6153"/>
    <cellStyle name="_Fuel Prices 4-14_4 31 Regulatory Assets and Liabilities  7 06- Exhibit D 3 2" xfId="6154"/>
    <cellStyle name="_Fuel Prices 4-14_4 31 Regulatory Assets and Liabilities  7 06- Exhibit D 4" xfId="6155"/>
    <cellStyle name="_Fuel Prices 4-14_4 31 Regulatory Assets and Liabilities  7 06- Exhibit D_DEM-WP(C) ENERG10C--ctn Mid-C_042010 2010GRC" xfId="6156"/>
    <cellStyle name="_Fuel Prices 4-14_4 31 Regulatory Assets and Liabilities  7 06- Exhibit D_DEM-WP(C) ENERG10C--ctn Mid-C_042010 2010GRC 2" xfId="6157"/>
    <cellStyle name="_Fuel Prices 4-14_4 31 Regulatory Assets and Liabilities  7 06- Exhibit D_NIM Summary" xfId="6158"/>
    <cellStyle name="_Fuel Prices 4-14_4 31 Regulatory Assets and Liabilities  7 06- Exhibit D_NIM Summary 2" xfId="6159"/>
    <cellStyle name="_Fuel Prices 4-14_4 31 Regulatory Assets and Liabilities  7 06- Exhibit D_NIM Summary 2 2" xfId="6160"/>
    <cellStyle name="_Fuel Prices 4-14_4 31 Regulatory Assets and Liabilities  7 06- Exhibit D_NIM Summary 2 2 2" xfId="6161"/>
    <cellStyle name="_Fuel Prices 4-14_4 31 Regulatory Assets and Liabilities  7 06- Exhibit D_NIM Summary 2 3" xfId="6162"/>
    <cellStyle name="_Fuel Prices 4-14_4 31 Regulatory Assets and Liabilities  7 06- Exhibit D_NIM Summary 3" xfId="6163"/>
    <cellStyle name="_Fuel Prices 4-14_4 31 Regulatory Assets and Liabilities  7 06- Exhibit D_NIM Summary 3 2" xfId="6164"/>
    <cellStyle name="_Fuel Prices 4-14_4 31 Regulatory Assets and Liabilities  7 06- Exhibit D_NIM Summary 4" xfId="6165"/>
    <cellStyle name="_Fuel Prices 4-14_4 31 Regulatory Assets and Liabilities  7 06- Exhibit D_NIM Summary_DEM-WP(C) ENERG10C--ctn Mid-C_042010 2010GRC" xfId="6166"/>
    <cellStyle name="_Fuel Prices 4-14_4 31 Regulatory Assets and Liabilities  7 06- Exhibit D_NIM Summary_DEM-WP(C) ENERG10C--ctn Mid-C_042010 2010GRC 2" xfId="6167"/>
    <cellStyle name="_Fuel Prices 4-14_4 31 Regulatory Assets and Liabilities  7 06- Exhibit D_NIM+O&amp;M" xfId="6168"/>
    <cellStyle name="_Fuel Prices 4-14_4 31 Regulatory Assets and Liabilities  7 06- Exhibit D_NIM+O&amp;M 2" xfId="6169"/>
    <cellStyle name="_Fuel Prices 4-14_4 31 Regulatory Assets and Liabilities  7 06- Exhibit D_NIM+O&amp;M Monthly" xfId="6170"/>
    <cellStyle name="_Fuel Prices 4-14_4 31 Regulatory Assets and Liabilities  7 06- Exhibit D_NIM+O&amp;M Monthly 2" xfId="6171"/>
    <cellStyle name="_Fuel Prices 4-14_4 31E Reg Asset  Liab and EXH D" xfId="6172"/>
    <cellStyle name="_Fuel Prices 4-14_4 31E Reg Asset  Liab and EXH D _ Aug 10 Filing (2)" xfId="6173"/>
    <cellStyle name="_Fuel Prices 4-14_4 31E Reg Asset  Liab and EXH D _ Aug 10 Filing (2) 2" xfId="6174"/>
    <cellStyle name="_Fuel Prices 4-14_4 31E Reg Asset  Liab and EXH D 2" xfId="6175"/>
    <cellStyle name="_Fuel Prices 4-14_4 31E Reg Asset  Liab and EXH D 3" xfId="6176"/>
    <cellStyle name="_Fuel Prices 4-14_4 32 Regulatory Assets and Liabilities  7 06- Exhibit D" xfId="6177"/>
    <cellStyle name="_Fuel Prices 4-14_4 32 Regulatory Assets and Liabilities  7 06- Exhibit D 2" xfId="6178"/>
    <cellStyle name="_Fuel Prices 4-14_4 32 Regulatory Assets and Liabilities  7 06- Exhibit D 2 2" xfId="6179"/>
    <cellStyle name="_Fuel Prices 4-14_4 32 Regulatory Assets and Liabilities  7 06- Exhibit D 2 2 2" xfId="6180"/>
    <cellStyle name="_Fuel Prices 4-14_4 32 Regulatory Assets and Liabilities  7 06- Exhibit D 2 2 2 2" xfId="6181"/>
    <cellStyle name="_Fuel Prices 4-14_4 32 Regulatory Assets and Liabilities  7 06- Exhibit D 2 2 3" xfId="6182"/>
    <cellStyle name="_Fuel Prices 4-14_4 32 Regulatory Assets and Liabilities  7 06- Exhibit D 2 3" xfId="6183"/>
    <cellStyle name="_Fuel Prices 4-14_4 32 Regulatory Assets and Liabilities  7 06- Exhibit D 3" xfId="6184"/>
    <cellStyle name="_Fuel Prices 4-14_4 32 Regulatory Assets and Liabilities  7 06- Exhibit D 3 2" xfId="6185"/>
    <cellStyle name="_Fuel Prices 4-14_4 32 Regulatory Assets and Liabilities  7 06- Exhibit D 4" xfId="6186"/>
    <cellStyle name="_Fuel Prices 4-14_4 32 Regulatory Assets and Liabilities  7 06- Exhibit D_DEM-WP(C) ENERG10C--ctn Mid-C_042010 2010GRC" xfId="6187"/>
    <cellStyle name="_Fuel Prices 4-14_4 32 Regulatory Assets and Liabilities  7 06- Exhibit D_DEM-WP(C) ENERG10C--ctn Mid-C_042010 2010GRC 2" xfId="6188"/>
    <cellStyle name="_Fuel Prices 4-14_4 32 Regulatory Assets and Liabilities  7 06- Exhibit D_NIM Summary" xfId="6189"/>
    <cellStyle name="_Fuel Prices 4-14_4 32 Regulatory Assets and Liabilities  7 06- Exhibit D_NIM Summary 2" xfId="6190"/>
    <cellStyle name="_Fuel Prices 4-14_4 32 Regulatory Assets and Liabilities  7 06- Exhibit D_NIM Summary 2 2" xfId="6191"/>
    <cellStyle name="_Fuel Prices 4-14_4 32 Regulatory Assets and Liabilities  7 06- Exhibit D_NIM Summary 2 2 2" xfId="6192"/>
    <cellStyle name="_Fuel Prices 4-14_4 32 Regulatory Assets and Liabilities  7 06- Exhibit D_NIM Summary 2 3" xfId="6193"/>
    <cellStyle name="_Fuel Prices 4-14_4 32 Regulatory Assets and Liabilities  7 06- Exhibit D_NIM Summary 3" xfId="6194"/>
    <cellStyle name="_Fuel Prices 4-14_4 32 Regulatory Assets and Liabilities  7 06- Exhibit D_NIM Summary 3 2" xfId="6195"/>
    <cellStyle name="_Fuel Prices 4-14_4 32 Regulatory Assets and Liabilities  7 06- Exhibit D_NIM Summary 4" xfId="6196"/>
    <cellStyle name="_Fuel Prices 4-14_4 32 Regulatory Assets and Liabilities  7 06- Exhibit D_NIM Summary_DEM-WP(C) ENERG10C--ctn Mid-C_042010 2010GRC" xfId="6197"/>
    <cellStyle name="_Fuel Prices 4-14_4 32 Regulatory Assets and Liabilities  7 06- Exhibit D_NIM Summary_DEM-WP(C) ENERG10C--ctn Mid-C_042010 2010GRC 2" xfId="6198"/>
    <cellStyle name="_Fuel Prices 4-14_4 32 Regulatory Assets and Liabilities  7 06- Exhibit D_NIM+O&amp;M" xfId="6199"/>
    <cellStyle name="_Fuel Prices 4-14_4 32 Regulatory Assets and Liabilities  7 06- Exhibit D_NIM+O&amp;M 2" xfId="6200"/>
    <cellStyle name="_Fuel Prices 4-14_4 32 Regulatory Assets and Liabilities  7 06- Exhibit D_NIM+O&amp;M Monthly" xfId="6201"/>
    <cellStyle name="_Fuel Prices 4-14_4 32 Regulatory Assets and Liabilities  7 06- Exhibit D_NIM+O&amp;M Monthly 2" xfId="6202"/>
    <cellStyle name="_Fuel Prices 4-14_AURORA Total New" xfId="6203"/>
    <cellStyle name="_Fuel Prices 4-14_AURORA Total New 2" xfId="6204"/>
    <cellStyle name="_Fuel Prices 4-14_AURORA Total New 2 2" xfId="6205"/>
    <cellStyle name="_Fuel Prices 4-14_AURORA Total New 2 2 2" xfId="6206"/>
    <cellStyle name="_Fuel Prices 4-14_AURORA Total New 2 3" xfId="6207"/>
    <cellStyle name="_Fuel Prices 4-14_AURORA Total New 3" xfId="6208"/>
    <cellStyle name="_Fuel Prices 4-14_AURORA Total New 3 2" xfId="6209"/>
    <cellStyle name="_Fuel Prices 4-14_AURORA Total New 4" xfId="6210"/>
    <cellStyle name="_Fuel Prices 4-14_Book2" xfId="6211"/>
    <cellStyle name="_Fuel Prices 4-14_Book2 2" xfId="6212"/>
    <cellStyle name="_Fuel Prices 4-14_Book2 2 2" xfId="6213"/>
    <cellStyle name="_Fuel Prices 4-14_Book2 2 2 2" xfId="6214"/>
    <cellStyle name="_Fuel Prices 4-14_Book2 2 3" xfId="6215"/>
    <cellStyle name="_Fuel Prices 4-14_Book2 3" xfId="6216"/>
    <cellStyle name="_Fuel Prices 4-14_Book2 3 2" xfId="6217"/>
    <cellStyle name="_Fuel Prices 4-14_Book2 4" xfId="6218"/>
    <cellStyle name="_Fuel Prices 4-14_Book2_Adj Bench DR 3 for Initial Briefs (Electric)" xfId="6219"/>
    <cellStyle name="_Fuel Prices 4-14_Book2_Adj Bench DR 3 for Initial Briefs (Electric) 2" xfId="6220"/>
    <cellStyle name="_Fuel Prices 4-14_Book2_Adj Bench DR 3 for Initial Briefs (Electric) 2 2" xfId="6221"/>
    <cellStyle name="_Fuel Prices 4-14_Book2_Adj Bench DR 3 for Initial Briefs (Electric) 2 2 2" xfId="6222"/>
    <cellStyle name="_Fuel Prices 4-14_Book2_Adj Bench DR 3 for Initial Briefs (Electric) 2 3" xfId="6223"/>
    <cellStyle name="_Fuel Prices 4-14_Book2_Adj Bench DR 3 for Initial Briefs (Electric) 3" xfId="6224"/>
    <cellStyle name="_Fuel Prices 4-14_Book2_Adj Bench DR 3 for Initial Briefs (Electric) 3 2" xfId="6225"/>
    <cellStyle name="_Fuel Prices 4-14_Book2_Adj Bench DR 3 for Initial Briefs (Electric) 4" xfId="6226"/>
    <cellStyle name="_Fuel Prices 4-14_Book2_Adj Bench DR 3 for Initial Briefs (Electric)_DEM-WP(C) ENERG10C--ctn Mid-C_042010 2010GRC" xfId="6227"/>
    <cellStyle name="_Fuel Prices 4-14_Book2_Adj Bench DR 3 for Initial Briefs (Electric)_DEM-WP(C) ENERG10C--ctn Mid-C_042010 2010GRC 2" xfId="6228"/>
    <cellStyle name="_Fuel Prices 4-14_Book2_DEM-WP(C) ENERG10C--ctn Mid-C_042010 2010GRC" xfId="6229"/>
    <cellStyle name="_Fuel Prices 4-14_Book2_DEM-WP(C) ENERG10C--ctn Mid-C_042010 2010GRC 2" xfId="6230"/>
    <cellStyle name="_Fuel Prices 4-14_Book2_Electric Rev Req Model (2009 GRC) Rebuttal" xfId="6231"/>
    <cellStyle name="_Fuel Prices 4-14_Book2_Electric Rev Req Model (2009 GRC) Rebuttal 2" xfId="6232"/>
    <cellStyle name="_Fuel Prices 4-14_Book2_Electric Rev Req Model (2009 GRC) Rebuttal 2 2" xfId="6233"/>
    <cellStyle name="_Fuel Prices 4-14_Book2_Electric Rev Req Model (2009 GRC) Rebuttal 3" xfId="6234"/>
    <cellStyle name="_Fuel Prices 4-14_Book2_Electric Rev Req Model (2009 GRC) Rebuttal REmoval of New  WH Solar AdjustMI" xfId="6235"/>
    <cellStyle name="_Fuel Prices 4-14_Book2_Electric Rev Req Model (2009 GRC) Rebuttal REmoval of New  WH Solar AdjustMI 2" xfId="6236"/>
    <cellStyle name="_Fuel Prices 4-14_Book2_Electric Rev Req Model (2009 GRC) Rebuttal REmoval of New  WH Solar AdjustMI 2 2" xfId="6237"/>
    <cellStyle name="_Fuel Prices 4-14_Book2_Electric Rev Req Model (2009 GRC) Rebuttal REmoval of New  WH Solar AdjustMI 2 2 2" xfId="6238"/>
    <cellStyle name="_Fuel Prices 4-14_Book2_Electric Rev Req Model (2009 GRC) Rebuttal REmoval of New  WH Solar AdjustMI 2 3" xfId="6239"/>
    <cellStyle name="_Fuel Prices 4-14_Book2_Electric Rev Req Model (2009 GRC) Rebuttal REmoval of New  WH Solar AdjustMI 3" xfId="6240"/>
    <cellStyle name="_Fuel Prices 4-14_Book2_Electric Rev Req Model (2009 GRC) Rebuttal REmoval of New  WH Solar AdjustMI 3 2" xfId="6241"/>
    <cellStyle name="_Fuel Prices 4-14_Book2_Electric Rev Req Model (2009 GRC) Rebuttal REmoval of New  WH Solar AdjustMI 4" xfId="6242"/>
    <cellStyle name="_Fuel Prices 4-14_Book2_Electric Rev Req Model (2009 GRC) Rebuttal REmoval of New  WH Solar AdjustMI_DEM-WP(C) ENERG10C--ctn Mid-C_042010 2010GRC" xfId="6243"/>
    <cellStyle name="_Fuel Prices 4-14_Book2_Electric Rev Req Model (2009 GRC) Rebuttal REmoval of New  WH Solar AdjustMI_DEM-WP(C) ENERG10C--ctn Mid-C_042010 2010GRC 2" xfId="6244"/>
    <cellStyle name="_Fuel Prices 4-14_Book2_Electric Rev Req Model (2009 GRC) Revised 01-18-2010" xfId="6245"/>
    <cellStyle name="_Fuel Prices 4-14_Book2_Electric Rev Req Model (2009 GRC) Revised 01-18-2010 2" xfId="6246"/>
    <cellStyle name="_Fuel Prices 4-14_Book2_Electric Rev Req Model (2009 GRC) Revised 01-18-2010 2 2" xfId="6247"/>
    <cellStyle name="_Fuel Prices 4-14_Book2_Electric Rev Req Model (2009 GRC) Revised 01-18-2010 2 2 2" xfId="6248"/>
    <cellStyle name="_Fuel Prices 4-14_Book2_Electric Rev Req Model (2009 GRC) Revised 01-18-2010 2 3" xfId="6249"/>
    <cellStyle name="_Fuel Prices 4-14_Book2_Electric Rev Req Model (2009 GRC) Revised 01-18-2010 3" xfId="6250"/>
    <cellStyle name="_Fuel Prices 4-14_Book2_Electric Rev Req Model (2009 GRC) Revised 01-18-2010 3 2" xfId="6251"/>
    <cellStyle name="_Fuel Prices 4-14_Book2_Electric Rev Req Model (2009 GRC) Revised 01-18-2010 4" xfId="6252"/>
    <cellStyle name="_Fuel Prices 4-14_Book2_Electric Rev Req Model (2009 GRC) Revised 01-18-2010_DEM-WP(C) ENERG10C--ctn Mid-C_042010 2010GRC" xfId="6253"/>
    <cellStyle name="_Fuel Prices 4-14_Book2_Electric Rev Req Model (2009 GRC) Revised 01-18-2010_DEM-WP(C) ENERG10C--ctn Mid-C_042010 2010GRC 2" xfId="6254"/>
    <cellStyle name="_Fuel Prices 4-14_Book2_Final Order Electric EXHIBIT A-1" xfId="6255"/>
    <cellStyle name="_Fuel Prices 4-14_Book2_Final Order Electric EXHIBIT A-1 2" xfId="6256"/>
    <cellStyle name="_Fuel Prices 4-14_Book2_Final Order Electric EXHIBIT A-1 2 2" xfId="6257"/>
    <cellStyle name="_Fuel Prices 4-14_Book2_Final Order Electric EXHIBIT A-1 3" xfId="6258"/>
    <cellStyle name="_Fuel Prices 4-14_Book4" xfId="6259"/>
    <cellStyle name="_Fuel Prices 4-14_Book4 2" xfId="6260"/>
    <cellStyle name="_Fuel Prices 4-14_Book4 2 2" xfId="6261"/>
    <cellStyle name="_Fuel Prices 4-14_Book4 2 2 2" xfId="6262"/>
    <cellStyle name="_Fuel Prices 4-14_Book4 2 3" xfId="6263"/>
    <cellStyle name="_Fuel Prices 4-14_Book4 3" xfId="6264"/>
    <cellStyle name="_Fuel Prices 4-14_Book4 3 2" xfId="6265"/>
    <cellStyle name="_Fuel Prices 4-14_Book4 4" xfId="6266"/>
    <cellStyle name="_Fuel Prices 4-14_Book4_DEM-WP(C) ENERG10C--ctn Mid-C_042010 2010GRC" xfId="6267"/>
    <cellStyle name="_Fuel Prices 4-14_Book4_DEM-WP(C) ENERG10C--ctn Mid-C_042010 2010GRC 2" xfId="6268"/>
    <cellStyle name="_Fuel Prices 4-14_Book9" xfId="6269"/>
    <cellStyle name="_Fuel Prices 4-14_Book9 2" xfId="6270"/>
    <cellStyle name="_Fuel Prices 4-14_Book9 2 2" xfId="6271"/>
    <cellStyle name="_Fuel Prices 4-14_Book9 2 2 2" xfId="6272"/>
    <cellStyle name="_Fuel Prices 4-14_Book9 2 3" xfId="6273"/>
    <cellStyle name="_Fuel Prices 4-14_Book9 3" xfId="6274"/>
    <cellStyle name="_Fuel Prices 4-14_Book9 3 2" xfId="6275"/>
    <cellStyle name="_Fuel Prices 4-14_Book9 4" xfId="6276"/>
    <cellStyle name="_Fuel Prices 4-14_Book9_DEM-WP(C) ENERG10C--ctn Mid-C_042010 2010GRC" xfId="6277"/>
    <cellStyle name="_Fuel Prices 4-14_Book9_DEM-WP(C) ENERG10C--ctn Mid-C_042010 2010GRC 2" xfId="6278"/>
    <cellStyle name="_Fuel Prices 4-14_Chelan PUD Power Costs (8-10)" xfId="6279"/>
    <cellStyle name="_Fuel Prices 4-14_Chelan PUD Power Costs (8-10) 2" xfId="6280"/>
    <cellStyle name="_Fuel Prices 4-14_DEM-WP(C) Chelan Power Costs" xfId="6281"/>
    <cellStyle name="_Fuel Prices 4-14_DEM-WP(C) Chelan Power Costs 2" xfId="6282"/>
    <cellStyle name="_Fuel Prices 4-14_DEM-WP(C) ENERG10C--ctn Mid-C_042010 2010GRC" xfId="6283"/>
    <cellStyle name="_Fuel Prices 4-14_DEM-WP(C) ENERG10C--ctn Mid-C_042010 2010GRC 2" xfId="6284"/>
    <cellStyle name="_Fuel Prices 4-14_DEM-WP(C) Gas Transport 2010GRC" xfId="6285"/>
    <cellStyle name="_Fuel Prices 4-14_DEM-WP(C) Gas Transport 2010GRC 2" xfId="6286"/>
    <cellStyle name="_Fuel Prices 4-14_Exh A-1 resulting from UE-112050 effective Jan 1 2012" xfId="6287"/>
    <cellStyle name="_Fuel Prices 4-14_Exh A-1 resulting from UE-112050 effective Jan 1 2012 2" xfId="6288"/>
    <cellStyle name="_Fuel Prices 4-14_Exh G - Klamath Peaker PPA fr C Locke 2-12" xfId="6289"/>
    <cellStyle name="_Fuel Prices 4-14_Exh G - Klamath Peaker PPA fr C Locke 2-12 2" xfId="6290"/>
    <cellStyle name="_Fuel Prices 4-14_Exhibit A-1 effective 4-1-11 fr S Free 12-11" xfId="6291"/>
    <cellStyle name="_Fuel Prices 4-14_Exhibit A-1 effective 4-1-11 fr S Free 12-11 2" xfId="6292"/>
    <cellStyle name="_Fuel Prices 4-14_Mint Farm Generation BPA" xfId="6293"/>
    <cellStyle name="_Fuel Prices 4-14_NIM Summary" xfId="6294"/>
    <cellStyle name="_Fuel Prices 4-14_NIM Summary 09GRC" xfId="6295"/>
    <cellStyle name="_Fuel Prices 4-14_NIM Summary 09GRC 2" xfId="6296"/>
    <cellStyle name="_Fuel Prices 4-14_NIM Summary 09GRC 2 2" xfId="6297"/>
    <cellStyle name="_Fuel Prices 4-14_NIM Summary 09GRC 2 2 2" xfId="6298"/>
    <cellStyle name="_Fuel Prices 4-14_NIM Summary 09GRC 2 3" xfId="6299"/>
    <cellStyle name="_Fuel Prices 4-14_NIM Summary 09GRC 3" xfId="6300"/>
    <cellStyle name="_Fuel Prices 4-14_NIM Summary 09GRC 3 2" xfId="6301"/>
    <cellStyle name="_Fuel Prices 4-14_NIM Summary 09GRC 4" xfId="6302"/>
    <cellStyle name="_Fuel Prices 4-14_NIM Summary 09GRC_DEM-WP(C) ENERG10C--ctn Mid-C_042010 2010GRC" xfId="6303"/>
    <cellStyle name="_Fuel Prices 4-14_NIM Summary 09GRC_DEM-WP(C) ENERG10C--ctn Mid-C_042010 2010GRC 2" xfId="6304"/>
    <cellStyle name="_Fuel Prices 4-14_NIM Summary 10" xfId="6305"/>
    <cellStyle name="_Fuel Prices 4-14_NIM Summary 10 2" xfId="6306"/>
    <cellStyle name="_Fuel Prices 4-14_NIM Summary 11" xfId="6307"/>
    <cellStyle name="_Fuel Prices 4-14_NIM Summary 11 2" xfId="6308"/>
    <cellStyle name="_Fuel Prices 4-14_NIM Summary 12" xfId="6309"/>
    <cellStyle name="_Fuel Prices 4-14_NIM Summary 12 2" xfId="6310"/>
    <cellStyle name="_Fuel Prices 4-14_NIM Summary 13" xfId="6311"/>
    <cellStyle name="_Fuel Prices 4-14_NIM Summary 13 2" xfId="6312"/>
    <cellStyle name="_Fuel Prices 4-14_NIM Summary 14" xfId="6313"/>
    <cellStyle name="_Fuel Prices 4-14_NIM Summary 14 2" xfId="6314"/>
    <cellStyle name="_Fuel Prices 4-14_NIM Summary 15" xfId="6315"/>
    <cellStyle name="_Fuel Prices 4-14_NIM Summary 15 2" xfId="6316"/>
    <cellStyle name="_Fuel Prices 4-14_NIM Summary 16" xfId="6317"/>
    <cellStyle name="_Fuel Prices 4-14_NIM Summary 16 2" xfId="6318"/>
    <cellStyle name="_Fuel Prices 4-14_NIM Summary 17" xfId="6319"/>
    <cellStyle name="_Fuel Prices 4-14_NIM Summary 17 2" xfId="6320"/>
    <cellStyle name="_Fuel Prices 4-14_NIM Summary 18" xfId="6321"/>
    <cellStyle name="_Fuel Prices 4-14_NIM Summary 18 2" xfId="6322"/>
    <cellStyle name="_Fuel Prices 4-14_NIM Summary 19" xfId="6323"/>
    <cellStyle name="_Fuel Prices 4-14_NIM Summary 19 2" xfId="6324"/>
    <cellStyle name="_Fuel Prices 4-14_NIM Summary 2" xfId="6325"/>
    <cellStyle name="_Fuel Prices 4-14_NIM Summary 2 2" xfId="6326"/>
    <cellStyle name="_Fuel Prices 4-14_NIM Summary 2 2 2" xfId="6327"/>
    <cellStyle name="_Fuel Prices 4-14_NIM Summary 2 3" xfId="6328"/>
    <cellStyle name="_Fuel Prices 4-14_NIM Summary 20" xfId="6329"/>
    <cellStyle name="_Fuel Prices 4-14_NIM Summary 20 2" xfId="6330"/>
    <cellStyle name="_Fuel Prices 4-14_NIM Summary 21" xfId="6331"/>
    <cellStyle name="_Fuel Prices 4-14_NIM Summary 21 2" xfId="6332"/>
    <cellStyle name="_Fuel Prices 4-14_NIM Summary 22" xfId="6333"/>
    <cellStyle name="_Fuel Prices 4-14_NIM Summary 22 2" xfId="6334"/>
    <cellStyle name="_Fuel Prices 4-14_NIM Summary 23" xfId="6335"/>
    <cellStyle name="_Fuel Prices 4-14_NIM Summary 23 2" xfId="6336"/>
    <cellStyle name="_Fuel Prices 4-14_NIM Summary 24" xfId="6337"/>
    <cellStyle name="_Fuel Prices 4-14_NIM Summary 24 2" xfId="6338"/>
    <cellStyle name="_Fuel Prices 4-14_NIM Summary 25" xfId="6339"/>
    <cellStyle name="_Fuel Prices 4-14_NIM Summary 25 2" xfId="6340"/>
    <cellStyle name="_Fuel Prices 4-14_NIM Summary 26" xfId="6341"/>
    <cellStyle name="_Fuel Prices 4-14_NIM Summary 26 2" xfId="6342"/>
    <cellStyle name="_Fuel Prices 4-14_NIM Summary 27" xfId="6343"/>
    <cellStyle name="_Fuel Prices 4-14_NIM Summary 27 2" xfId="6344"/>
    <cellStyle name="_Fuel Prices 4-14_NIM Summary 28" xfId="6345"/>
    <cellStyle name="_Fuel Prices 4-14_NIM Summary 28 2" xfId="6346"/>
    <cellStyle name="_Fuel Prices 4-14_NIM Summary 29" xfId="6347"/>
    <cellStyle name="_Fuel Prices 4-14_NIM Summary 29 2" xfId="6348"/>
    <cellStyle name="_Fuel Prices 4-14_NIM Summary 3" xfId="6349"/>
    <cellStyle name="_Fuel Prices 4-14_NIM Summary 3 2" xfId="6350"/>
    <cellStyle name="_Fuel Prices 4-14_NIM Summary 30" xfId="6351"/>
    <cellStyle name="_Fuel Prices 4-14_NIM Summary 30 2" xfId="6352"/>
    <cellStyle name="_Fuel Prices 4-14_NIM Summary 31" xfId="6353"/>
    <cellStyle name="_Fuel Prices 4-14_NIM Summary 31 2" xfId="6354"/>
    <cellStyle name="_Fuel Prices 4-14_NIM Summary 32" xfId="6355"/>
    <cellStyle name="_Fuel Prices 4-14_NIM Summary 32 2" xfId="6356"/>
    <cellStyle name="_Fuel Prices 4-14_NIM Summary 33" xfId="6357"/>
    <cellStyle name="_Fuel Prices 4-14_NIM Summary 33 2" xfId="6358"/>
    <cellStyle name="_Fuel Prices 4-14_NIM Summary 34" xfId="6359"/>
    <cellStyle name="_Fuel Prices 4-14_NIM Summary 34 2" xfId="6360"/>
    <cellStyle name="_Fuel Prices 4-14_NIM Summary 35" xfId="6361"/>
    <cellStyle name="_Fuel Prices 4-14_NIM Summary 35 2" xfId="6362"/>
    <cellStyle name="_Fuel Prices 4-14_NIM Summary 36" xfId="6363"/>
    <cellStyle name="_Fuel Prices 4-14_NIM Summary 36 2" xfId="6364"/>
    <cellStyle name="_Fuel Prices 4-14_NIM Summary 37" xfId="6365"/>
    <cellStyle name="_Fuel Prices 4-14_NIM Summary 37 2" xfId="6366"/>
    <cellStyle name="_Fuel Prices 4-14_NIM Summary 38" xfId="6367"/>
    <cellStyle name="_Fuel Prices 4-14_NIM Summary 38 2" xfId="6368"/>
    <cellStyle name="_Fuel Prices 4-14_NIM Summary 39" xfId="6369"/>
    <cellStyle name="_Fuel Prices 4-14_NIM Summary 39 2" xfId="6370"/>
    <cellStyle name="_Fuel Prices 4-14_NIM Summary 4" xfId="6371"/>
    <cellStyle name="_Fuel Prices 4-14_NIM Summary 4 2" xfId="6372"/>
    <cellStyle name="_Fuel Prices 4-14_NIM Summary 40" xfId="6373"/>
    <cellStyle name="_Fuel Prices 4-14_NIM Summary 40 2" xfId="6374"/>
    <cellStyle name="_Fuel Prices 4-14_NIM Summary 41" xfId="6375"/>
    <cellStyle name="_Fuel Prices 4-14_NIM Summary 41 2" xfId="6376"/>
    <cellStyle name="_Fuel Prices 4-14_NIM Summary 42" xfId="6377"/>
    <cellStyle name="_Fuel Prices 4-14_NIM Summary 42 2" xfId="6378"/>
    <cellStyle name="_Fuel Prices 4-14_NIM Summary 43" xfId="6379"/>
    <cellStyle name="_Fuel Prices 4-14_NIM Summary 43 2" xfId="6380"/>
    <cellStyle name="_Fuel Prices 4-14_NIM Summary 44" xfId="6381"/>
    <cellStyle name="_Fuel Prices 4-14_NIM Summary 44 2" xfId="6382"/>
    <cellStyle name="_Fuel Prices 4-14_NIM Summary 45" xfId="6383"/>
    <cellStyle name="_Fuel Prices 4-14_NIM Summary 45 2" xfId="6384"/>
    <cellStyle name="_Fuel Prices 4-14_NIM Summary 46" xfId="6385"/>
    <cellStyle name="_Fuel Prices 4-14_NIM Summary 46 2" xfId="6386"/>
    <cellStyle name="_Fuel Prices 4-14_NIM Summary 47" xfId="6387"/>
    <cellStyle name="_Fuel Prices 4-14_NIM Summary 47 2" xfId="6388"/>
    <cellStyle name="_Fuel Prices 4-14_NIM Summary 48" xfId="6389"/>
    <cellStyle name="_Fuel Prices 4-14_NIM Summary 49" xfId="6390"/>
    <cellStyle name="_Fuel Prices 4-14_NIM Summary 5" xfId="6391"/>
    <cellStyle name="_Fuel Prices 4-14_NIM Summary 5 2" xfId="6392"/>
    <cellStyle name="_Fuel Prices 4-14_NIM Summary 50" xfId="6393"/>
    <cellStyle name="_Fuel Prices 4-14_NIM Summary 51" xfId="6394"/>
    <cellStyle name="_Fuel Prices 4-14_NIM Summary 52" xfId="6395"/>
    <cellStyle name="_Fuel Prices 4-14_NIM Summary 6" xfId="6396"/>
    <cellStyle name="_Fuel Prices 4-14_NIM Summary 6 2" xfId="6397"/>
    <cellStyle name="_Fuel Prices 4-14_NIM Summary 7" xfId="6398"/>
    <cellStyle name="_Fuel Prices 4-14_NIM Summary 7 2" xfId="6399"/>
    <cellStyle name="_Fuel Prices 4-14_NIM Summary 8" xfId="6400"/>
    <cellStyle name="_Fuel Prices 4-14_NIM Summary 8 2" xfId="6401"/>
    <cellStyle name="_Fuel Prices 4-14_NIM Summary 9" xfId="6402"/>
    <cellStyle name="_Fuel Prices 4-14_NIM Summary 9 2" xfId="6403"/>
    <cellStyle name="_Fuel Prices 4-14_NIM Summary_DEM-WP(C) ENERG10C--ctn Mid-C_042010 2010GRC" xfId="6404"/>
    <cellStyle name="_Fuel Prices 4-14_NIM Summary_DEM-WP(C) ENERG10C--ctn Mid-C_042010 2010GRC 2" xfId="6405"/>
    <cellStyle name="_Fuel Prices 4-14_NIM+O&amp;M" xfId="6406"/>
    <cellStyle name="_Fuel Prices 4-14_NIM+O&amp;M 2" xfId="6407"/>
    <cellStyle name="_Fuel Prices 4-14_NIM+O&amp;M 2 2" xfId="6408"/>
    <cellStyle name="_Fuel Prices 4-14_NIM+O&amp;M 3" xfId="6409"/>
    <cellStyle name="_Fuel Prices 4-14_NIM+O&amp;M Monthly" xfId="6410"/>
    <cellStyle name="_Fuel Prices 4-14_NIM+O&amp;M Monthly 2" xfId="6411"/>
    <cellStyle name="_Fuel Prices 4-14_NIM+O&amp;M Monthly 2 2" xfId="6412"/>
    <cellStyle name="_Fuel Prices 4-14_NIM+O&amp;M Monthly 3" xfId="6413"/>
    <cellStyle name="_Fuel Prices 4-14_PCA 10 -  Exhibit D Dec 2011" xfId="6414"/>
    <cellStyle name="_Fuel Prices 4-14_PCA 10 -  Exhibit D Dec 2011 2" xfId="6415"/>
    <cellStyle name="_Fuel Prices 4-14_PCA 10 -  Exhibit D from A Kellogg Jan 2011" xfId="6416"/>
    <cellStyle name="_Fuel Prices 4-14_PCA 10 -  Exhibit D from A Kellogg Jan 2011 2" xfId="6417"/>
    <cellStyle name="_Fuel Prices 4-14_PCA 10 -  Exhibit D from A Kellogg July 2011" xfId="6418"/>
    <cellStyle name="_Fuel Prices 4-14_PCA 10 -  Exhibit D from A Kellogg July 2011 2" xfId="6419"/>
    <cellStyle name="_Fuel Prices 4-14_PCA 10 -  Exhibit D from S Free Rcv'd 12-11" xfId="6420"/>
    <cellStyle name="_Fuel Prices 4-14_PCA 10 -  Exhibit D from S Free Rcv'd 12-11 2" xfId="6421"/>
    <cellStyle name="_Fuel Prices 4-14_PCA 11 -  Exhibit D Jan 2012 fr A Kellogg" xfId="6422"/>
    <cellStyle name="_Fuel Prices 4-14_PCA 11 -  Exhibit D Jan 2012 fr A Kellogg 2" xfId="6423"/>
    <cellStyle name="_Fuel Prices 4-14_PCA 11 -  Exhibit D Jan 2012 WF" xfId="6424"/>
    <cellStyle name="_Fuel Prices 4-14_PCA 11 -  Exhibit D Jan 2012 WF 2" xfId="6425"/>
    <cellStyle name="_Fuel Prices 4-14_PCA 9 -  Exhibit D April 2010" xfId="6426"/>
    <cellStyle name="_Fuel Prices 4-14_PCA 9 -  Exhibit D April 2010 (3)" xfId="6427"/>
    <cellStyle name="_Fuel Prices 4-14_PCA 9 -  Exhibit D April 2010 (3) 2" xfId="6428"/>
    <cellStyle name="_Fuel Prices 4-14_PCA 9 -  Exhibit D April 2010 (3) 2 2" xfId="6429"/>
    <cellStyle name="_Fuel Prices 4-14_PCA 9 -  Exhibit D April 2010 (3) 2 2 2" xfId="6430"/>
    <cellStyle name="_Fuel Prices 4-14_PCA 9 -  Exhibit D April 2010 (3) 2 3" xfId="6431"/>
    <cellStyle name="_Fuel Prices 4-14_PCA 9 -  Exhibit D April 2010 (3) 3" xfId="6432"/>
    <cellStyle name="_Fuel Prices 4-14_PCA 9 -  Exhibit D April 2010 (3) 3 2" xfId="6433"/>
    <cellStyle name="_Fuel Prices 4-14_PCA 9 -  Exhibit D April 2010 (3) 4" xfId="6434"/>
    <cellStyle name="_Fuel Prices 4-14_PCA 9 -  Exhibit D April 2010 (3)_DEM-WP(C) ENERG10C--ctn Mid-C_042010 2010GRC" xfId="6435"/>
    <cellStyle name="_Fuel Prices 4-14_PCA 9 -  Exhibit D April 2010 (3)_DEM-WP(C) ENERG10C--ctn Mid-C_042010 2010GRC 2" xfId="6436"/>
    <cellStyle name="_Fuel Prices 4-14_PCA 9 -  Exhibit D April 2010 2" xfId="6437"/>
    <cellStyle name="_Fuel Prices 4-14_PCA 9 -  Exhibit D April 2010 2 2" xfId="6438"/>
    <cellStyle name="_Fuel Prices 4-14_PCA 9 -  Exhibit D April 2010 3" xfId="6439"/>
    <cellStyle name="_Fuel Prices 4-14_PCA 9 -  Exhibit D April 2010 3 2" xfId="6440"/>
    <cellStyle name="_Fuel Prices 4-14_PCA 9 -  Exhibit D April 2010 4" xfId="6441"/>
    <cellStyle name="_Fuel Prices 4-14_PCA 9 -  Exhibit D April 2010 4 2" xfId="6442"/>
    <cellStyle name="_Fuel Prices 4-14_PCA 9 -  Exhibit D April 2010 5" xfId="6443"/>
    <cellStyle name="_Fuel Prices 4-14_PCA 9 -  Exhibit D April 2010 5 2" xfId="6444"/>
    <cellStyle name="_Fuel Prices 4-14_PCA 9 -  Exhibit D April 2010 6" xfId="6445"/>
    <cellStyle name="_Fuel Prices 4-14_PCA 9 -  Exhibit D April 2010 6 2" xfId="6446"/>
    <cellStyle name="_Fuel Prices 4-14_PCA 9 -  Exhibit D April 2010 7" xfId="6447"/>
    <cellStyle name="_Fuel Prices 4-14_PCA 9 -  Exhibit D Nov 2010" xfId="6448"/>
    <cellStyle name="_Fuel Prices 4-14_PCA 9 -  Exhibit D Nov 2010 2" xfId="6449"/>
    <cellStyle name="_Fuel Prices 4-14_PCA 9 -  Exhibit D Nov 2010 2 2" xfId="6450"/>
    <cellStyle name="_Fuel Prices 4-14_PCA 9 -  Exhibit D Nov 2010 3" xfId="6451"/>
    <cellStyle name="_Fuel Prices 4-14_PCA 9 - Exhibit D at August 2010" xfId="6452"/>
    <cellStyle name="_Fuel Prices 4-14_PCA 9 - Exhibit D at August 2010 2" xfId="6453"/>
    <cellStyle name="_Fuel Prices 4-14_PCA 9 - Exhibit D at August 2010 2 2" xfId="6454"/>
    <cellStyle name="_Fuel Prices 4-14_PCA 9 - Exhibit D at August 2010 3" xfId="6455"/>
    <cellStyle name="_Fuel Prices 4-14_PCA 9 - Exhibit D June 2010 GRC" xfId="6456"/>
    <cellStyle name="_Fuel Prices 4-14_PCA 9 - Exhibit D June 2010 GRC 2" xfId="6457"/>
    <cellStyle name="_Fuel Prices 4-14_PCA 9 - Exhibit D June 2010 GRC 2 2" xfId="6458"/>
    <cellStyle name="_Fuel Prices 4-14_PCA 9 - Exhibit D June 2010 GRC 3" xfId="6459"/>
    <cellStyle name="_Fuel Prices 4-14_Power Costs - Comparison bx Rbtl-Staff-Jt-PC" xfId="6460"/>
    <cellStyle name="_Fuel Prices 4-14_Power Costs - Comparison bx Rbtl-Staff-Jt-PC 2" xfId="6461"/>
    <cellStyle name="_Fuel Prices 4-14_Power Costs - Comparison bx Rbtl-Staff-Jt-PC 2 2" xfId="6462"/>
    <cellStyle name="_Fuel Prices 4-14_Power Costs - Comparison bx Rbtl-Staff-Jt-PC 2 2 2" xfId="6463"/>
    <cellStyle name="_Fuel Prices 4-14_Power Costs - Comparison bx Rbtl-Staff-Jt-PC 2 3" xfId="6464"/>
    <cellStyle name="_Fuel Prices 4-14_Power Costs - Comparison bx Rbtl-Staff-Jt-PC 3" xfId="6465"/>
    <cellStyle name="_Fuel Prices 4-14_Power Costs - Comparison bx Rbtl-Staff-Jt-PC 3 2" xfId="6466"/>
    <cellStyle name="_Fuel Prices 4-14_Power Costs - Comparison bx Rbtl-Staff-Jt-PC 4" xfId="6467"/>
    <cellStyle name="_Fuel Prices 4-14_Power Costs - Comparison bx Rbtl-Staff-Jt-PC_Adj Bench DR 3 for Initial Briefs (Electric)" xfId="6468"/>
    <cellStyle name="_Fuel Prices 4-14_Power Costs - Comparison bx Rbtl-Staff-Jt-PC_Adj Bench DR 3 for Initial Briefs (Electric) 2" xfId="6469"/>
    <cellStyle name="_Fuel Prices 4-14_Power Costs - Comparison bx Rbtl-Staff-Jt-PC_Adj Bench DR 3 for Initial Briefs (Electric) 2 2" xfId="6470"/>
    <cellStyle name="_Fuel Prices 4-14_Power Costs - Comparison bx Rbtl-Staff-Jt-PC_Adj Bench DR 3 for Initial Briefs (Electric) 2 2 2" xfId="6471"/>
    <cellStyle name="_Fuel Prices 4-14_Power Costs - Comparison bx Rbtl-Staff-Jt-PC_Adj Bench DR 3 for Initial Briefs (Electric) 2 3" xfId="6472"/>
    <cellStyle name="_Fuel Prices 4-14_Power Costs - Comparison bx Rbtl-Staff-Jt-PC_Adj Bench DR 3 for Initial Briefs (Electric) 3" xfId="6473"/>
    <cellStyle name="_Fuel Prices 4-14_Power Costs - Comparison bx Rbtl-Staff-Jt-PC_Adj Bench DR 3 for Initial Briefs (Electric) 3 2" xfId="6474"/>
    <cellStyle name="_Fuel Prices 4-14_Power Costs - Comparison bx Rbtl-Staff-Jt-PC_Adj Bench DR 3 for Initial Briefs (Electric) 4" xfId="6475"/>
    <cellStyle name="_Fuel Prices 4-14_Power Costs - Comparison bx Rbtl-Staff-Jt-PC_Adj Bench DR 3 for Initial Briefs (Electric)_DEM-WP(C) ENERG10C--ctn Mid-C_042010 2010GRC" xfId="6476"/>
    <cellStyle name="_Fuel Prices 4-14_Power Costs - Comparison bx Rbtl-Staff-Jt-PC_Adj Bench DR 3 for Initial Briefs (Electric)_DEM-WP(C) ENERG10C--ctn Mid-C_042010 2010GRC 2" xfId="6477"/>
    <cellStyle name="_Fuel Prices 4-14_Power Costs - Comparison bx Rbtl-Staff-Jt-PC_DEM-WP(C) ENERG10C--ctn Mid-C_042010 2010GRC" xfId="6478"/>
    <cellStyle name="_Fuel Prices 4-14_Power Costs - Comparison bx Rbtl-Staff-Jt-PC_DEM-WP(C) ENERG10C--ctn Mid-C_042010 2010GRC 2" xfId="6479"/>
    <cellStyle name="_Fuel Prices 4-14_Power Costs - Comparison bx Rbtl-Staff-Jt-PC_Electric Rev Req Model (2009 GRC) Rebuttal" xfId="6480"/>
    <cellStyle name="_Fuel Prices 4-14_Power Costs - Comparison bx Rbtl-Staff-Jt-PC_Electric Rev Req Model (2009 GRC) Rebuttal 2" xfId="6481"/>
    <cellStyle name="_Fuel Prices 4-14_Power Costs - Comparison bx Rbtl-Staff-Jt-PC_Electric Rev Req Model (2009 GRC) Rebuttal 2 2" xfId="6482"/>
    <cellStyle name="_Fuel Prices 4-14_Power Costs - Comparison bx Rbtl-Staff-Jt-PC_Electric Rev Req Model (2009 GRC) Rebuttal 3" xfId="6483"/>
    <cellStyle name="_Fuel Prices 4-14_Power Costs - Comparison bx Rbtl-Staff-Jt-PC_Electric Rev Req Model (2009 GRC) Rebuttal REmoval of New  WH Solar AdjustMI" xfId="6484"/>
    <cellStyle name="_Fuel Prices 4-14_Power Costs - Comparison bx Rbtl-Staff-Jt-PC_Electric Rev Req Model (2009 GRC) Rebuttal REmoval of New  WH Solar AdjustMI 2" xfId="6485"/>
    <cellStyle name="_Fuel Prices 4-14_Power Costs - Comparison bx Rbtl-Staff-Jt-PC_Electric Rev Req Model (2009 GRC) Rebuttal REmoval of New  WH Solar AdjustMI 2 2" xfId="6486"/>
    <cellStyle name="_Fuel Prices 4-14_Power Costs - Comparison bx Rbtl-Staff-Jt-PC_Electric Rev Req Model (2009 GRC) Rebuttal REmoval of New  WH Solar AdjustMI 2 2 2" xfId="6487"/>
    <cellStyle name="_Fuel Prices 4-14_Power Costs - Comparison bx Rbtl-Staff-Jt-PC_Electric Rev Req Model (2009 GRC) Rebuttal REmoval of New  WH Solar AdjustMI 2 3" xfId="6488"/>
    <cellStyle name="_Fuel Prices 4-14_Power Costs - Comparison bx Rbtl-Staff-Jt-PC_Electric Rev Req Model (2009 GRC) Rebuttal REmoval of New  WH Solar AdjustMI 3" xfId="6489"/>
    <cellStyle name="_Fuel Prices 4-14_Power Costs - Comparison bx Rbtl-Staff-Jt-PC_Electric Rev Req Model (2009 GRC) Rebuttal REmoval of New  WH Solar AdjustMI 3 2" xfId="6490"/>
    <cellStyle name="_Fuel Prices 4-14_Power Costs - Comparison bx Rbtl-Staff-Jt-PC_Electric Rev Req Model (2009 GRC) Rebuttal REmoval of New  WH Solar AdjustMI 4" xfId="6491"/>
    <cellStyle name="_Fuel Prices 4-14_Power Costs - Comparison bx Rbtl-Staff-Jt-PC_Electric Rev Req Model (2009 GRC) Rebuttal REmoval of New  WH Solar AdjustMI_DEM-WP(C) ENERG10C--ctn Mid-C_042010 2010GRC" xfId="6492"/>
    <cellStyle name="_Fuel Prices 4-14_Power Costs - Comparison bx Rbtl-Staff-Jt-PC_Electric Rev Req Model (2009 GRC) Rebuttal REmoval of New  WH Solar AdjustMI_DEM-WP(C) ENERG10C--ctn Mid-C_042010 2010GRC 2" xfId="6493"/>
    <cellStyle name="_Fuel Prices 4-14_Power Costs - Comparison bx Rbtl-Staff-Jt-PC_Electric Rev Req Model (2009 GRC) Revised 01-18-2010" xfId="6494"/>
    <cellStyle name="_Fuel Prices 4-14_Power Costs - Comparison bx Rbtl-Staff-Jt-PC_Electric Rev Req Model (2009 GRC) Revised 01-18-2010 2" xfId="6495"/>
    <cellStyle name="_Fuel Prices 4-14_Power Costs - Comparison bx Rbtl-Staff-Jt-PC_Electric Rev Req Model (2009 GRC) Revised 01-18-2010 2 2" xfId="6496"/>
    <cellStyle name="_Fuel Prices 4-14_Power Costs - Comparison bx Rbtl-Staff-Jt-PC_Electric Rev Req Model (2009 GRC) Revised 01-18-2010 2 2 2" xfId="6497"/>
    <cellStyle name="_Fuel Prices 4-14_Power Costs - Comparison bx Rbtl-Staff-Jt-PC_Electric Rev Req Model (2009 GRC) Revised 01-18-2010 2 3" xfId="6498"/>
    <cellStyle name="_Fuel Prices 4-14_Power Costs - Comparison bx Rbtl-Staff-Jt-PC_Electric Rev Req Model (2009 GRC) Revised 01-18-2010 3" xfId="6499"/>
    <cellStyle name="_Fuel Prices 4-14_Power Costs - Comparison bx Rbtl-Staff-Jt-PC_Electric Rev Req Model (2009 GRC) Revised 01-18-2010 3 2" xfId="6500"/>
    <cellStyle name="_Fuel Prices 4-14_Power Costs - Comparison bx Rbtl-Staff-Jt-PC_Electric Rev Req Model (2009 GRC) Revised 01-18-2010 4" xfId="6501"/>
    <cellStyle name="_Fuel Prices 4-14_Power Costs - Comparison bx Rbtl-Staff-Jt-PC_Electric Rev Req Model (2009 GRC) Revised 01-18-2010_DEM-WP(C) ENERG10C--ctn Mid-C_042010 2010GRC" xfId="6502"/>
    <cellStyle name="_Fuel Prices 4-14_Power Costs - Comparison bx Rbtl-Staff-Jt-PC_Electric Rev Req Model (2009 GRC) Revised 01-18-2010_DEM-WP(C) ENERG10C--ctn Mid-C_042010 2010GRC 2" xfId="6503"/>
    <cellStyle name="_Fuel Prices 4-14_Power Costs - Comparison bx Rbtl-Staff-Jt-PC_Final Order Electric EXHIBIT A-1" xfId="6504"/>
    <cellStyle name="_Fuel Prices 4-14_Power Costs - Comparison bx Rbtl-Staff-Jt-PC_Final Order Electric EXHIBIT A-1 2" xfId="6505"/>
    <cellStyle name="_Fuel Prices 4-14_Power Costs - Comparison bx Rbtl-Staff-Jt-PC_Final Order Electric EXHIBIT A-1 2 2" xfId="6506"/>
    <cellStyle name="_Fuel Prices 4-14_Power Costs - Comparison bx Rbtl-Staff-Jt-PC_Final Order Electric EXHIBIT A-1 3" xfId="6507"/>
    <cellStyle name="_Fuel Prices 4-14_Production Adj 4.37" xfId="6508"/>
    <cellStyle name="_Fuel Prices 4-14_Purchased Power Adj 4.03" xfId="6509"/>
    <cellStyle name="_Fuel Prices 4-14_Rebuttal Power Costs" xfId="6510"/>
    <cellStyle name="_Fuel Prices 4-14_Rebuttal Power Costs 2" xfId="6511"/>
    <cellStyle name="_Fuel Prices 4-14_Rebuttal Power Costs 2 2" xfId="6512"/>
    <cellStyle name="_Fuel Prices 4-14_Rebuttal Power Costs 2 2 2" xfId="6513"/>
    <cellStyle name="_Fuel Prices 4-14_Rebuttal Power Costs 2 3" xfId="6514"/>
    <cellStyle name="_Fuel Prices 4-14_Rebuttal Power Costs 3" xfId="6515"/>
    <cellStyle name="_Fuel Prices 4-14_Rebuttal Power Costs 3 2" xfId="6516"/>
    <cellStyle name="_Fuel Prices 4-14_Rebuttal Power Costs 4" xfId="6517"/>
    <cellStyle name="_Fuel Prices 4-14_Rebuttal Power Costs_Adj Bench DR 3 for Initial Briefs (Electric)" xfId="6518"/>
    <cellStyle name="_Fuel Prices 4-14_Rebuttal Power Costs_Adj Bench DR 3 for Initial Briefs (Electric) 2" xfId="6519"/>
    <cellStyle name="_Fuel Prices 4-14_Rebuttal Power Costs_Adj Bench DR 3 for Initial Briefs (Electric) 2 2" xfId="6520"/>
    <cellStyle name="_Fuel Prices 4-14_Rebuttal Power Costs_Adj Bench DR 3 for Initial Briefs (Electric) 2 2 2" xfId="6521"/>
    <cellStyle name="_Fuel Prices 4-14_Rebuttal Power Costs_Adj Bench DR 3 for Initial Briefs (Electric) 2 3" xfId="6522"/>
    <cellStyle name="_Fuel Prices 4-14_Rebuttal Power Costs_Adj Bench DR 3 for Initial Briefs (Electric) 3" xfId="6523"/>
    <cellStyle name="_Fuel Prices 4-14_Rebuttal Power Costs_Adj Bench DR 3 for Initial Briefs (Electric) 3 2" xfId="6524"/>
    <cellStyle name="_Fuel Prices 4-14_Rebuttal Power Costs_Adj Bench DR 3 for Initial Briefs (Electric) 4" xfId="6525"/>
    <cellStyle name="_Fuel Prices 4-14_Rebuttal Power Costs_Adj Bench DR 3 for Initial Briefs (Electric)_DEM-WP(C) ENERG10C--ctn Mid-C_042010 2010GRC" xfId="6526"/>
    <cellStyle name="_Fuel Prices 4-14_Rebuttal Power Costs_Adj Bench DR 3 for Initial Briefs (Electric)_DEM-WP(C) ENERG10C--ctn Mid-C_042010 2010GRC 2" xfId="6527"/>
    <cellStyle name="_Fuel Prices 4-14_Rebuttal Power Costs_DEM-WP(C) ENERG10C--ctn Mid-C_042010 2010GRC" xfId="6528"/>
    <cellStyle name="_Fuel Prices 4-14_Rebuttal Power Costs_DEM-WP(C) ENERG10C--ctn Mid-C_042010 2010GRC 2" xfId="6529"/>
    <cellStyle name="_Fuel Prices 4-14_Rebuttal Power Costs_Electric Rev Req Model (2009 GRC) Rebuttal" xfId="6530"/>
    <cellStyle name="_Fuel Prices 4-14_Rebuttal Power Costs_Electric Rev Req Model (2009 GRC) Rebuttal 2" xfId="6531"/>
    <cellStyle name="_Fuel Prices 4-14_Rebuttal Power Costs_Electric Rev Req Model (2009 GRC) Rebuttal 2 2" xfId="6532"/>
    <cellStyle name="_Fuel Prices 4-14_Rebuttal Power Costs_Electric Rev Req Model (2009 GRC) Rebuttal 3" xfId="6533"/>
    <cellStyle name="_Fuel Prices 4-14_Rebuttal Power Costs_Electric Rev Req Model (2009 GRC) Rebuttal REmoval of New  WH Solar AdjustMI" xfId="6534"/>
    <cellStyle name="_Fuel Prices 4-14_Rebuttal Power Costs_Electric Rev Req Model (2009 GRC) Rebuttal REmoval of New  WH Solar AdjustMI 2" xfId="6535"/>
    <cellStyle name="_Fuel Prices 4-14_Rebuttal Power Costs_Electric Rev Req Model (2009 GRC) Rebuttal REmoval of New  WH Solar AdjustMI 2 2" xfId="6536"/>
    <cellStyle name="_Fuel Prices 4-14_Rebuttal Power Costs_Electric Rev Req Model (2009 GRC) Rebuttal REmoval of New  WH Solar AdjustMI 2 2 2" xfId="6537"/>
    <cellStyle name="_Fuel Prices 4-14_Rebuttal Power Costs_Electric Rev Req Model (2009 GRC) Rebuttal REmoval of New  WH Solar AdjustMI 2 3" xfId="6538"/>
    <cellStyle name="_Fuel Prices 4-14_Rebuttal Power Costs_Electric Rev Req Model (2009 GRC) Rebuttal REmoval of New  WH Solar AdjustMI 3" xfId="6539"/>
    <cellStyle name="_Fuel Prices 4-14_Rebuttal Power Costs_Electric Rev Req Model (2009 GRC) Rebuttal REmoval of New  WH Solar AdjustMI 3 2" xfId="6540"/>
    <cellStyle name="_Fuel Prices 4-14_Rebuttal Power Costs_Electric Rev Req Model (2009 GRC) Rebuttal REmoval of New  WH Solar AdjustMI 4" xfId="6541"/>
    <cellStyle name="_Fuel Prices 4-14_Rebuttal Power Costs_Electric Rev Req Model (2009 GRC) Rebuttal REmoval of New  WH Solar AdjustMI_DEM-WP(C) ENERG10C--ctn Mid-C_042010 2010GRC" xfId="6542"/>
    <cellStyle name="_Fuel Prices 4-14_Rebuttal Power Costs_Electric Rev Req Model (2009 GRC) Rebuttal REmoval of New  WH Solar AdjustMI_DEM-WP(C) ENERG10C--ctn Mid-C_042010 2010GRC 2" xfId="6543"/>
    <cellStyle name="_Fuel Prices 4-14_Rebuttal Power Costs_Electric Rev Req Model (2009 GRC) Revised 01-18-2010" xfId="6544"/>
    <cellStyle name="_Fuel Prices 4-14_Rebuttal Power Costs_Electric Rev Req Model (2009 GRC) Revised 01-18-2010 2" xfId="6545"/>
    <cellStyle name="_Fuel Prices 4-14_Rebuttal Power Costs_Electric Rev Req Model (2009 GRC) Revised 01-18-2010 2 2" xfId="6546"/>
    <cellStyle name="_Fuel Prices 4-14_Rebuttal Power Costs_Electric Rev Req Model (2009 GRC) Revised 01-18-2010 2 2 2" xfId="6547"/>
    <cellStyle name="_Fuel Prices 4-14_Rebuttal Power Costs_Electric Rev Req Model (2009 GRC) Revised 01-18-2010 2 3" xfId="6548"/>
    <cellStyle name="_Fuel Prices 4-14_Rebuttal Power Costs_Electric Rev Req Model (2009 GRC) Revised 01-18-2010 3" xfId="6549"/>
    <cellStyle name="_Fuel Prices 4-14_Rebuttal Power Costs_Electric Rev Req Model (2009 GRC) Revised 01-18-2010 3 2" xfId="6550"/>
    <cellStyle name="_Fuel Prices 4-14_Rebuttal Power Costs_Electric Rev Req Model (2009 GRC) Revised 01-18-2010 4" xfId="6551"/>
    <cellStyle name="_Fuel Prices 4-14_Rebuttal Power Costs_Electric Rev Req Model (2009 GRC) Revised 01-18-2010_DEM-WP(C) ENERG10C--ctn Mid-C_042010 2010GRC" xfId="6552"/>
    <cellStyle name="_Fuel Prices 4-14_Rebuttal Power Costs_Electric Rev Req Model (2009 GRC) Revised 01-18-2010_DEM-WP(C) ENERG10C--ctn Mid-C_042010 2010GRC 2" xfId="6553"/>
    <cellStyle name="_Fuel Prices 4-14_Rebuttal Power Costs_Final Order Electric EXHIBIT A-1" xfId="6554"/>
    <cellStyle name="_Fuel Prices 4-14_Rebuttal Power Costs_Final Order Electric EXHIBIT A-1 2" xfId="6555"/>
    <cellStyle name="_Fuel Prices 4-14_Rebuttal Power Costs_Final Order Electric EXHIBIT A-1 2 2" xfId="6556"/>
    <cellStyle name="_Fuel Prices 4-14_Rebuttal Power Costs_Final Order Electric EXHIBIT A-1 3" xfId="6557"/>
    <cellStyle name="_Fuel Prices 4-14_ROR 5.02" xfId="6558"/>
    <cellStyle name="_Fuel Prices 4-14_Sch 40 Interim Energy Rates " xfId="6559"/>
    <cellStyle name="_Fuel Prices 4-14_Wind Integration 10GRC" xfId="6560"/>
    <cellStyle name="_Fuel Prices 4-14_Wind Integration 10GRC 2" xfId="6561"/>
    <cellStyle name="_Fuel Prices 4-14_Wind Integration 10GRC 2 2" xfId="6562"/>
    <cellStyle name="_Fuel Prices 4-14_Wind Integration 10GRC 2 2 2" xfId="6563"/>
    <cellStyle name="_Fuel Prices 4-14_Wind Integration 10GRC 2 3" xfId="6564"/>
    <cellStyle name="_Fuel Prices 4-14_Wind Integration 10GRC 3" xfId="6565"/>
    <cellStyle name="_Fuel Prices 4-14_Wind Integration 10GRC 3 2" xfId="6566"/>
    <cellStyle name="_Fuel Prices 4-14_Wind Integration 10GRC 4" xfId="6567"/>
    <cellStyle name="_Fuel Prices 4-14_Wind Integration 10GRC_DEM-WP(C) ENERG10C--ctn Mid-C_042010 2010GRC" xfId="6568"/>
    <cellStyle name="_Fuel Prices 4-14_Wind Integration 10GRC_DEM-WP(C) ENERG10C--ctn Mid-C_042010 2010GRC 2" xfId="6569"/>
    <cellStyle name="_Gas Transportation Charges_2009GRC_120308" xfId="6570"/>
    <cellStyle name="_Gas Transportation Charges_2009GRC_120308 2" xfId="6571"/>
    <cellStyle name="_Gas Transportation Charges_2009GRC_120308 2 2" xfId="6572"/>
    <cellStyle name="_Gas Transportation Charges_2009GRC_120308 2 2 2" xfId="6573"/>
    <cellStyle name="_Gas Transportation Charges_2009GRC_120308 2 2 2 2" xfId="6574"/>
    <cellStyle name="_Gas Transportation Charges_2009GRC_120308 2 2 3" xfId="6575"/>
    <cellStyle name="_Gas Transportation Charges_2009GRC_120308 2 3" xfId="6576"/>
    <cellStyle name="_Gas Transportation Charges_2009GRC_120308 3" xfId="6577"/>
    <cellStyle name="_Gas Transportation Charges_2009GRC_120308 3 2" xfId="6578"/>
    <cellStyle name="_Gas Transportation Charges_2009GRC_120308 4" xfId="6579"/>
    <cellStyle name="_Gas Transportation Charges_2009GRC_120308 4 2" xfId="6580"/>
    <cellStyle name="_Gas Transportation Charges_2009GRC_120308 4 2 2" xfId="6581"/>
    <cellStyle name="_Gas Transportation Charges_2009GRC_120308 4 3" xfId="6582"/>
    <cellStyle name="_Gas Transportation Charges_2009GRC_120308 5" xfId="6583"/>
    <cellStyle name="_Gas Transportation Charges_2009GRC_120308_4 31E Reg Asset  Liab and EXH D" xfId="6584"/>
    <cellStyle name="_Gas Transportation Charges_2009GRC_120308_4 31E Reg Asset  Liab and EXH D _ Aug 10 Filing (2)" xfId="6585"/>
    <cellStyle name="_Gas Transportation Charges_2009GRC_120308_4 31E Reg Asset  Liab and EXH D _ Aug 10 Filing (2) 2" xfId="6586"/>
    <cellStyle name="_Gas Transportation Charges_2009GRC_120308_4 31E Reg Asset  Liab and EXH D 2" xfId="6587"/>
    <cellStyle name="_Gas Transportation Charges_2009GRC_120308_4 31E Reg Asset  Liab and EXH D 3" xfId="6588"/>
    <cellStyle name="_Gas Transportation Charges_2009GRC_120308_Chelan PUD Power Costs (8-10)" xfId="6589"/>
    <cellStyle name="_Gas Transportation Charges_2009GRC_120308_Chelan PUD Power Costs (8-10) 2" xfId="6590"/>
    <cellStyle name="_Gas Transportation Charges_2009GRC_120308_compare wind integration" xfId="6591"/>
    <cellStyle name="_Gas Transportation Charges_2009GRC_120308_DEM-WP(C) Chelan Power Costs" xfId="6592"/>
    <cellStyle name="_Gas Transportation Charges_2009GRC_120308_DEM-WP(C) Chelan Power Costs 2" xfId="6593"/>
    <cellStyle name="_Gas Transportation Charges_2009GRC_120308_DEM-WP(C) Costs Not In AURORA 2010GRC As Filed" xfId="6594"/>
    <cellStyle name="_Gas Transportation Charges_2009GRC_120308_DEM-WP(C) Costs Not In AURORA 2010GRC As Filed 2" xfId="6595"/>
    <cellStyle name="_Gas Transportation Charges_2009GRC_120308_DEM-WP(C) Costs Not In AURORA 2010GRC As Filed 2 2" xfId="6596"/>
    <cellStyle name="_Gas Transportation Charges_2009GRC_120308_DEM-WP(C) Costs Not In AURORA 2010GRC As Filed 2 3" xfId="6597"/>
    <cellStyle name="_Gas Transportation Charges_2009GRC_120308_DEM-WP(C) Costs Not In AURORA 2010GRC As Filed 3" xfId="6598"/>
    <cellStyle name="_Gas Transportation Charges_2009GRC_120308_DEM-WP(C) Costs Not In AURORA 2010GRC As Filed 3 2" xfId="6599"/>
    <cellStyle name="_Gas Transportation Charges_2009GRC_120308_DEM-WP(C) Costs Not In AURORA 2010GRC As Filed 4" xfId="6600"/>
    <cellStyle name="_Gas Transportation Charges_2009GRC_120308_DEM-WP(C) Costs Not In AURORA 2010GRC As Filed 4 2" xfId="6601"/>
    <cellStyle name="_Gas Transportation Charges_2009GRC_120308_DEM-WP(C) Costs Not In AURORA 2010GRC As Filed 5" xfId="6602"/>
    <cellStyle name="_Gas Transportation Charges_2009GRC_120308_DEM-WP(C) Costs Not In AURORA 2010GRC As Filed 5 2" xfId="6603"/>
    <cellStyle name="_Gas Transportation Charges_2009GRC_120308_DEM-WP(C) Costs Not In AURORA 2010GRC As Filed 6" xfId="6604"/>
    <cellStyle name="_Gas Transportation Charges_2009GRC_120308_DEM-WP(C) Costs Not In AURORA 2010GRC As Filed 6 2" xfId="6605"/>
    <cellStyle name="_Gas Transportation Charges_2009GRC_120308_DEM-WP(C) Costs Not In AURORA 2010GRC As Filed_DEM-WP(C) ENERG10C--ctn Mid-C_042010 2010GRC" xfId="6606"/>
    <cellStyle name="_Gas Transportation Charges_2009GRC_120308_DEM-WP(C) Costs Not In AURORA 2010GRC As Filed_DEM-WP(C) ENERG10C--ctn Mid-C_042010 2010GRC 2" xfId="6607"/>
    <cellStyle name="_Gas Transportation Charges_2009GRC_120308_DEM-WP(C) ENERG10C--ctn Mid-C_042010 2010GRC" xfId="6608"/>
    <cellStyle name="_Gas Transportation Charges_2009GRC_120308_DEM-WP(C) ENERG10C--ctn Mid-C_042010 2010GRC 2" xfId="6609"/>
    <cellStyle name="_Gas Transportation Charges_2009GRC_120308_DEM-WP(C) Gas Transport 2010GRC" xfId="6610"/>
    <cellStyle name="_Gas Transportation Charges_2009GRC_120308_DEM-WP(C) Gas Transport 2010GRC 2" xfId="6611"/>
    <cellStyle name="_Gas Transportation Charges_2009GRC_120308_NIM Summary" xfId="6612"/>
    <cellStyle name="_Gas Transportation Charges_2009GRC_120308_NIM Summary 09GRC" xfId="6613"/>
    <cellStyle name="_Gas Transportation Charges_2009GRC_120308_NIM Summary 09GRC 2" xfId="6614"/>
    <cellStyle name="_Gas Transportation Charges_2009GRC_120308_NIM Summary 09GRC 2 2" xfId="6615"/>
    <cellStyle name="_Gas Transportation Charges_2009GRC_120308_NIM Summary 09GRC 2 2 2" xfId="6616"/>
    <cellStyle name="_Gas Transportation Charges_2009GRC_120308_NIM Summary 09GRC 2 3" xfId="6617"/>
    <cellStyle name="_Gas Transportation Charges_2009GRC_120308_NIM Summary 09GRC 3" xfId="6618"/>
    <cellStyle name="_Gas Transportation Charges_2009GRC_120308_NIM Summary 09GRC 3 2" xfId="6619"/>
    <cellStyle name="_Gas Transportation Charges_2009GRC_120308_NIM Summary 09GRC 4" xfId="6620"/>
    <cellStyle name="_Gas Transportation Charges_2009GRC_120308_NIM Summary 09GRC_DEM-WP(C) ENERG10C--ctn Mid-C_042010 2010GRC" xfId="6621"/>
    <cellStyle name="_Gas Transportation Charges_2009GRC_120308_NIM Summary 09GRC_DEM-WP(C) ENERG10C--ctn Mid-C_042010 2010GRC 2" xfId="6622"/>
    <cellStyle name="_Gas Transportation Charges_2009GRC_120308_NIM Summary 10" xfId="6623"/>
    <cellStyle name="_Gas Transportation Charges_2009GRC_120308_NIM Summary 10 2" xfId="6624"/>
    <cellStyle name="_Gas Transportation Charges_2009GRC_120308_NIM Summary 11" xfId="6625"/>
    <cellStyle name="_Gas Transportation Charges_2009GRC_120308_NIM Summary 11 2" xfId="6626"/>
    <cellStyle name="_Gas Transportation Charges_2009GRC_120308_NIM Summary 12" xfId="6627"/>
    <cellStyle name="_Gas Transportation Charges_2009GRC_120308_NIM Summary 12 2" xfId="6628"/>
    <cellStyle name="_Gas Transportation Charges_2009GRC_120308_NIM Summary 13" xfId="6629"/>
    <cellStyle name="_Gas Transportation Charges_2009GRC_120308_NIM Summary 13 2" xfId="6630"/>
    <cellStyle name="_Gas Transportation Charges_2009GRC_120308_NIM Summary 14" xfId="6631"/>
    <cellStyle name="_Gas Transportation Charges_2009GRC_120308_NIM Summary 14 2" xfId="6632"/>
    <cellStyle name="_Gas Transportation Charges_2009GRC_120308_NIM Summary 15" xfId="6633"/>
    <cellStyle name="_Gas Transportation Charges_2009GRC_120308_NIM Summary 15 2" xfId="6634"/>
    <cellStyle name="_Gas Transportation Charges_2009GRC_120308_NIM Summary 16" xfId="6635"/>
    <cellStyle name="_Gas Transportation Charges_2009GRC_120308_NIM Summary 16 2" xfId="6636"/>
    <cellStyle name="_Gas Transportation Charges_2009GRC_120308_NIM Summary 17" xfId="6637"/>
    <cellStyle name="_Gas Transportation Charges_2009GRC_120308_NIM Summary 17 2" xfId="6638"/>
    <cellStyle name="_Gas Transportation Charges_2009GRC_120308_NIM Summary 18" xfId="6639"/>
    <cellStyle name="_Gas Transportation Charges_2009GRC_120308_NIM Summary 18 2" xfId="6640"/>
    <cellStyle name="_Gas Transportation Charges_2009GRC_120308_NIM Summary 19" xfId="6641"/>
    <cellStyle name="_Gas Transportation Charges_2009GRC_120308_NIM Summary 19 2" xfId="6642"/>
    <cellStyle name="_Gas Transportation Charges_2009GRC_120308_NIM Summary 2" xfId="6643"/>
    <cellStyle name="_Gas Transportation Charges_2009GRC_120308_NIM Summary 2 2" xfId="6644"/>
    <cellStyle name="_Gas Transportation Charges_2009GRC_120308_NIM Summary 2 2 2" xfId="6645"/>
    <cellStyle name="_Gas Transportation Charges_2009GRC_120308_NIM Summary 2 3" xfId="6646"/>
    <cellStyle name="_Gas Transportation Charges_2009GRC_120308_NIM Summary 20" xfId="6647"/>
    <cellStyle name="_Gas Transportation Charges_2009GRC_120308_NIM Summary 20 2" xfId="6648"/>
    <cellStyle name="_Gas Transportation Charges_2009GRC_120308_NIM Summary 21" xfId="6649"/>
    <cellStyle name="_Gas Transportation Charges_2009GRC_120308_NIM Summary 21 2" xfId="6650"/>
    <cellStyle name="_Gas Transportation Charges_2009GRC_120308_NIM Summary 22" xfId="6651"/>
    <cellStyle name="_Gas Transportation Charges_2009GRC_120308_NIM Summary 22 2" xfId="6652"/>
    <cellStyle name="_Gas Transportation Charges_2009GRC_120308_NIM Summary 23" xfId="6653"/>
    <cellStyle name="_Gas Transportation Charges_2009GRC_120308_NIM Summary 23 2" xfId="6654"/>
    <cellStyle name="_Gas Transportation Charges_2009GRC_120308_NIM Summary 24" xfId="6655"/>
    <cellStyle name="_Gas Transportation Charges_2009GRC_120308_NIM Summary 24 2" xfId="6656"/>
    <cellStyle name="_Gas Transportation Charges_2009GRC_120308_NIM Summary 25" xfId="6657"/>
    <cellStyle name="_Gas Transportation Charges_2009GRC_120308_NIM Summary 25 2" xfId="6658"/>
    <cellStyle name="_Gas Transportation Charges_2009GRC_120308_NIM Summary 26" xfId="6659"/>
    <cellStyle name="_Gas Transportation Charges_2009GRC_120308_NIM Summary 26 2" xfId="6660"/>
    <cellStyle name="_Gas Transportation Charges_2009GRC_120308_NIM Summary 27" xfId="6661"/>
    <cellStyle name="_Gas Transportation Charges_2009GRC_120308_NIM Summary 27 2" xfId="6662"/>
    <cellStyle name="_Gas Transportation Charges_2009GRC_120308_NIM Summary 28" xfId="6663"/>
    <cellStyle name="_Gas Transportation Charges_2009GRC_120308_NIM Summary 28 2" xfId="6664"/>
    <cellStyle name="_Gas Transportation Charges_2009GRC_120308_NIM Summary 29" xfId="6665"/>
    <cellStyle name="_Gas Transportation Charges_2009GRC_120308_NIM Summary 29 2" xfId="6666"/>
    <cellStyle name="_Gas Transportation Charges_2009GRC_120308_NIM Summary 3" xfId="6667"/>
    <cellStyle name="_Gas Transportation Charges_2009GRC_120308_NIM Summary 3 2" xfId="6668"/>
    <cellStyle name="_Gas Transportation Charges_2009GRC_120308_NIM Summary 30" xfId="6669"/>
    <cellStyle name="_Gas Transportation Charges_2009GRC_120308_NIM Summary 30 2" xfId="6670"/>
    <cellStyle name="_Gas Transportation Charges_2009GRC_120308_NIM Summary 31" xfId="6671"/>
    <cellStyle name="_Gas Transportation Charges_2009GRC_120308_NIM Summary 31 2" xfId="6672"/>
    <cellStyle name="_Gas Transportation Charges_2009GRC_120308_NIM Summary 32" xfId="6673"/>
    <cellStyle name="_Gas Transportation Charges_2009GRC_120308_NIM Summary 32 2" xfId="6674"/>
    <cellStyle name="_Gas Transportation Charges_2009GRC_120308_NIM Summary 33" xfId="6675"/>
    <cellStyle name="_Gas Transportation Charges_2009GRC_120308_NIM Summary 33 2" xfId="6676"/>
    <cellStyle name="_Gas Transportation Charges_2009GRC_120308_NIM Summary 34" xfId="6677"/>
    <cellStyle name="_Gas Transportation Charges_2009GRC_120308_NIM Summary 34 2" xfId="6678"/>
    <cellStyle name="_Gas Transportation Charges_2009GRC_120308_NIM Summary 35" xfId="6679"/>
    <cellStyle name="_Gas Transportation Charges_2009GRC_120308_NIM Summary 35 2" xfId="6680"/>
    <cellStyle name="_Gas Transportation Charges_2009GRC_120308_NIM Summary 36" xfId="6681"/>
    <cellStyle name="_Gas Transportation Charges_2009GRC_120308_NIM Summary 36 2" xfId="6682"/>
    <cellStyle name="_Gas Transportation Charges_2009GRC_120308_NIM Summary 37" xfId="6683"/>
    <cellStyle name="_Gas Transportation Charges_2009GRC_120308_NIM Summary 37 2" xfId="6684"/>
    <cellStyle name="_Gas Transportation Charges_2009GRC_120308_NIM Summary 38" xfId="6685"/>
    <cellStyle name="_Gas Transportation Charges_2009GRC_120308_NIM Summary 38 2" xfId="6686"/>
    <cellStyle name="_Gas Transportation Charges_2009GRC_120308_NIM Summary 39" xfId="6687"/>
    <cellStyle name="_Gas Transportation Charges_2009GRC_120308_NIM Summary 39 2" xfId="6688"/>
    <cellStyle name="_Gas Transportation Charges_2009GRC_120308_NIM Summary 4" xfId="6689"/>
    <cellStyle name="_Gas Transportation Charges_2009GRC_120308_NIM Summary 4 2" xfId="6690"/>
    <cellStyle name="_Gas Transportation Charges_2009GRC_120308_NIM Summary 40" xfId="6691"/>
    <cellStyle name="_Gas Transportation Charges_2009GRC_120308_NIM Summary 40 2" xfId="6692"/>
    <cellStyle name="_Gas Transportation Charges_2009GRC_120308_NIM Summary 41" xfId="6693"/>
    <cellStyle name="_Gas Transportation Charges_2009GRC_120308_NIM Summary 41 2" xfId="6694"/>
    <cellStyle name="_Gas Transportation Charges_2009GRC_120308_NIM Summary 42" xfId="6695"/>
    <cellStyle name="_Gas Transportation Charges_2009GRC_120308_NIM Summary 42 2" xfId="6696"/>
    <cellStyle name="_Gas Transportation Charges_2009GRC_120308_NIM Summary 43" xfId="6697"/>
    <cellStyle name="_Gas Transportation Charges_2009GRC_120308_NIM Summary 43 2" xfId="6698"/>
    <cellStyle name="_Gas Transportation Charges_2009GRC_120308_NIM Summary 44" xfId="6699"/>
    <cellStyle name="_Gas Transportation Charges_2009GRC_120308_NIM Summary 44 2" xfId="6700"/>
    <cellStyle name="_Gas Transportation Charges_2009GRC_120308_NIM Summary 45" xfId="6701"/>
    <cellStyle name="_Gas Transportation Charges_2009GRC_120308_NIM Summary 45 2" xfId="6702"/>
    <cellStyle name="_Gas Transportation Charges_2009GRC_120308_NIM Summary 46" xfId="6703"/>
    <cellStyle name="_Gas Transportation Charges_2009GRC_120308_NIM Summary 46 2" xfId="6704"/>
    <cellStyle name="_Gas Transportation Charges_2009GRC_120308_NIM Summary 47" xfId="6705"/>
    <cellStyle name="_Gas Transportation Charges_2009GRC_120308_NIM Summary 47 2" xfId="6706"/>
    <cellStyle name="_Gas Transportation Charges_2009GRC_120308_NIM Summary 48" xfId="6707"/>
    <cellStyle name="_Gas Transportation Charges_2009GRC_120308_NIM Summary 49" xfId="6708"/>
    <cellStyle name="_Gas Transportation Charges_2009GRC_120308_NIM Summary 5" xfId="6709"/>
    <cellStyle name="_Gas Transportation Charges_2009GRC_120308_NIM Summary 5 2" xfId="6710"/>
    <cellStyle name="_Gas Transportation Charges_2009GRC_120308_NIM Summary 50" xfId="6711"/>
    <cellStyle name="_Gas Transportation Charges_2009GRC_120308_NIM Summary 51" xfId="6712"/>
    <cellStyle name="_Gas Transportation Charges_2009GRC_120308_NIM Summary 52" xfId="6713"/>
    <cellStyle name="_Gas Transportation Charges_2009GRC_120308_NIM Summary 6" xfId="6714"/>
    <cellStyle name="_Gas Transportation Charges_2009GRC_120308_NIM Summary 6 2" xfId="6715"/>
    <cellStyle name="_Gas Transportation Charges_2009GRC_120308_NIM Summary 7" xfId="6716"/>
    <cellStyle name="_Gas Transportation Charges_2009GRC_120308_NIM Summary 7 2" xfId="6717"/>
    <cellStyle name="_Gas Transportation Charges_2009GRC_120308_NIM Summary 8" xfId="6718"/>
    <cellStyle name="_Gas Transportation Charges_2009GRC_120308_NIM Summary 8 2" xfId="6719"/>
    <cellStyle name="_Gas Transportation Charges_2009GRC_120308_NIM Summary 9" xfId="6720"/>
    <cellStyle name="_Gas Transportation Charges_2009GRC_120308_NIM Summary 9 2" xfId="6721"/>
    <cellStyle name="_Gas Transportation Charges_2009GRC_120308_NIM Summary_DEM-WP(C) ENERG10C--ctn Mid-C_042010 2010GRC" xfId="6722"/>
    <cellStyle name="_Gas Transportation Charges_2009GRC_120308_NIM Summary_DEM-WP(C) ENERG10C--ctn Mid-C_042010 2010GRC 2" xfId="6723"/>
    <cellStyle name="_Gas Transportation Charges_2009GRC_120308_NIM+O&amp;M" xfId="6724"/>
    <cellStyle name="_Gas Transportation Charges_2009GRC_120308_NIM+O&amp;M 2" xfId="6725"/>
    <cellStyle name="_Gas Transportation Charges_2009GRC_120308_NIM+O&amp;M 2 2" xfId="6726"/>
    <cellStyle name="_Gas Transportation Charges_2009GRC_120308_NIM+O&amp;M 3" xfId="6727"/>
    <cellStyle name="_Gas Transportation Charges_2009GRC_120308_NIM+O&amp;M Monthly" xfId="6728"/>
    <cellStyle name="_Gas Transportation Charges_2009GRC_120308_NIM+O&amp;M Monthly 2" xfId="6729"/>
    <cellStyle name="_Gas Transportation Charges_2009GRC_120308_NIM+O&amp;M Monthly 2 2" xfId="6730"/>
    <cellStyle name="_Gas Transportation Charges_2009GRC_120308_NIM+O&amp;M Monthly 3" xfId="6731"/>
    <cellStyle name="_Gas Transportation Charges_2009GRC_120308_PCA 9 -  Exhibit D April 2010 (3)" xfId="6732"/>
    <cellStyle name="_Gas Transportation Charges_2009GRC_120308_PCA 9 -  Exhibit D April 2010 (3) 2" xfId="6733"/>
    <cellStyle name="_Gas Transportation Charges_2009GRC_120308_PCA 9 -  Exhibit D April 2010 (3) 2 2" xfId="6734"/>
    <cellStyle name="_Gas Transportation Charges_2009GRC_120308_PCA 9 -  Exhibit D April 2010 (3) 2 2 2" xfId="6735"/>
    <cellStyle name="_Gas Transportation Charges_2009GRC_120308_PCA 9 -  Exhibit D April 2010 (3) 2 3" xfId="6736"/>
    <cellStyle name="_Gas Transportation Charges_2009GRC_120308_PCA 9 -  Exhibit D April 2010 (3) 3" xfId="6737"/>
    <cellStyle name="_Gas Transportation Charges_2009GRC_120308_PCA 9 -  Exhibit D April 2010 (3) 3 2" xfId="6738"/>
    <cellStyle name="_Gas Transportation Charges_2009GRC_120308_PCA 9 -  Exhibit D April 2010 (3) 4" xfId="6739"/>
    <cellStyle name="_Gas Transportation Charges_2009GRC_120308_PCA 9 -  Exhibit D April 2010 (3)_DEM-WP(C) ENERG10C--ctn Mid-C_042010 2010GRC" xfId="6740"/>
    <cellStyle name="_Gas Transportation Charges_2009GRC_120308_PCA 9 -  Exhibit D April 2010 (3)_DEM-WP(C) ENERG10C--ctn Mid-C_042010 2010GRC 2" xfId="6741"/>
    <cellStyle name="_Gas Transportation Charges_2009GRC_120308_Reconciliation" xfId="6742"/>
    <cellStyle name="_Gas Transportation Charges_2009GRC_120308_Reconciliation 2" xfId="6743"/>
    <cellStyle name="_Gas Transportation Charges_2009GRC_120308_Reconciliation 2 2" xfId="6744"/>
    <cellStyle name="_Gas Transportation Charges_2009GRC_120308_Reconciliation 2 3" xfId="6745"/>
    <cellStyle name="_Gas Transportation Charges_2009GRC_120308_Reconciliation 3" xfId="6746"/>
    <cellStyle name="_Gas Transportation Charges_2009GRC_120308_Reconciliation 3 2" xfId="6747"/>
    <cellStyle name="_Gas Transportation Charges_2009GRC_120308_Reconciliation 4" xfId="6748"/>
    <cellStyle name="_Gas Transportation Charges_2009GRC_120308_Reconciliation 4 2" xfId="6749"/>
    <cellStyle name="_Gas Transportation Charges_2009GRC_120308_Reconciliation 5" xfId="6750"/>
    <cellStyle name="_Gas Transportation Charges_2009GRC_120308_Reconciliation 5 2" xfId="6751"/>
    <cellStyle name="_Gas Transportation Charges_2009GRC_120308_Reconciliation 6" xfId="6752"/>
    <cellStyle name="_Gas Transportation Charges_2009GRC_120308_Reconciliation 6 2" xfId="6753"/>
    <cellStyle name="_Gas Transportation Charges_2009GRC_120308_Reconciliation_DEM-WP(C) ENERG10C--ctn Mid-C_042010 2010GRC" xfId="6754"/>
    <cellStyle name="_Gas Transportation Charges_2009GRC_120308_Reconciliation_DEM-WP(C) ENERG10C--ctn Mid-C_042010 2010GRC 2" xfId="6755"/>
    <cellStyle name="_Gas Transportation Charges_2009GRC_120308_Wind Integration 10GRC" xfId="6756"/>
    <cellStyle name="_Gas Transportation Charges_2009GRC_120308_Wind Integration 10GRC 2" xfId="6757"/>
    <cellStyle name="_Gas Transportation Charges_2009GRC_120308_Wind Integration 10GRC 2 2" xfId="6758"/>
    <cellStyle name="_Gas Transportation Charges_2009GRC_120308_Wind Integration 10GRC 2 2 2" xfId="6759"/>
    <cellStyle name="_Gas Transportation Charges_2009GRC_120308_Wind Integration 10GRC 2 3" xfId="6760"/>
    <cellStyle name="_Gas Transportation Charges_2009GRC_120308_Wind Integration 10GRC 3" xfId="6761"/>
    <cellStyle name="_Gas Transportation Charges_2009GRC_120308_Wind Integration 10GRC 3 2" xfId="6762"/>
    <cellStyle name="_Gas Transportation Charges_2009GRC_120308_Wind Integration 10GRC 4" xfId="6763"/>
    <cellStyle name="_Gas Transportation Charges_2009GRC_120308_Wind Integration 10GRC_DEM-WP(C) ENERG10C--ctn Mid-C_042010 2010GRC" xfId="6764"/>
    <cellStyle name="_Gas Transportation Charges_2009GRC_120308_Wind Integration 10GRC_DEM-WP(C) ENERG10C--ctn Mid-C_042010 2010GRC 2" xfId="6765"/>
    <cellStyle name="_x0013__LSRWEP LGIA like Acctg Petition Aug 2010" xfId="6766"/>
    <cellStyle name="_x0013__LSRWEP LGIA like Acctg Petition Aug 2010 2" xfId="6767"/>
    <cellStyle name="_Mid C 09GRC" xfId="6768"/>
    <cellStyle name="_Mid C 09GRC 2" xfId="6769"/>
    <cellStyle name="_Monthly Fixed Input" xfId="6770"/>
    <cellStyle name="_Monthly Fixed Input 2" xfId="6771"/>
    <cellStyle name="_Monthly Fixed Input 2 2" xfId="6772"/>
    <cellStyle name="_Monthly Fixed Input 2 2 2" xfId="6773"/>
    <cellStyle name="_Monthly Fixed Input 2 3" xfId="6774"/>
    <cellStyle name="_Monthly Fixed Input 3" xfId="6775"/>
    <cellStyle name="_Monthly Fixed Input 3 2" xfId="6776"/>
    <cellStyle name="_Monthly Fixed Input 4" xfId="6777"/>
    <cellStyle name="_Monthly Fixed Input_DEM-WP(C) ENERG10C--ctn Mid-C_042010 2010GRC" xfId="6778"/>
    <cellStyle name="_Monthly Fixed Input_DEM-WP(C) ENERG10C--ctn Mid-C_042010 2010GRC 2" xfId="6779"/>
    <cellStyle name="_Monthly Fixed Input_NIM Summary" xfId="6780"/>
    <cellStyle name="_Monthly Fixed Input_NIM Summary 2" xfId="6781"/>
    <cellStyle name="_Monthly Fixed Input_NIM Summary 2 2" xfId="6782"/>
    <cellStyle name="_Monthly Fixed Input_NIM Summary 2 2 2" xfId="6783"/>
    <cellStyle name="_Monthly Fixed Input_NIM Summary 2 3" xfId="6784"/>
    <cellStyle name="_Monthly Fixed Input_NIM Summary 3" xfId="6785"/>
    <cellStyle name="_Monthly Fixed Input_NIM Summary 3 2" xfId="6786"/>
    <cellStyle name="_Monthly Fixed Input_NIM Summary 4" xfId="6787"/>
    <cellStyle name="_Monthly Fixed Input_NIM Summary_DEM-WP(C) ENERG10C--ctn Mid-C_042010 2010GRC" xfId="6788"/>
    <cellStyle name="_Monthly Fixed Input_NIM Summary_DEM-WP(C) ENERG10C--ctn Mid-C_042010 2010GRC 2" xfId="6789"/>
    <cellStyle name="_NIM 06 Base Case Current Trends" xfId="6790"/>
    <cellStyle name="_NIM 06 Base Case Current Trends 2" xfId="6791"/>
    <cellStyle name="_NIM 06 Base Case Current Trends 2 2" xfId="6792"/>
    <cellStyle name="_NIM 06 Base Case Current Trends 2 2 2" xfId="6793"/>
    <cellStyle name="_NIM 06 Base Case Current Trends 2 2 2 2" xfId="6794"/>
    <cellStyle name="_NIM 06 Base Case Current Trends 2 2 3" xfId="6795"/>
    <cellStyle name="_NIM 06 Base Case Current Trends 2 3" xfId="6796"/>
    <cellStyle name="_NIM 06 Base Case Current Trends 2 3 2" xfId="6797"/>
    <cellStyle name="_NIM 06 Base Case Current Trends 2 4" xfId="6798"/>
    <cellStyle name="_NIM 06 Base Case Current Trends 3" xfId="6799"/>
    <cellStyle name="_NIM 06 Base Case Current Trends 3 2" xfId="6800"/>
    <cellStyle name="_NIM 06 Base Case Current Trends 4" xfId="6801"/>
    <cellStyle name="_NIM 06 Base Case Current Trends 4 2" xfId="6802"/>
    <cellStyle name="_NIM 06 Base Case Current Trends 5" xfId="6803"/>
    <cellStyle name="_NIM 06 Base Case Current Trends 5 2" xfId="6804"/>
    <cellStyle name="_NIM 06 Base Case Current Trends 6" xfId="6805"/>
    <cellStyle name="_NIM 06 Base Case Current Trends 6 2" xfId="6806"/>
    <cellStyle name="_NIM 06 Base Case Current Trends_Adj Bench DR 3 for Initial Briefs (Electric)" xfId="6807"/>
    <cellStyle name="_NIM 06 Base Case Current Trends_Adj Bench DR 3 for Initial Briefs (Electric) 2" xfId="6808"/>
    <cellStyle name="_NIM 06 Base Case Current Trends_Adj Bench DR 3 for Initial Briefs (Electric) 2 2" xfId="6809"/>
    <cellStyle name="_NIM 06 Base Case Current Trends_Adj Bench DR 3 for Initial Briefs (Electric) 2 2 2" xfId="6810"/>
    <cellStyle name="_NIM 06 Base Case Current Trends_Adj Bench DR 3 for Initial Briefs (Electric) 2 3" xfId="6811"/>
    <cellStyle name="_NIM 06 Base Case Current Trends_Adj Bench DR 3 for Initial Briefs (Electric) 3" xfId="6812"/>
    <cellStyle name="_NIM 06 Base Case Current Trends_Adj Bench DR 3 for Initial Briefs (Electric) 3 2" xfId="6813"/>
    <cellStyle name="_NIM 06 Base Case Current Trends_Adj Bench DR 3 for Initial Briefs (Electric) 4" xfId="6814"/>
    <cellStyle name="_NIM 06 Base Case Current Trends_Adj Bench DR 3 for Initial Briefs (Electric)_DEM-WP(C) ENERG10C--ctn Mid-C_042010 2010GRC" xfId="6815"/>
    <cellStyle name="_NIM 06 Base Case Current Trends_Adj Bench DR 3 for Initial Briefs (Electric)_DEM-WP(C) ENERG10C--ctn Mid-C_042010 2010GRC 2" xfId="6816"/>
    <cellStyle name="_NIM 06 Base Case Current Trends_Book1" xfId="6817"/>
    <cellStyle name="_NIM 06 Base Case Current Trends_Book1 2" xfId="6818"/>
    <cellStyle name="_NIM 06 Base Case Current Trends_Book2" xfId="6819"/>
    <cellStyle name="_NIM 06 Base Case Current Trends_Book2 2" xfId="6820"/>
    <cellStyle name="_NIM 06 Base Case Current Trends_Book2 2 2" xfId="6821"/>
    <cellStyle name="_NIM 06 Base Case Current Trends_Book2 2 2 2" xfId="6822"/>
    <cellStyle name="_NIM 06 Base Case Current Trends_Book2 2 3" xfId="6823"/>
    <cellStyle name="_NIM 06 Base Case Current Trends_Book2 3" xfId="6824"/>
    <cellStyle name="_NIM 06 Base Case Current Trends_Book2 3 2" xfId="6825"/>
    <cellStyle name="_NIM 06 Base Case Current Trends_Book2 4" xfId="6826"/>
    <cellStyle name="_NIM 06 Base Case Current Trends_Book2_Adj Bench DR 3 for Initial Briefs (Electric)" xfId="6827"/>
    <cellStyle name="_NIM 06 Base Case Current Trends_Book2_Adj Bench DR 3 for Initial Briefs (Electric) 2" xfId="6828"/>
    <cellStyle name="_NIM 06 Base Case Current Trends_Book2_Adj Bench DR 3 for Initial Briefs (Electric) 2 2" xfId="6829"/>
    <cellStyle name="_NIM 06 Base Case Current Trends_Book2_Adj Bench DR 3 for Initial Briefs (Electric) 2 2 2" xfId="6830"/>
    <cellStyle name="_NIM 06 Base Case Current Trends_Book2_Adj Bench DR 3 for Initial Briefs (Electric) 2 3" xfId="6831"/>
    <cellStyle name="_NIM 06 Base Case Current Trends_Book2_Adj Bench DR 3 for Initial Briefs (Electric) 3" xfId="6832"/>
    <cellStyle name="_NIM 06 Base Case Current Trends_Book2_Adj Bench DR 3 for Initial Briefs (Electric) 3 2" xfId="6833"/>
    <cellStyle name="_NIM 06 Base Case Current Trends_Book2_Adj Bench DR 3 for Initial Briefs (Electric) 4" xfId="6834"/>
    <cellStyle name="_NIM 06 Base Case Current Trends_Book2_Adj Bench DR 3 for Initial Briefs (Electric)_DEM-WP(C) ENERG10C--ctn Mid-C_042010 2010GRC" xfId="6835"/>
    <cellStyle name="_NIM 06 Base Case Current Trends_Book2_Adj Bench DR 3 for Initial Briefs (Electric)_DEM-WP(C) ENERG10C--ctn Mid-C_042010 2010GRC 2" xfId="6836"/>
    <cellStyle name="_NIM 06 Base Case Current Trends_Book2_DEM-WP(C) ENERG10C--ctn Mid-C_042010 2010GRC" xfId="6837"/>
    <cellStyle name="_NIM 06 Base Case Current Trends_Book2_DEM-WP(C) ENERG10C--ctn Mid-C_042010 2010GRC 2" xfId="6838"/>
    <cellStyle name="_NIM 06 Base Case Current Trends_Book2_Electric Rev Req Model (2009 GRC) Rebuttal" xfId="6839"/>
    <cellStyle name="_NIM 06 Base Case Current Trends_Book2_Electric Rev Req Model (2009 GRC) Rebuttal 2" xfId="6840"/>
    <cellStyle name="_NIM 06 Base Case Current Trends_Book2_Electric Rev Req Model (2009 GRC) Rebuttal 2 2" xfId="6841"/>
    <cellStyle name="_NIM 06 Base Case Current Trends_Book2_Electric Rev Req Model (2009 GRC) Rebuttal 3" xfId="6842"/>
    <cellStyle name="_NIM 06 Base Case Current Trends_Book2_Electric Rev Req Model (2009 GRC) Rebuttal REmoval of New  WH Solar AdjustMI" xfId="6843"/>
    <cellStyle name="_NIM 06 Base Case Current Trends_Book2_Electric Rev Req Model (2009 GRC) Rebuttal REmoval of New  WH Solar AdjustMI 2" xfId="6844"/>
    <cellStyle name="_NIM 06 Base Case Current Trends_Book2_Electric Rev Req Model (2009 GRC) Rebuttal REmoval of New  WH Solar AdjustMI 2 2" xfId="6845"/>
    <cellStyle name="_NIM 06 Base Case Current Trends_Book2_Electric Rev Req Model (2009 GRC) Rebuttal REmoval of New  WH Solar AdjustMI 2 2 2" xfId="6846"/>
    <cellStyle name="_NIM 06 Base Case Current Trends_Book2_Electric Rev Req Model (2009 GRC) Rebuttal REmoval of New  WH Solar AdjustMI 2 3" xfId="6847"/>
    <cellStyle name="_NIM 06 Base Case Current Trends_Book2_Electric Rev Req Model (2009 GRC) Rebuttal REmoval of New  WH Solar AdjustMI 3" xfId="6848"/>
    <cellStyle name="_NIM 06 Base Case Current Trends_Book2_Electric Rev Req Model (2009 GRC) Rebuttal REmoval of New  WH Solar AdjustMI 3 2" xfId="6849"/>
    <cellStyle name="_NIM 06 Base Case Current Trends_Book2_Electric Rev Req Model (2009 GRC) Rebuttal REmoval of New  WH Solar AdjustMI 4" xfId="6850"/>
    <cellStyle name="_NIM 06 Base Case Current Trends_Book2_Electric Rev Req Model (2009 GRC) Rebuttal REmoval of New  WH Solar AdjustMI_DEM-WP(C) ENERG10C--ctn Mid-C_042010 2010GRC" xfId="6851"/>
    <cellStyle name="_NIM 06 Base Case Current Trends_Book2_Electric Rev Req Model (2009 GRC) Rebuttal REmoval of New  WH Solar AdjustMI_DEM-WP(C) ENERG10C--ctn Mid-C_042010 2010GRC 2" xfId="6852"/>
    <cellStyle name="_NIM 06 Base Case Current Trends_Book2_Electric Rev Req Model (2009 GRC) Revised 01-18-2010" xfId="6853"/>
    <cellStyle name="_NIM 06 Base Case Current Trends_Book2_Electric Rev Req Model (2009 GRC) Revised 01-18-2010 2" xfId="6854"/>
    <cellStyle name="_NIM 06 Base Case Current Trends_Book2_Electric Rev Req Model (2009 GRC) Revised 01-18-2010 2 2" xfId="6855"/>
    <cellStyle name="_NIM 06 Base Case Current Trends_Book2_Electric Rev Req Model (2009 GRC) Revised 01-18-2010 2 2 2" xfId="6856"/>
    <cellStyle name="_NIM 06 Base Case Current Trends_Book2_Electric Rev Req Model (2009 GRC) Revised 01-18-2010 2 3" xfId="6857"/>
    <cellStyle name="_NIM 06 Base Case Current Trends_Book2_Electric Rev Req Model (2009 GRC) Revised 01-18-2010 3" xfId="6858"/>
    <cellStyle name="_NIM 06 Base Case Current Trends_Book2_Electric Rev Req Model (2009 GRC) Revised 01-18-2010 3 2" xfId="6859"/>
    <cellStyle name="_NIM 06 Base Case Current Trends_Book2_Electric Rev Req Model (2009 GRC) Revised 01-18-2010 4" xfId="6860"/>
    <cellStyle name="_NIM 06 Base Case Current Trends_Book2_Electric Rev Req Model (2009 GRC) Revised 01-18-2010_DEM-WP(C) ENERG10C--ctn Mid-C_042010 2010GRC" xfId="6861"/>
    <cellStyle name="_NIM 06 Base Case Current Trends_Book2_Electric Rev Req Model (2009 GRC) Revised 01-18-2010_DEM-WP(C) ENERG10C--ctn Mid-C_042010 2010GRC 2" xfId="6862"/>
    <cellStyle name="_NIM 06 Base Case Current Trends_Book2_Final Order Electric EXHIBIT A-1" xfId="6863"/>
    <cellStyle name="_NIM 06 Base Case Current Trends_Book2_Final Order Electric EXHIBIT A-1 2" xfId="6864"/>
    <cellStyle name="_NIM 06 Base Case Current Trends_Book2_Final Order Electric EXHIBIT A-1 2 2" xfId="6865"/>
    <cellStyle name="_NIM 06 Base Case Current Trends_Book2_Final Order Electric EXHIBIT A-1 3" xfId="6866"/>
    <cellStyle name="_NIM 06 Base Case Current Trends_Chelan PUD Power Costs (8-10)" xfId="6867"/>
    <cellStyle name="_NIM 06 Base Case Current Trends_Chelan PUD Power Costs (8-10) 2" xfId="6868"/>
    <cellStyle name="_NIM 06 Base Case Current Trends_Colstrip 1&amp;2 Annual O&amp;M Budgets" xfId="6869"/>
    <cellStyle name="_NIM 06 Base Case Current Trends_Colstrip 1&amp;2 Annual O&amp;M Budgets 2" xfId="6870"/>
    <cellStyle name="_NIM 06 Base Case Current Trends_Colstrip 1&amp;2 Annual O&amp;M Budgets 3" xfId="6871"/>
    <cellStyle name="_NIM 06 Base Case Current Trends_Confidential Material" xfId="6872"/>
    <cellStyle name="_NIM 06 Base Case Current Trends_Confidential Material 2" xfId="6873"/>
    <cellStyle name="_NIM 06 Base Case Current Trends_DEM-WP(C) Colstrip 12 Coal Cost Forecast 2010GRC" xfId="6874"/>
    <cellStyle name="_NIM 06 Base Case Current Trends_DEM-WP(C) Colstrip 12 Coal Cost Forecast 2010GRC 2" xfId="6875"/>
    <cellStyle name="_NIM 06 Base Case Current Trends_DEM-WP(C) ENERG10C--ctn Mid-C_042010 2010GRC" xfId="6876"/>
    <cellStyle name="_NIM 06 Base Case Current Trends_DEM-WP(C) ENERG10C--ctn Mid-C_042010 2010GRC 2" xfId="6877"/>
    <cellStyle name="_NIM 06 Base Case Current Trends_DEM-WP(C) Production O&amp;M 2010GRC As-Filed" xfId="6878"/>
    <cellStyle name="_NIM 06 Base Case Current Trends_DEM-WP(C) Production O&amp;M 2010GRC As-Filed 2" xfId="6879"/>
    <cellStyle name="_NIM 06 Base Case Current Trends_DEM-WP(C) Production O&amp;M 2010GRC As-Filed 2 2" xfId="6880"/>
    <cellStyle name="_NIM 06 Base Case Current Trends_DEM-WP(C) Production O&amp;M 2010GRC As-Filed 2 3" xfId="6881"/>
    <cellStyle name="_NIM 06 Base Case Current Trends_DEM-WP(C) Production O&amp;M 2010GRC As-Filed 3" xfId="6882"/>
    <cellStyle name="_NIM 06 Base Case Current Trends_DEM-WP(C) Production O&amp;M 2010GRC As-Filed 3 2" xfId="6883"/>
    <cellStyle name="_NIM 06 Base Case Current Trends_DEM-WP(C) Production O&amp;M 2010GRC As-Filed 4" xfId="6884"/>
    <cellStyle name="_NIM 06 Base Case Current Trends_DEM-WP(C) Production O&amp;M 2010GRC As-Filed 4 2" xfId="6885"/>
    <cellStyle name="_NIM 06 Base Case Current Trends_DEM-WP(C) Production O&amp;M 2010GRC As-Filed 5" xfId="6886"/>
    <cellStyle name="_NIM 06 Base Case Current Trends_DEM-WP(C) Production O&amp;M 2010GRC As-Filed 5 2" xfId="6887"/>
    <cellStyle name="_NIM 06 Base Case Current Trends_DEM-WP(C) Production O&amp;M 2010GRC As-Filed 6" xfId="6888"/>
    <cellStyle name="_NIM 06 Base Case Current Trends_DEM-WP(C) Production O&amp;M 2010GRC As-Filed 6 2" xfId="6889"/>
    <cellStyle name="_NIM 06 Base Case Current Trends_Electric Rev Req Model (2009 GRC) " xfId="6890"/>
    <cellStyle name="_NIM 06 Base Case Current Trends_Electric Rev Req Model (2009 GRC)  2" xfId="6891"/>
    <cellStyle name="_NIM 06 Base Case Current Trends_Electric Rev Req Model (2009 GRC)  2 2" xfId="6892"/>
    <cellStyle name="_NIM 06 Base Case Current Trends_Electric Rev Req Model (2009 GRC)  2 2 2" xfId="6893"/>
    <cellStyle name="_NIM 06 Base Case Current Trends_Electric Rev Req Model (2009 GRC)  2 3" xfId="6894"/>
    <cellStyle name="_NIM 06 Base Case Current Trends_Electric Rev Req Model (2009 GRC)  3" xfId="6895"/>
    <cellStyle name="_NIM 06 Base Case Current Trends_Electric Rev Req Model (2009 GRC)  3 2" xfId="6896"/>
    <cellStyle name="_NIM 06 Base Case Current Trends_Electric Rev Req Model (2009 GRC)  4" xfId="6897"/>
    <cellStyle name="_NIM 06 Base Case Current Trends_Electric Rev Req Model (2009 GRC) _DEM-WP(C) ENERG10C--ctn Mid-C_042010 2010GRC" xfId="6898"/>
    <cellStyle name="_NIM 06 Base Case Current Trends_Electric Rev Req Model (2009 GRC) _DEM-WP(C) ENERG10C--ctn Mid-C_042010 2010GRC 2" xfId="6899"/>
    <cellStyle name="_NIM 06 Base Case Current Trends_Electric Rev Req Model (2009 GRC) Rebuttal" xfId="6900"/>
    <cellStyle name="_NIM 06 Base Case Current Trends_Electric Rev Req Model (2009 GRC) Rebuttal 2" xfId="6901"/>
    <cellStyle name="_NIM 06 Base Case Current Trends_Electric Rev Req Model (2009 GRC) Rebuttal 2 2" xfId="6902"/>
    <cellStyle name="_NIM 06 Base Case Current Trends_Electric Rev Req Model (2009 GRC) Rebuttal 3" xfId="6903"/>
    <cellStyle name="_NIM 06 Base Case Current Trends_Electric Rev Req Model (2009 GRC) Rebuttal REmoval of New  WH Solar AdjustMI" xfId="6904"/>
    <cellStyle name="_NIM 06 Base Case Current Trends_Electric Rev Req Model (2009 GRC) Rebuttal REmoval of New  WH Solar AdjustMI 2" xfId="6905"/>
    <cellStyle name="_NIM 06 Base Case Current Trends_Electric Rev Req Model (2009 GRC) Rebuttal REmoval of New  WH Solar AdjustMI 2 2" xfId="6906"/>
    <cellStyle name="_NIM 06 Base Case Current Trends_Electric Rev Req Model (2009 GRC) Rebuttal REmoval of New  WH Solar AdjustMI 2 2 2" xfId="6907"/>
    <cellStyle name="_NIM 06 Base Case Current Trends_Electric Rev Req Model (2009 GRC) Rebuttal REmoval of New  WH Solar AdjustMI 2 3" xfId="6908"/>
    <cellStyle name="_NIM 06 Base Case Current Trends_Electric Rev Req Model (2009 GRC) Rebuttal REmoval of New  WH Solar AdjustMI 3" xfId="6909"/>
    <cellStyle name="_NIM 06 Base Case Current Trends_Electric Rev Req Model (2009 GRC) Rebuttal REmoval of New  WH Solar AdjustMI 3 2" xfId="6910"/>
    <cellStyle name="_NIM 06 Base Case Current Trends_Electric Rev Req Model (2009 GRC) Rebuttal REmoval of New  WH Solar AdjustMI 4" xfId="6911"/>
    <cellStyle name="_NIM 06 Base Case Current Trends_Electric Rev Req Model (2009 GRC) Rebuttal REmoval of New  WH Solar AdjustMI_DEM-WP(C) ENERG10C--ctn Mid-C_042010 2010GRC" xfId="6912"/>
    <cellStyle name="_NIM 06 Base Case Current Trends_Electric Rev Req Model (2009 GRC) Rebuttal REmoval of New  WH Solar AdjustMI_DEM-WP(C) ENERG10C--ctn Mid-C_042010 2010GRC 2" xfId="6913"/>
    <cellStyle name="_NIM 06 Base Case Current Trends_Electric Rev Req Model (2009 GRC) Revised 01-18-2010" xfId="6914"/>
    <cellStyle name="_NIM 06 Base Case Current Trends_Electric Rev Req Model (2009 GRC) Revised 01-18-2010 2" xfId="6915"/>
    <cellStyle name="_NIM 06 Base Case Current Trends_Electric Rev Req Model (2009 GRC) Revised 01-18-2010 2 2" xfId="6916"/>
    <cellStyle name="_NIM 06 Base Case Current Trends_Electric Rev Req Model (2009 GRC) Revised 01-18-2010 2 2 2" xfId="6917"/>
    <cellStyle name="_NIM 06 Base Case Current Trends_Electric Rev Req Model (2009 GRC) Revised 01-18-2010 2 3" xfId="6918"/>
    <cellStyle name="_NIM 06 Base Case Current Trends_Electric Rev Req Model (2009 GRC) Revised 01-18-2010 3" xfId="6919"/>
    <cellStyle name="_NIM 06 Base Case Current Trends_Electric Rev Req Model (2009 GRC) Revised 01-18-2010 3 2" xfId="6920"/>
    <cellStyle name="_NIM 06 Base Case Current Trends_Electric Rev Req Model (2009 GRC) Revised 01-18-2010 4" xfId="6921"/>
    <cellStyle name="_NIM 06 Base Case Current Trends_Electric Rev Req Model (2009 GRC) Revised 01-18-2010_DEM-WP(C) ENERG10C--ctn Mid-C_042010 2010GRC" xfId="6922"/>
    <cellStyle name="_NIM 06 Base Case Current Trends_Electric Rev Req Model (2009 GRC) Revised 01-18-2010_DEM-WP(C) ENERG10C--ctn Mid-C_042010 2010GRC 2" xfId="6923"/>
    <cellStyle name="_NIM 06 Base Case Current Trends_Electric Rev Req Model (2010 GRC)" xfId="6924"/>
    <cellStyle name="_NIM 06 Base Case Current Trends_Electric Rev Req Model (2010 GRC) 2" xfId="6925"/>
    <cellStyle name="_NIM 06 Base Case Current Trends_Electric Rev Req Model (2010 GRC) SF" xfId="6926"/>
    <cellStyle name="_NIM 06 Base Case Current Trends_Electric Rev Req Model (2010 GRC) SF 2" xfId="6927"/>
    <cellStyle name="_NIM 06 Base Case Current Trends_Final Order Electric EXHIBIT A-1" xfId="6928"/>
    <cellStyle name="_NIM 06 Base Case Current Trends_Final Order Electric EXHIBIT A-1 2" xfId="6929"/>
    <cellStyle name="_NIM 06 Base Case Current Trends_Final Order Electric EXHIBIT A-1 2 2" xfId="6930"/>
    <cellStyle name="_NIM 06 Base Case Current Trends_Final Order Electric EXHIBIT A-1 3" xfId="6931"/>
    <cellStyle name="_NIM 06 Base Case Current Trends_NIM Summary" xfId="6932"/>
    <cellStyle name="_NIM 06 Base Case Current Trends_NIM Summary 2" xfId="6933"/>
    <cellStyle name="_NIM 06 Base Case Current Trends_NIM Summary 2 2" xfId="6934"/>
    <cellStyle name="_NIM 06 Base Case Current Trends_NIM Summary 2 2 2" xfId="6935"/>
    <cellStyle name="_NIM 06 Base Case Current Trends_NIM Summary 2 3" xfId="6936"/>
    <cellStyle name="_NIM 06 Base Case Current Trends_NIM Summary 3" xfId="6937"/>
    <cellStyle name="_NIM 06 Base Case Current Trends_NIM Summary 3 2" xfId="6938"/>
    <cellStyle name="_NIM 06 Base Case Current Trends_NIM Summary 4" xfId="6939"/>
    <cellStyle name="_NIM 06 Base Case Current Trends_NIM Summary_DEM-WP(C) ENERG10C--ctn Mid-C_042010 2010GRC" xfId="6940"/>
    <cellStyle name="_NIM 06 Base Case Current Trends_NIM Summary_DEM-WP(C) ENERG10C--ctn Mid-C_042010 2010GRC 2" xfId="6941"/>
    <cellStyle name="_NIM 06 Base Case Current Trends_NIM+O&amp;M" xfId="6942"/>
    <cellStyle name="_NIM 06 Base Case Current Trends_NIM+O&amp;M 2" xfId="6943"/>
    <cellStyle name="_NIM 06 Base Case Current Trends_NIM+O&amp;M 2 2" xfId="6944"/>
    <cellStyle name="_NIM 06 Base Case Current Trends_NIM+O&amp;M 3" xfId="6945"/>
    <cellStyle name="_NIM 06 Base Case Current Trends_NIM+O&amp;M Monthly" xfId="6946"/>
    <cellStyle name="_NIM 06 Base Case Current Trends_NIM+O&amp;M Monthly 2" xfId="6947"/>
    <cellStyle name="_NIM 06 Base Case Current Trends_NIM+O&amp;M Monthly 2 2" xfId="6948"/>
    <cellStyle name="_NIM 06 Base Case Current Trends_NIM+O&amp;M Monthly 3" xfId="6949"/>
    <cellStyle name="_NIM 06 Base Case Current Trends_Rebuttal Power Costs" xfId="6950"/>
    <cellStyle name="_NIM 06 Base Case Current Trends_Rebuttal Power Costs 2" xfId="6951"/>
    <cellStyle name="_NIM 06 Base Case Current Trends_Rebuttal Power Costs 2 2" xfId="6952"/>
    <cellStyle name="_NIM 06 Base Case Current Trends_Rebuttal Power Costs 2 2 2" xfId="6953"/>
    <cellStyle name="_NIM 06 Base Case Current Trends_Rebuttal Power Costs 2 3" xfId="6954"/>
    <cellStyle name="_NIM 06 Base Case Current Trends_Rebuttal Power Costs 3" xfId="6955"/>
    <cellStyle name="_NIM 06 Base Case Current Trends_Rebuttal Power Costs 3 2" xfId="6956"/>
    <cellStyle name="_NIM 06 Base Case Current Trends_Rebuttal Power Costs 4" xfId="6957"/>
    <cellStyle name="_NIM 06 Base Case Current Trends_Rebuttal Power Costs_Adj Bench DR 3 for Initial Briefs (Electric)" xfId="6958"/>
    <cellStyle name="_NIM 06 Base Case Current Trends_Rebuttal Power Costs_Adj Bench DR 3 for Initial Briefs (Electric) 2" xfId="6959"/>
    <cellStyle name="_NIM 06 Base Case Current Trends_Rebuttal Power Costs_Adj Bench DR 3 for Initial Briefs (Electric) 2 2" xfId="6960"/>
    <cellStyle name="_NIM 06 Base Case Current Trends_Rebuttal Power Costs_Adj Bench DR 3 for Initial Briefs (Electric) 2 2 2" xfId="6961"/>
    <cellStyle name="_NIM 06 Base Case Current Trends_Rebuttal Power Costs_Adj Bench DR 3 for Initial Briefs (Electric) 2 3" xfId="6962"/>
    <cellStyle name="_NIM 06 Base Case Current Trends_Rebuttal Power Costs_Adj Bench DR 3 for Initial Briefs (Electric) 3" xfId="6963"/>
    <cellStyle name="_NIM 06 Base Case Current Trends_Rebuttal Power Costs_Adj Bench DR 3 for Initial Briefs (Electric) 3 2" xfId="6964"/>
    <cellStyle name="_NIM 06 Base Case Current Trends_Rebuttal Power Costs_Adj Bench DR 3 for Initial Briefs (Electric) 4" xfId="6965"/>
    <cellStyle name="_NIM 06 Base Case Current Trends_Rebuttal Power Costs_Adj Bench DR 3 for Initial Briefs (Electric)_DEM-WP(C) ENERG10C--ctn Mid-C_042010 2010GRC" xfId="6966"/>
    <cellStyle name="_NIM 06 Base Case Current Trends_Rebuttal Power Costs_Adj Bench DR 3 for Initial Briefs (Electric)_DEM-WP(C) ENERG10C--ctn Mid-C_042010 2010GRC 2" xfId="6967"/>
    <cellStyle name="_NIM 06 Base Case Current Trends_Rebuttal Power Costs_DEM-WP(C) ENERG10C--ctn Mid-C_042010 2010GRC" xfId="6968"/>
    <cellStyle name="_NIM 06 Base Case Current Trends_Rebuttal Power Costs_DEM-WP(C) ENERG10C--ctn Mid-C_042010 2010GRC 2" xfId="6969"/>
    <cellStyle name="_NIM 06 Base Case Current Trends_Rebuttal Power Costs_Electric Rev Req Model (2009 GRC) Rebuttal" xfId="6970"/>
    <cellStyle name="_NIM 06 Base Case Current Trends_Rebuttal Power Costs_Electric Rev Req Model (2009 GRC) Rebuttal 2" xfId="6971"/>
    <cellStyle name="_NIM 06 Base Case Current Trends_Rebuttal Power Costs_Electric Rev Req Model (2009 GRC) Rebuttal 2 2" xfId="6972"/>
    <cellStyle name="_NIM 06 Base Case Current Trends_Rebuttal Power Costs_Electric Rev Req Model (2009 GRC) Rebuttal 3" xfId="6973"/>
    <cellStyle name="_NIM 06 Base Case Current Trends_Rebuttal Power Costs_Electric Rev Req Model (2009 GRC) Rebuttal REmoval of New  WH Solar AdjustMI" xfId="6974"/>
    <cellStyle name="_NIM 06 Base Case Current Trends_Rebuttal Power Costs_Electric Rev Req Model (2009 GRC) Rebuttal REmoval of New  WH Solar AdjustMI 2" xfId="6975"/>
    <cellStyle name="_NIM 06 Base Case Current Trends_Rebuttal Power Costs_Electric Rev Req Model (2009 GRC) Rebuttal REmoval of New  WH Solar AdjustMI 2 2" xfId="6976"/>
    <cellStyle name="_NIM 06 Base Case Current Trends_Rebuttal Power Costs_Electric Rev Req Model (2009 GRC) Rebuttal REmoval of New  WH Solar AdjustMI 2 2 2" xfId="6977"/>
    <cellStyle name="_NIM 06 Base Case Current Trends_Rebuttal Power Costs_Electric Rev Req Model (2009 GRC) Rebuttal REmoval of New  WH Solar AdjustMI 2 3" xfId="6978"/>
    <cellStyle name="_NIM 06 Base Case Current Trends_Rebuttal Power Costs_Electric Rev Req Model (2009 GRC) Rebuttal REmoval of New  WH Solar AdjustMI 3" xfId="6979"/>
    <cellStyle name="_NIM 06 Base Case Current Trends_Rebuttal Power Costs_Electric Rev Req Model (2009 GRC) Rebuttal REmoval of New  WH Solar AdjustMI 3 2" xfId="6980"/>
    <cellStyle name="_NIM 06 Base Case Current Trends_Rebuttal Power Costs_Electric Rev Req Model (2009 GRC) Rebuttal REmoval of New  WH Solar AdjustMI 4" xfId="6981"/>
    <cellStyle name="_NIM 06 Base Case Current Trends_Rebuttal Power Costs_Electric Rev Req Model (2009 GRC) Rebuttal REmoval of New  WH Solar AdjustMI_DEM-WP(C) ENERG10C--ctn Mid-C_042010 2010GRC" xfId="6982"/>
    <cellStyle name="_NIM 06 Base Case Current Trends_Rebuttal Power Costs_Electric Rev Req Model (2009 GRC) Rebuttal REmoval of New  WH Solar AdjustMI_DEM-WP(C) ENERG10C--ctn Mid-C_042010 2010GRC 2" xfId="6983"/>
    <cellStyle name="_NIM 06 Base Case Current Trends_Rebuttal Power Costs_Electric Rev Req Model (2009 GRC) Revised 01-18-2010" xfId="6984"/>
    <cellStyle name="_NIM 06 Base Case Current Trends_Rebuttal Power Costs_Electric Rev Req Model (2009 GRC) Revised 01-18-2010 2" xfId="6985"/>
    <cellStyle name="_NIM 06 Base Case Current Trends_Rebuttal Power Costs_Electric Rev Req Model (2009 GRC) Revised 01-18-2010 2 2" xfId="6986"/>
    <cellStyle name="_NIM 06 Base Case Current Trends_Rebuttal Power Costs_Electric Rev Req Model (2009 GRC) Revised 01-18-2010 2 2 2" xfId="6987"/>
    <cellStyle name="_NIM 06 Base Case Current Trends_Rebuttal Power Costs_Electric Rev Req Model (2009 GRC) Revised 01-18-2010 2 3" xfId="6988"/>
    <cellStyle name="_NIM 06 Base Case Current Trends_Rebuttal Power Costs_Electric Rev Req Model (2009 GRC) Revised 01-18-2010 3" xfId="6989"/>
    <cellStyle name="_NIM 06 Base Case Current Trends_Rebuttal Power Costs_Electric Rev Req Model (2009 GRC) Revised 01-18-2010 3 2" xfId="6990"/>
    <cellStyle name="_NIM 06 Base Case Current Trends_Rebuttal Power Costs_Electric Rev Req Model (2009 GRC) Revised 01-18-2010 4" xfId="6991"/>
    <cellStyle name="_NIM 06 Base Case Current Trends_Rebuttal Power Costs_Electric Rev Req Model (2009 GRC) Revised 01-18-2010_DEM-WP(C) ENERG10C--ctn Mid-C_042010 2010GRC" xfId="6992"/>
    <cellStyle name="_NIM 06 Base Case Current Trends_Rebuttal Power Costs_Electric Rev Req Model (2009 GRC) Revised 01-18-2010_DEM-WP(C) ENERG10C--ctn Mid-C_042010 2010GRC 2" xfId="6993"/>
    <cellStyle name="_NIM 06 Base Case Current Trends_Rebuttal Power Costs_Final Order Electric EXHIBIT A-1" xfId="6994"/>
    <cellStyle name="_NIM 06 Base Case Current Trends_Rebuttal Power Costs_Final Order Electric EXHIBIT A-1 2" xfId="6995"/>
    <cellStyle name="_NIM 06 Base Case Current Trends_Rebuttal Power Costs_Final Order Electric EXHIBIT A-1 2 2" xfId="6996"/>
    <cellStyle name="_NIM 06 Base Case Current Trends_Rebuttal Power Costs_Final Order Electric EXHIBIT A-1 3" xfId="6997"/>
    <cellStyle name="_NIM 06 Base Case Current Trends_TENASKA REGULATORY ASSET" xfId="6998"/>
    <cellStyle name="_NIM 06 Base Case Current Trends_TENASKA REGULATORY ASSET 2" xfId="6999"/>
    <cellStyle name="_NIM 06 Base Case Current Trends_TENASKA REGULATORY ASSET 2 2" xfId="7000"/>
    <cellStyle name="_NIM 06 Base Case Current Trends_TENASKA REGULATORY ASSET 3" xfId="7001"/>
    <cellStyle name="_NIM Summary 09GRC" xfId="7002"/>
    <cellStyle name="_NIM Summary 09GRC 2" xfId="7003"/>
    <cellStyle name="_NIM Summary 09GRC 2 2" xfId="7004"/>
    <cellStyle name="_NIM Summary 09GRC 2 2 2" xfId="7005"/>
    <cellStyle name="_NIM Summary 09GRC 2 3" xfId="7006"/>
    <cellStyle name="_NIM Summary 09GRC 3" xfId="7007"/>
    <cellStyle name="_NIM Summary 09GRC 3 2" xfId="7008"/>
    <cellStyle name="_NIM Summary 09GRC 4" xfId="7009"/>
    <cellStyle name="_NIM Summary 09GRC_DEM-WP(C) ENERG10C--ctn Mid-C_042010 2010GRC" xfId="7010"/>
    <cellStyle name="_NIM Summary 09GRC_DEM-WP(C) ENERG10C--ctn Mid-C_042010 2010GRC 2" xfId="7011"/>
    <cellStyle name="_NIM Summary 09GRC_NIM Summary" xfId="7012"/>
    <cellStyle name="_NIM Summary 09GRC_NIM Summary 2" xfId="7013"/>
    <cellStyle name="_NIM Summary 09GRC_NIM Summary 2 2" xfId="7014"/>
    <cellStyle name="_NIM Summary 09GRC_NIM Summary 2 2 2" xfId="7015"/>
    <cellStyle name="_NIM Summary 09GRC_NIM Summary 2 3" xfId="7016"/>
    <cellStyle name="_NIM Summary 09GRC_NIM Summary 3" xfId="7017"/>
    <cellStyle name="_NIM Summary 09GRC_NIM Summary 3 2" xfId="7018"/>
    <cellStyle name="_NIM Summary 09GRC_NIM Summary 4" xfId="7019"/>
    <cellStyle name="_NIM Summary 09GRC_NIM Summary_DEM-WP(C) ENERG10C--ctn Mid-C_042010 2010GRC" xfId="7020"/>
    <cellStyle name="_NIM Summary 09GRC_NIM Summary_DEM-WP(C) ENERG10C--ctn Mid-C_042010 2010GRC 2" xfId="7021"/>
    <cellStyle name="_PC DRAFT 10 15 07" xfId="7022"/>
    <cellStyle name="_PC DRAFT 10 15 07 2" xfId="7023"/>
    <cellStyle name="_PCA 7 - Exhibit D update 9_30_2008" xfId="7024"/>
    <cellStyle name="_PCA 7 - Exhibit D update 9_30_2008 2" xfId="7025"/>
    <cellStyle name="_PCA 7 - Exhibit D update 9_30_2008 2 2" xfId="7026"/>
    <cellStyle name="_PCA 7 - Exhibit D update 9_30_2008 2 2 2" xfId="7027"/>
    <cellStyle name="_PCA 7 - Exhibit D update 9_30_2008 2 3" xfId="7028"/>
    <cellStyle name="_PCA 7 - Exhibit D update 9_30_2008 3" xfId="7029"/>
    <cellStyle name="_PCA 7 - Exhibit D update 9_30_2008 3 2" xfId="7030"/>
    <cellStyle name="_PCA 7 - Exhibit D update 9_30_2008 4" xfId="7031"/>
    <cellStyle name="_PCA 7 - Exhibit D update 9_30_2008 4 2" xfId="7032"/>
    <cellStyle name="_PCA 7 - Exhibit D update 9_30_2008 4 2 2" xfId="7033"/>
    <cellStyle name="_PCA 7 - Exhibit D update 9_30_2008 4 3" xfId="7034"/>
    <cellStyle name="_PCA 7 - Exhibit D update 9_30_2008 5" xfId="7035"/>
    <cellStyle name="_PCA 7 - Exhibit D update 9_30_2008 5 2" xfId="7036"/>
    <cellStyle name="_PCA 7 - Exhibit D update 9_30_2008 6" xfId="7037"/>
    <cellStyle name="_PCA 7 - Exhibit D update 9_30_2008 6 2" xfId="7038"/>
    <cellStyle name="_PCA 7 - Exhibit D update 9_30_2008_Chelan PUD Power Costs (8-10)" xfId="7039"/>
    <cellStyle name="_PCA 7 - Exhibit D update 9_30_2008_Chelan PUD Power Costs (8-10) 2" xfId="7040"/>
    <cellStyle name="_PCA 7 - Exhibit D update 9_30_2008_DEM-WP(C) Chelan Power Costs" xfId="7041"/>
    <cellStyle name="_PCA 7 - Exhibit D update 9_30_2008_DEM-WP(C) Chelan Power Costs 2" xfId="7042"/>
    <cellStyle name="_PCA 7 - Exhibit D update 9_30_2008_DEM-WP(C) ENERG10C--ctn Mid-C_042010 2010GRC" xfId="7043"/>
    <cellStyle name="_PCA 7 - Exhibit D update 9_30_2008_DEM-WP(C) ENERG10C--ctn Mid-C_042010 2010GRC 2" xfId="7044"/>
    <cellStyle name="_PCA 7 - Exhibit D update 9_30_2008_DEM-WP(C) Gas Transport 2010GRC" xfId="7045"/>
    <cellStyle name="_PCA 7 - Exhibit D update 9_30_2008_DEM-WP(C) Gas Transport 2010GRC 2" xfId="7046"/>
    <cellStyle name="_PCA 7 - Exhibit D update 9_30_2008_NIM Summary" xfId="7047"/>
    <cellStyle name="_PCA 7 - Exhibit D update 9_30_2008_NIM Summary 2" xfId="7048"/>
    <cellStyle name="_PCA 7 - Exhibit D update 9_30_2008_NIM Summary 2 2" xfId="7049"/>
    <cellStyle name="_PCA 7 - Exhibit D update 9_30_2008_NIM Summary 2 2 2" xfId="7050"/>
    <cellStyle name="_PCA 7 - Exhibit D update 9_30_2008_NIM Summary 2 3" xfId="7051"/>
    <cellStyle name="_PCA 7 - Exhibit D update 9_30_2008_NIM Summary 3" xfId="7052"/>
    <cellStyle name="_PCA 7 - Exhibit D update 9_30_2008_NIM Summary 3 2" xfId="7053"/>
    <cellStyle name="_PCA 7 - Exhibit D update 9_30_2008_NIM Summary 4" xfId="7054"/>
    <cellStyle name="_PCA 7 - Exhibit D update 9_30_2008_NIM Summary_DEM-WP(C) ENERG10C--ctn Mid-C_042010 2010GRC" xfId="7055"/>
    <cellStyle name="_PCA 7 - Exhibit D update 9_30_2008_NIM Summary_DEM-WP(C) ENERG10C--ctn Mid-C_042010 2010GRC 2" xfId="7056"/>
    <cellStyle name="_PCA 7 - Exhibit D update 9_30_2008_Transmission Workbook for May BOD" xfId="7057"/>
    <cellStyle name="_PCA 7 - Exhibit D update 9_30_2008_Transmission Workbook for May BOD 2" xfId="7058"/>
    <cellStyle name="_PCA 7 - Exhibit D update 9_30_2008_Transmission Workbook for May BOD 2 2" xfId="7059"/>
    <cellStyle name="_PCA 7 - Exhibit D update 9_30_2008_Transmission Workbook for May BOD 2 2 2" xfId="7060"/>
    <cellStyle name="_PCA 7 - Exhibit D update 9_30_2008_Transmission Workbook for May BOD 2 3" xfId="7061"/>
    <cellStyle name="_PCA 7 - Exhibit D update 9_30_2008_Transmission Workbook for May BOD 3" xfId="7062"/>
    <cellStyle name="_PCA 7 - Exhibit D update 9_30_2008_Transmission Workbook for May BOD 3 2" xfId="7063"/>
    <cellStyle name="_PCA 7 - Exhibit D update 9_30_2008_Transmission Workbook for May BOD 4" xfId="7064"/>
    <cellStyle name="_PCA 7 - Exhibit D update 9_30_2008_Transmission Workbook for May BOD_DEM-WP(C) ENERG10C--ctn Mid-C_042010 2010GRC" xfId="7065"/>
    <cellStyle name="_PCA 7 - Exhibit D update 9_30_2008_Transmission Workbook for May BOD_DEM-WP(C) ENERG10C--ctn Mid-C_042010 2010GRC 2" xfId="7066"/>
    <cellStyle name="_PCA 7 - Exhibit D update 9_30_2008_Wind Integration 10GRC" xfId="7067"/>
    <cellStyle name="_PCA 7 - Exhibit D update 9_30_2008_Wind Integration 10GRC 2" xfId="7068"/>
    <cellStyle name="_PCA 7 - Exhibit D update 9_30_2008_Wind Integration 10GRC 2 2" xfId="7069"/>
    <cellStyle name="_PCA 7 - Exhibit D update 9_30_2008_Wind Integration 10GRC 2 2 2" xfId="7070"/>
    <cellStyle name="_PCA 7 - Exhibit D update 9_30_2008_Wind Integration 10GRC 2 3" xfId="7071"/>
    <cellStyle name="_PCA 7 - Exhibit D update 9_30_2008_Wind Integration 10GRC 3" xfId="7072"/>
    <cellStyle name="_PCA 7 - Exhibit D update 9_30_2008_Wind Integration 10GRC 3 2" xfId="7073"/>
    <cellStyle name="_PCA 7 - Exhibit D update 9_30_2008_Wind Integration 10GRC 4" xfId="7074"/>
    <cellStyle name="_PCA 7 - Exhibit D update 9_30_2008_Wind Integration 10GRC_DEM-WP(C) ENERG10C--ctn Mid-C_042010 2010GRC" xfId="7075"/>
    <cellStyle name="_PCA 7 - Exhibit D update 9_30_2008_Wind Integration 10GRC_DEM-WP(C) ENERG10C--ctn Mid-C_042010 2010GRC 2" xfId="7076"/>
    <cellStyle name="_Portfolio SPlan Base Case.xls Chart 1" xfId="7077"/>
    <cellStyle name="_Portfolio SPlan Base Case.xls Chart 1 2" xfId="7078"/>
    <cellStyle name="_Portfolio SPlan Base Case.xls Chart 1 2 2" xfId="7079"/>
    <cellStyle name="_Portfolio SPlan Base Case.xls Chart 1 2 2 2" xfId="7080"/>
    <cellStyle name="_Portfolio SPlan Base Case.xls Chart 1 2 3" xfId="7081"/>
    <cellStyle name="_Portfolio SPlan Base Case.xls Chart 1 3" xfId="7082"/>
    <cellStyle name="_Portfolio SPlan Base Case.xls Chart 1 3 2" xfId="7083"/>
    <cellStyle name="_Portfolio SPlan Base Case.xls Chart 1 4" xfId="7084"/>
    <cellStyle name="_Portfolio SPlan Base Case.xls Chart 1 4 2" xfId="7085"/>
    <cellStyle name="_Portfolio SPlan Base Case.xls Chart 1 5" xfId="7086"/>
    <cellStyle name="_Portfolio SPlan Base Case.xls Chart 1 5 2" xfId="7087"/>
    <cellStyle name="_Portfolio SPlan Base Case.xls Chart 1 6" xfId="7088"/>
    <cellStyle name="_Portfolio SPlan Base Case.xls Chart 1 6 2" xfId="7089"/>
    <cellStyle name="_Portfolio SPlan Base Case.xls Chart 1_Adj Bench DR 3 for Initial Briefs (Electric)" xfId="7090"/>
    <cellStyle name="_Portfolio SPlan Base Case.xls Chart 1_Adj Bench DR 3 for Initial Briefs (Electric) 2" xfId="7091"/>
    <cellStyle name="_Portfolio SPlan Base Case.xls Chart 1_Adj Bench DR 3 for Initial Briefs (Electric) 2 2" xfId="7092"/>
    <cellStyle name="_Portfolio SPlan Base Case.xls Chart 1_Adj Bench DR 3 for Initial Briefs (Electric) 2 2 2" xfId="7093"/>
    <cellStyle name="_Portfolio SPlan Base Case.xls Chart 1_Adj Bench DR 3 for Initial Briefs (Electric) 2 3" xfId="7094"/>
    <cellStyle name="_Portfolio SPlan Base Case.xls Chart 1_Adj Bench DR 3 for Initial Briefs (Electric) 3" xfId="7095"/>
    <cellStyle name="_Portfolio SPlan Base Case.xls Chart 1_Adj Bench DR 3 for Initial Briefs (Electric) 3 2" xfId="7096"/>
    <cellStyle name="_Portfolio SPlan Base Case.xls Chart 1_Adj Bench DR 3 for Initial Briefs (Electric) 4" xfId="7097"/>
    <cellStyle name="_Portfolio SPlan Base Case.xls Chart 1_Adj Bench DR 3 for Initial Briefs (Electric)_DEM-WP(C) ENERG10C--ctn Mid-C_042010 2010GRC" xfId="7098"/>
    <cellStyle name="_Portfolio SPlan Base Case.xls Chart 1_Adj Bench DR 3 for Initial Briefs (Electric)_DEM-WP(C) ENERG10C--ctn Mid-C_042010 2010GRC 2" xfId="7099"/>
    <cellStyle name="_Portfolio SPlan Base Case.xls Chart 1_Book1" xfId="7100"/>
    <cellStyle name="_Portfolio SPlan Base Case.xls Chart 1_Book1 2" xfId="7101"/>
    <cellStyle name="_Portfolio SPlan Base Case.xls Chart 1_Book2" xfId="7102"/>
    <cellStyle name="_Portfolio SPlan Base Case.xls Chart 1_Book2 2" xfId="7103"/>
    <cellStyle name="_Portfolio SPlan Base Case.xls Chart 1_Book2 2 2" xfId="7104"/>
    <cellStyle name="_Portfolio SPlan Base Case.xls Chart 1_Book2 2 2 2" xfId="7105"/>
    <cellStyle name="_Portfolio SPlan Base Case.xls Chart 1_Book2 2 3" xfId="7106"/>
    <cellStyle name="_Portfolio SPlan Base Case.xls Chart 1_Book2 3" xfId="7107"/>
    <cellStyle name="_Portfolio SPlan Base Case.xls Chart 1_Book2 3 2" xfId="7108"/>
    <cellStyle name="_Portfolio SPlan Base Case.xls Chart 1_Book2 4" xfId="7109"/>
    <cellStyle name="_Portfolio SPlan Base Case.xls Chart 1_Book2_Adj Bench DR 3 for Initial Briefs (Electric)" xfId="7110"/>
    <cellStyle name="_Portfolio SPlan Base Case.xls Chart 1_Book2_Adj Bench DR 3 for Initial Briefs (Electric) 2" xfId="7111"/>
    <cellStyle name="_Portfolio SPlan Base Case.xls Chart 1_Book2_Adj Bench DR 3 for Initial Briefs (Electric) 2 2" xfId="7112"/>
    <cellStyle name="_Portfolio SPlan Base Case.xls Chart 1_Book2_Adj Bench DR 3 for Initial Briefs (Electric) 2 2 2" xfId="7113"/>
    <cellStyle name="_Portfolio SPlan Base Case.xls Chart 1_Book2_Adj Bench DR 3 for Initial Briefs (Electric) 2 3" xfId="7114"/>
    <cellStyle name="_Portfolio SPlan Base Case.xls Chart 1_Book2_Adj Bench DR 3 for Initial Briefs (Electric) 3" xfId="7115"/>
    <cellStyle name="_Portfolio SPlan Base Case.xls Chart 1_Book2_Adj Bench DR 3 for Initial Briefs (Electric) 3 2" xfId="7116"/>
    <cellStyle name="_Portfolio SPlan Base Case.xls Chart 1_Book2_Adj Bench DR 3 for Initial Briefs (Electric) 4" xfId="7117"/>
    <cellStyle name="_Portfolio SPlan Base Case.xls Chart 1_Book2_Adj Bench DR 3 for Initial Briefs (Electric)_DEM-WP(C) ENERG10C--ctn Mid-C_042010 2010GRC" xfId="7118"/>
    <cellStyle name="_Portfolio SPlan Base Case.xls Chart 1_Book2_Adj Bench DR 3 for Initial Briefs (Electric)_DEM-WP(C) ENERG10C--ctn Mid-C_042010 2010GRC 2" xfId="7119"/>
    <cellStyle name="_Portfolio SPlan Base Case.xls Chart 1_Book2_DEM-WP(C) ENERG10C--ctn Mid-C_042010 2010GRC" xfId="7120"/>
    <cellStyle name="_Portfolio SPlan Base Case.xls Chart 1_Book2_DEM-WP(C) ENERG10C--ctn Mid-C_042010 2010GRC 2" xfId="7121"/>
    <cellStyle name="_Portfolio SPlan Base Case.xls Chart 1_Book2_Electric Rev Req Model (2009 GRC) Rebuttal" xfId="7122"/>
    <cellStyle name="_Portfolio SPlan Base Case.xls Chart 1_Book2_Electric Rev Req Model (2009 GRC) Rebuttal 2" xfId="7123"/>
    <cellStyle name="_Portfolio SPlan Base Case.xls Chart 1_Book2_Electric Rev Req Model (2009 GRC) Rebuttal 2 2" xfId="7124"/>
    <cellStyle name="_Portfolio SPlan Base Case.xls Chart 1_Book2_Electric Rev Req Model (2009 GRC) Rebuttal 3" xfId="7125"/>
    <cellStyle name="_Portfolio SPlan Base Case.xls Chart 1_Book2_Electric Rev Req Model (2009 GRC) Rebuttal REmoval of New  WH Solar AdjustMI" xfId="7126"/>
    <cellStyle name="_Portfolio SPlan Base Case.xls Chart 1_Book2_Electric Rev Req Model (2009 GRC) Rebuttal REmoval of New  WH Solar AdjustMI 2" xfId="7127"/>
    <cellStyle name="_Portfolio SPlan Base Case.xls Chart 1_Book2_Electric Rev Req Model (2009 GRC) Rebuttal REmoval of New  WH Solar AdjustMI 2 2" xfId="7128"/>
    <cellStyle name="_Portfolio SPlan Base Case.xls Chart 1_Book2_Electric Rev Req Model (2009 GRC) Rebuttal REmoval of New  WH Solar AdjustMI 2 2 2" xfId="7129"/>
    <cellStyle name="_Portfolio SPlan Base Case.xls Chart 1_Book2_Electric Rev Req Model (2009 GRC) Rebuttal REmoval of New  WH Solar AdjustMI 2 3" xfId="7130"/>
    <cellStyle name="_Portfolio SPlan Base Case.xls Chart 1_Book2_Electric Rev Req Model (2009 GRC) Rebuttal REmoval of New  WH Solar AdjustMI 3" xfId="7131"/>
    <cellStyle name="_Portfolio SPlan Base Case.xls Chart 1_Book2_Electric Rev Req Model (2009 GRC) Rebuttal REmoval of New  WH Solar AdjustMI 3 2" xfId="7132"/>
    <cellStyle name="_Portfolio SPlan Base Case.xls Chart 1_Book2_Electric Rev Req Model (2009 GRC) Rebuttal REmoval of New  WH Solar AdjustMI 4" xfId="7133"/>
    <cellStyle name="_Portfolio SPlan Base Case.xls Chart 1_Book2_Electric Rev Req Model (2009 GRC) Rebuttal REmoval of New  WH Solar AdjustMI_DEM-WP(C) ENERG10C--ctn Mid-C_042010 2010GRC" xfId="7134"/>
    <cellStyle name="_Portfolio SPlan Base Case.xls Chart 1_Book2_Electric Rev Req Model (2009 GRC) Rebuttal REmoval of New  WH Solar AdjustMI_DEM-WP(C) ENERG10C--ctn Mid-C_042010 2010GRC 2" xfId="7135"/>
    <cellStyle name="_Portfolio SPlan Base Case.xls Chart 1_Book2_Electric Rev Req Model (2009 GRC) Revised 01-18-2010" xfId="7136"/>
    <cellStyle name="_Portfolio SPlan Base Case.xls Chart 1_Book2_Electric Rev Req Model (2009 GRC) Revised 01-18-2010 2" xfId="7137"/>
    <cellStyle name="_Portfolio SPlan Base Case.xls Chart 1_Book2_Electric Rev Req Model (2009 GRC) Revised 01-18-2010 2 2" xfId="7138"/>
    <cellStyle name="_Portfolio SPlan Base Case.xls Chart 1_Book2_Electric Rev Req Model (2009 GRC) Revised 01-18-2010 2 2 2" xfId="7139"/>
    <cellStyle name="_Portfolio SPlan Base Case.xls Chart 1_Book2_Electric Rev Req Model (2009 GRC) Revised 01-18-2010 2 3" xfId="7140"/>
    <cellStyle name="_Portfolio SPlan Base Case.xls Chart 1_Book2_Electric Rev Req Model (2009 GRC) Revised 01-18-2010 3" xfId="7141"/>
    <cellStyle name="_Portfolio SPlan Base Case.xls Chart 1_Book2_Electric Rev Req Model (2009 GRC) Revised 01-18-2010 3 2" xfId="7142"/>
    <cellStyle name="_Portfolio SPlan Base Case.xls Chart 1_Book2_Electric Rev Req Model (2009 GRC) Revised 01-18-2010 4" xfId="7143"/>
    <cellStyle name="_Portfolio SPlan Base Case.xls Chart 1_Book2_Electric Rev Req Model (2009 GRC) Revised 01-18-2010_DEM-WP(C) ENERG10C--ctn Mid-C_042010 2010GRC" xfId="7144"/>
    <cellStyle name="_Portfolio SPlan Base Case.xls Chart 1_Book2_Electric Rev Req Model (2009 GRC) Revised 01-18-2010_DEM-WP(C) ENERG10C--ctn Mid-C_042010 2010GRC 2" xfId="7145"/>
    <cellStyle name="_Portfolio SPlan Base Case.xls Chart 1_Book2_Final Order Electric EXHIBIT A-1" xfId="7146"/>
    <cellStyle name="_Portfolio SPlan Base Case.xls Chart 1_Book2_Final Order Electric EXHIBIT A-1 2" xfId="7147"/>
    <cellStyle name="_Portfolio SPlan Base Case.xls Chart 1_Book2_Final Order Electric EXHIBIT A-1 2 2" xfId="7148"/>
    <cellStyle name="_Portfolio SPlan Base Case.xls Chart 1_Book2_Final Order Electric EXHIBIT A-1 3" xfId="7149"/>
    <cellStyle name="_Portfolio SPlan Base Case.xls Chart 1_Chelan PUD Power Costs (8-10)" xfId="7150"/>
    <cellStyle name="_Portfolio SPlan Base Case.xls Chart 1_Chelan PUD Power Costs (8-10) 2" xfId="7151"/>
    <cellStyle name="_Portfolio SPlan Base Case.xls Chart 1_Colstrip 1&amp;2 Annual O&amp;M Budgets" xfId="7152"/>
    <cellStyle name="_Portfolio SPlan Base Case.xls Chart 1_Colstrip 1&amp;2 Annual O&amp;M Budgets 2" xfId="7153"/>
    <cellStyle name="_Portfolio SPlan Base Case.xls Chart 1_Colstrip 1&amp;2 Annual O&amp;M Budgets 3" xfId="7154"/>
    <cellStyle name="_Portfolio SPlan Base Case.xls Chart 1_Confidential Material" xfId="7155"/>
    <cellStyle name="_Portfolio SPlan Base Case.xls Chart 1_Confidential Material 2" xfId="7156"/>
    <cellStyle name="_Portfolio SPlan Base Case.xls Chart 1_DEM-WP(C) Colstrip 12 Coal Cost Forecast 2010GRC" xfId="7157"/>
    <cellStyle name="_Portfolio SPlan Base Case.xls Chart 1_DEM-WP(C) Colstrip 12 Coal Cost Forecast 2010GRC 2" xfId="7158"/>
    <cellStyle name="_Portfolio SPlan Base Case.xls Chart 1_DEM-WP(C) ENERG10C--ctn Mid-C_042010 2010GRC" xfId="7159"/>
    <cellStyle name="_Portfolio SPlan Base Case.xls Chart 1_DEM-WP(C) ENERG10C--ctn Mid-C_042010 2010GRC 2" xfId="7160"/>
    <cellStyle name="_Portfolio SPlan Base Case.xls Chart 1_DEM-WP(C) Production O&amp;M 2010GRC As-Filed" xfId="7161"/>
    <cellStyle name="_Portfolio SPlan Base Case.xls Chart 1_DEM-WP(C) Production O&amp;M 2010GRC As-Filed 2" xfId="7162"/>
    <cellStyle name="_Portfolio SPlan Base Case.xls Chart 1_DEM-WP(C) Production O&amp;M 2010GRC As-Filed 2 2" xfId="7163"/>
    <cellStyle name="_Portfolio SPlan Base Case.xls Chart 1_DEM-WP(C) Production O&amp;M 2010GRC As-Filed 2 3" xfId="7164"/>
    <cellStyle name="_Portfolio SPlan Base Case.xls Chart 1_DEM-WP(C) Production O&amp;M 2010GRC As-Filed 3" xfId="7165"/>
    <cellStyle name="_Portfolio SPlan Base Case.xls Chart 1_DEM-WP(C) Production O&amp;M 2010GRC As-Filed 3 2" xfId="7166"/>
    <cellStyle name="_Portfolio SPlan Base Case.xls Chart 1_DEM-WP(C) Production O&amp;M 2010GRC As-Filed 4" xfId="7167"/>
    <cellStyle name="_Portfolio SPlan Base Case.xls Chart 1_DEM-WP(C) Production O&amp;M 2010GRC As-Filed 4 2" xfId="7168"/>
    <cellStyle name="_Portfolio SPlan Base Case.xls Chart 1_DEM-WP(C) Production O&amp;M 2010GRC As-Filed 5" xfId="7169"/>
    <cellStyle name="_Portfolio SPlan Base Case.xls Chart 1_DEM-WP(C) Production O&amp;M 2010GRC As-Filed 5 2" xfId="7170"/>
    <cellStyle name="_Portfolio SPlan Base Case.xls Chart 1_DEM-WP(C) Production O&amp;M 2010GRC As-Filed 6" xfId="7171"/>
    <cellStyle name="_Portfolio SPlan Base Case.xls Chart 1_DEM-WP(C) Production O&amp;M 2010GRC As-Filed 6 2" xfId="7172"/>
    <cellStyle name="_Portfolio SPlan Base Case.xls Chart 1_Electric Rev Req Model (2009 GRC) " xfId="7173"/>
    <cellStyle name="_Portfolio SPlan Base Case.xls Chart 1_Electric Rev Req Model (2009 GRC)  2" xfId="7174"/>
    <cellStyle name="_Portfolio SPlan Base Case.xls Chart 1_Electric Rev Req Model (2009 GRC)  2 2" xfId="7175"/>
    <cellStyle name="_Portfolio SPlan Base Case.xls Chart 1_Electric Rev Req Model (2009 GRC)  2 2 2" xfId="7176"/>
    <cellStyle name="_Portfolio SPlan Base Case.xls Chart 1_Electric Rev Req Model (2009 GRC)  2 3" xfId="7177"/>
    <cellStyle name="_Portfolio SPlan Base Case.xls Chart 1_Electric Rev Req Model (2009 GRC)  3" xfId="7178"/>
    <cellStyle name="_Portfolio SPlan Base Case.xls Chart 1_Electric Rev Req Model (2009 GRC)  3 2" xfId="7179"/>
    <cellStyle name="_Portfolio SPlan Base Case.xls Chart 1_Electric Rev Req Model (2009 GRC)  4" xfId="7180"/>
    <cellStyle name="_Portfolio SPlan Base Case.xls Chart 1_Electric Rev Req Model (2009 GRC) _DEM-WP(C) ENERG10C--ctn Mid-C_042010 2010GRC" xfId="7181"/>
    <cellStyle name="_Portfolio SPlan Base Case.xls Chart 1_Electric Rev Req Model (2009 GRC) _DEM-WP(C) ENERG10C--ctn Mid-C_042010 2010GRC 2" xfId="7182"/>
    <cellStyle name="_Portfolio SPlan Base Case.xls Chart 1_Electric Rev Req Model (2009 GRC) Rebuttal" xfId="7183"/>
    <cellStyle name="_Portfolio SPlan Base Case.xls Chart 1_Electric Rev Req Model (2009 GRC) Rebuttal 2" xfId="7184"/>
    <cellStyle name="_Portfolio SPlan Base Case.xls Chart 1_Electric Rev Req Model (2009 GRC) Rebuttal 2 2" xfId="7185"/>
    <cellStyle name="_Portfolio SPlan Base Case.xls Chart 1_Electric Rev Req Model (2009 GRC) Rebuttal 3" xfId="7186"/>
    <cellStyle name="_Portfolio SPlan Base Case.xls Chart 1_Electric Rev Req Model (2009 GRC) Rebuttal REmoval of New  WH Solar AdjustMI" xfId="7187"/>
    <cellStyle name="_Portfolio SPlan Base Case.xls Chart 1_Electric Rev Req Model (2009 GRC) Rebuttal REmoval of New  WH Solar AdjustMI 2" xfId="7188"/>
    <cellStyle name="_Portfolio SPlan Base Case.xls Chart 1_Electric Rev Req Model (2009 GRC) Rebuttal REmoval of New  WH Solar AdjustMI 2 2" xfId="7189"/>
    <cellStyle name="_Portfolio SPlan Base Case.xls Chart 1_Electric Rev Req Model (2009 GRC) Rebuttal REmoval of New  WH Solar AdjustMI 2 2 2" xfId="7190"/>
    <cellStyle name="_Portfolio SPlan Base Case.xls Chart 1_Electric Rev Req Model (2009 GRC) Rebuttal REmoval of New  WH Solar AdjustMI 2 3" xfId="7191"/>
    <cellStyle name="_Portfolio SPlan Base Case.xls Chart 1_Electric Rev Req Model (2009 GRC) Rebuttal REmoval of New  WH Solar AdjustMI 3" xfId="7192"/>
    <cellStyle name="_Portfolio SPlan Base Case.xls Chart 1_Electric Rev Req Model (2009 GRC) Rebuttal REmoval of New  WH Solar AdjustMI 3 2" xfId="7193"/>
    <cellStyle name="_Portfolio SPlan Base Case.xls Chart 1_Electric Rev Req Model (2009 GRC) Rebuttal REmoval of New  WH Solar AdjustMI 4" xfId="7194"/>
    <cellStyle name="_Portfolio SPlan Base Case.xls Chart 1_Electric Rev Req Model (2009 GRC) Rebuttal REmoval of New  WH Solar AdjustMI_DEM-WP(C) ENERG10C--ctn Mid-C_042010 2010GRC" xfId="7195"/>
    <cellStyle name="_Portfolio SPlan Base Case.xls Chart 1_Electric Rev Req Model (2009 GRC) Rebuttal REmoval of New  WH Solar AdjustMI_DEM-WP(C) ENERG10C--ctn Mid-C_042010 2010GRC 2" xfId="7196"/>
    <cellStyle name="_Portfolio SPlan Base Case.xls Chart 1_Electric Rev Req Model (2009 GRC) Revised 01-18-2010" xfId="7197"/>
    <cellStyle name="_Portfolio SPlan Base Case.xls Chart 1_Electric Rev Req Model (2009 GRC) Revised 01-18-2010 2" xfId="7198"/>
    <cellStyle name="_Portfolio SPlan Base Case.xls Chart 1_Electric Rev Req Model (2009 GRC) Revised 01-18-2010 2 2" xfId="7199"/>
    <cellStyle name="_Portfolio SPlan Base Case.xls Chart 1_Electric Rev Req Model (2009 GRC) Revised 01-18-2010 2 2 2" xfId="7200"/>
    <cellStyle name="_Portfolio SPlan Base Case.xls Chart 1_Electric Rev Req Model (2009 GRC) Revised 01-18-2010 2 3" xfId="7201"/>
    <cellStyle name="_Portfolio SPlan Base Case.xls Chart 1_Electric Rev Req Model (2009 GRC) Revised 01-18-2010 3" xfId="7202"/>
    <cellStyle name="_Portfolio SPlan Base Case.xls Chart 1_Electric Rev Req Model (2009 GRC) Revised 01-18-2010 3 2" xfId="7203"/>
    <cellStyle name="_Portfolio SPlan Base Case.xls Chart 1_Electric Rev Req Model (2009 GRC) Revised 01-18-2010 4" xfId="7204"/>
    <cellStyle name="_Portfolio SPlan Base Case.xls Chart 1_Electric Rev Req Model (2009 GRC) Revised 01-18-2010_DEM-WP(C) ENERG10C--ctn Mid-C_042010 2010GRC" xfId="7205"/>
    <cellStyle name="_Portfolio SPlan Base Case.xls Chart 1_Electric Rev Req Model (2009 GRC) Revised 01-18-2010_DEM-WP(C) ENERG10C--ctn Mid-C_042010 2010GRC 2" xfId="7206"/>
    <cellStyle name="_Portfolio SPlan Base Case.xls Chart 1_Electric Rev Req Model (2010 GRC)" xfId="7207"/>
    <cellStyle name="_Portfolio SPlan Base Case.xls Chart 1_Electric Rev Req Model (2010 GRC) 2" xfId="7208"/>
    <cellStyle name="_Portfolio SPlan Base Case.xls Chart 1_Electric Rev Req Model (2010 GRC) SF" xfId="7209"/>
    <cellStyle name="_Portfolio SPlan Base Case.xls Chart 1_Electric Rev Req Model (2010 GRC) SF 2" xfId="7210"/>
    <cellStyle name="_Portfolio SPlan Base Case.xls Chart 1_Final Order Electric EXHIBIT A-1" xfId="7211"/>
    <cellStyle name="_Portfolio SPlan Base Case.xls Chart 1_Final Order Electric EXHIBIT A-1 2" xfId="7212"/>
    <cellStyle name="_Portfolio SPlan Base Case.xls Chart 1_Final Order Electric EXHIBIT A-1 2 2" xfId="7213"/>
    <cellStyle name="_Portfolio SPlan Base Case.xls Chart 1_Final Order Electric EXHIBIT A-1 3" xfId="7214"/>
    <cellStyle name="_Portfolio SPlan Base Case.xls Chart 1_NIM Summary" xfId="7215"/>
    <cellStyle name="_Portfolio SPlan Base Case.xls Chart 1_NIM Summary 2" xfId="7216"/>
    <cellStyle name="_Portfolio SPlan Base Case.xls Chart 1_NIM Summary 2 2" xfId="7217"/>
    <cellStyle name="_Portfolio SPlan Base Case.xls Chart 1_NIM Summary 2 2 2" xfId="7218"/>
    <cellStyle name="_Portfolio SPlan Base Case.xls Chart 1_NIM Summary 2 3" xfId="7219"/>
    <cellStyle name="_Portfolio SPlan Base Case.xls Chart 1_NIM Summary 3" xfId="7220"/>
    <cellStyle name="_Portfolio SPlan Base Case.xls Chart 1_NIM Summary 3 2" xfId="7221"/>
    <cellStyle name="_Portfolio SPlan Base Case.xls Chart 1_NIM Summary 4" xfId="7222"/>
    <cellStyle name="_Portfolio SPlan Base Case.xls Chart 1_NIM Summary_DEM-WP(C) ENERG10C--ctn Mid-C_042010 2010GRC" xfId="7223"/>
    <cellStyle name="_Portfolio SPlan Base Case.xls Chart 1_NIM Summary_DEM-WP(C) ENERG10C--ctn Mid-C_042010 2010GRC 2" xfId="7224"/>
    <cellStyle name="_Portfolio SPlan Base Case.xls Chart 1_Rebuttal Power Costs" xfId="7225"/>
    <cellStyle name="_Portfolio SPlan Base Case.xls Chart 1_Rebuttal Power Costs 2" xfId="7226"/>
    <cellStyle name="_Portfolio SPlan Base Case.xls Chart 1_Rebuttal Power Costs 2 2" xfId="7227"/>
    <cellStyle name="_Portfolio SPlan Base Case.xls Chart 1_Rebuttal Power Costs 2 2 2" xfId="7228"/>
    <cellStyle name="_Portfolio SPlan Base Case.xls Chart 1_Rebuttal Power Costs 2 3" xfId="7229"/>
    <cellStyle name="_Portfolio SPlan Base Case.xls Chart 1_Rebuttal Power Costs 3" xfId="7230"/>
    <cellStyle name="_Portfolio SPlan Base Case.xls Chart 1_Rebuttal Power Costs 3 2" xfId="7231"/>
    <cellStyle name="_Portfolio SPlan Base Case.xls Chart 1_Rebuttal Power Costs 4" xfId="7232"/>
    <cellStyle name="_Portfolio SPlan Base Case.xls Chart 1_Rebuttal Power Costs_Adj Bench DR 3 for Initial Briefs (Electric)" xfId="7233"/>
    <cellStyle name="_Portfolio SPlan Base Case.xls Chart 1_Rebuttal Power Costs_Adj Bench DR 3 for Initial Briefs (Electric) 2" xfId="7234"/>
    <cellStyle name="_Portfolio SPlan Base Case.xls Chart 1_Rebuttal Power Costs_Adj Bench DR 3 for Initial Briefs (Electric) 2 2" xfId="7235"/>
    <cellStyle name="_Portfolio SPlan Base Case.xls Chart 1_Rebuttal Power Costs_Adj Bench DR 3 for Initial Briefs (Electric) 2 2 2" xfId="7236"/>
    <cellStyle name="_Portfolio SPlan Base Case.xls Chart 1_Rebuttal Power Costs_Adj Bench DR 3 for Initial Briefs (Electric) 2 3" xfId="7237"/>
    <cellStyle name="_Portfolio SPlan Base Case.xls Chart 1_Rebuttal Power Costs_Adj Bench DR 3 for Initial Briefs (Electric) 3" xfId="7238"/>
    <cellStyle name="_Portfolio SPlan Base Case.xls Chart 1_Rebuttal Power Costs_Adj Bench DR 3 for Initial Briefs (Electric) 3 2" xfId="7239"/>
    <cellStyle name="_Portfolio SPlan Base Case.xls Chart 1_Rebuttal Power Costs_Adj Bench DR 3 for Initial Briefs (Electric) 4" xfId="7240"/>
    <cellStyle name="_Portfolio SPlan Base Case.xls Chart 1_Rebuttal Power Costs_Adj Bench DR 3 for Initial Briefs (Electric)_DEM-WP(C) ENERG10C--ctn Mid-C_042010 2010GRC" xfId="7241"/>
    <cellStyle name="_Portfolio SPlan Base Case.xls Chart 1_Rebuttal Power Costs_Adj Bench DR 3 for Initial Briefs (Electric)_DEM-WP(C) ENERG10C--ctn Mid-C_042010 2010GRC 2" xfId="7242"/>
    <cellStyle name="_Portfolio SPlan Base Case.xls Chart 1_Rebuttal Power Costs_DEM-WP(C) ENERG10C--ctn Mid-C_042010 2010GRC" xfId="7243"/>
    <cellStyle name="_Portfolio SPlan Base Case.xls Chart 1_Rebuttal Power Costs_DEM-WP(C) ENERG10C--ctn Mid-C_042010 2010GRC 2" xfId="7244"/>
    <cellStyle name="_Portfolio SPlan Base Case.xls Chart 1_Rebuttal Power Costs_Electric Rev Req Model (2009 GRC) Rebuttal" xfId="7245"/>
    <cellStyle name="_Portfolio SPlan Base Case.xls Chart 1_Rebuttal Power Costs_Electric Rev Req Model (2009 GRC) Rebuttal 2" xfId="7246"/>
    <cellStyle name="_Portfolio SPlan Base Case.xls Chart 1_Rebuttal Power Costs_Electric Rev Req Model (2009 GRC) Rebuttal 2 2" xfId="7247"/>
    <cellStyle name="_Portfolio SPlan Base Case.xls Chart 1_Rebuttal Power Costs_Electric Rev Req Model (2009 GRC) Rebuttal 3" xfId="7248"/>
    <cellStyle name="_Portfolio SPlan Base Case.xls Chart 1_Rebuttal Power Costs_Electric Rev Req Model (2009 GRC) Rebuttal REmoval of New  WH Solar AdjustMI" xfId="7249"/>
    <cellStyle name="_Portfolio SPlan Base Case.xls Chart 1_Rebuttal Power Costs_Electric Rev Req Model (2009 GRC) Rebuttal REmoval of New  WH Solar AdjustMI 2" xfId="7250"/>
    <cellStyle name="_Portfolio SPlan Base Case.xls Chart 1_Rebuttal Power Costs_Electric Rev Req Model (2009 GRC) Rebuttal REmoval of New  WH Solar AdjustMI 2 2" xfId="7251"/>
    <cellStyle name="_Portfolio SPlan Base Case.xls Chart 1_Rebuttal Power Costs_Electric Rev Req Model (2009 GRC) Rebuttal REmoval of New  WH Solar AdjustMI 2 2 2" xfId="7252"/>
    <cellStyle name="_Portfolio SPlan Base Case.xls Chart 1_Rebuttal Power Costs_Electric Rev Req Model (2009 GRC) Rebuttal REmoval of New  WH Solar AdjustMI 2 3" xfId="7253"/>
    <cellStyle name="_Portfolio SPlan Base Case.xls Chart 1_Rebuttal Power Costs_Electric Rev Req Model (2009 GRC) Rebuttal REmoval of New  WH Solar AdjustMI 3" xfId="7254"/>
    <cellStyle name="_Portfolio SPlan Base Case.xls Chart 1_Rebuttal Power Costs_Electric Rev Req Model (2009 GRC) Rebuttal REmoval of New  WH Solar AdjustMI 3 2" xfId="7255"/>
    <cellStyle name="_Portfolio SPlan Base Case.xls Chart 1_Rebuttal Power Costs_Electric Rev Req Model (2009 GRC) Rebuttal REmoval of New  WH Solar AdjustMI 4" xfId="7256"/>
    <cellStyle name="_Portfolio SPlan Base Case.xls Chart 1_Rebuttal Power Costs_Electric Rev Req Model (2009 GRC) Rebuttal REmoval of New  WH Solar AdjustMI_DEM-WP(C) ENERG10C--ctn Mid-C_042010 2010GRC" xfId="7257"/>
    <cellStyle name="_Portfolio SPlan Base Case.xls Chart 1_Rebuttal Power Costs_Electric Rev Req Model (2009 GRC) Rebuttal REmoval of New  WH Solar AdjustMI_DEM-WP(C) ENERG10C--ctn Mid-C_042010 2010GRC 2" xfId="7258"/>
    <cellStyle name="_Portfolio SPlan Base Case.xls Chart 1_Rebuttal Power Costs_Electric Rev Req Model (2009 GRC) Revised 01-18-2010" xfId="7259"/>
    <cellStyle name="_Portfolio SPlan Base Case.xls Chart 1_Rebuttal Power Costs_Electric Rev Req Model (2009 GRC) Revised 01-18-2010 2" xfId="7260"/>
    <cellStyle name="_Portfolio SPlan Base Case.xls Chart 1_Rebuttal Power Costs_Electric Rev Req Model (2009 GRC) Revised 01-18-2010 2 2" xfId="7261"/>
    <cellStyle name="_Portfolio SPlan Base Case.xls Chart 1_Rebuttal Power Costs_Electric Rev Req Model (2009 GRC) Revised 01-18-2010 2 2 2" xfId="7262"/>
    <cellStyle name="_Portfolio SPlan Base Case.xls Chart 1_Rebuttal Power Costs_Electric Rev Req Model (2009 GRC) Revised 01-18-2010 2 3" xfId="7263"/>
    <cellStyle name="_Portfolio SPlan Base Case.xls Chart 1_Rebuttal Power Costs_Electric Rev Req Model (2009 GRC) Revised 01-18-2010 3" xfId="7264"/>
    <cellStyle name="_Portfolio SPlan Base Case.xls Chart 1_Rebuttal Power Costs_Electric Rev Req Model (2009 GRC) Revised 01-18-2010 3 2" xfId="7265"/>
    <cellStyle name="_Portfolio SPlan Base Case.xls Chart 1_Rebuttal Power Costs_Electric Rev Req Model (2009 GRC) Revised 01-18-2010 4" xfId="7266"/>
    <cellStyle name="_Portfolio SPlan Base Case.xls Chart 1_Rebuttal Power Costs_Electric Rev Req Model (2009 GRC) Revised 01-18-2010_DEM-WP(C) ENERG10C--ctn Mid-C_042010 2010GRC" xfId="7267"/>
    <cellStyle name="_Portfolio SPlan Base Case.xls Chart 1_Rebuttal Power Costs_Electric Rev Req Model (2009 GRC) Revised 01-18-2010_DEM-WP(C) ENERG10C--ctn Mid-C_042010 2010GRC 2" xfId="7268"/>
    <cellStyle name="_Portfolio SPlan Base Case.xls Chart 1_Rebuttal Power Costs_Final Order Electric EXHIBIT A-1" xfId="7269"/>
    <cellStyle name="_Portfolio SPlan Base Case.xls Chart 1_Rebuttal Power Costs_Final Order Electric EXHIBIT A-1 2" xfId="7270"/>
    <cellStyle name="_Portfolio SPlan Base Case.xls Chart 1_Rebuttal Power Costs_Final Order Electric EXHIBIT A-1 2 2" xfId="7271"/>
    <cellStyle name="_Portfolio SPlan Base Case.xls Chart 1_Rebuttal Power Costs_Final Order Electric EXHIBIT A-1 3" xfId="7272"/>
    <cellStyle name="_Portfolio SPlan Base Case.xls Chart 1_TENASKA REGULATORY ASSET" xfId="7273"/>
    <cellStyle name="_Portfolio SPlan Base Case.xls Chart 1_TENASKA REGULATORY ASSET 2" xfId="7274"/>
    <cellStyle name="_Portfolio SPlan Base Case.xls Chart 1_TENASKA REGULATORY ASSET 2 2" xfId="7275"/>
    <cellStyle name="_Portfolio SPlan Base Case.xls Chart 1_TENASKA REGULATORY ASSET 3" xfId="7276"/>
    <cellStyle name="_Portfolio SPlan Base Case.xls Chart 2" xfId="7277"/>
    <cellStyle name="_Portfolio SPlan Base Case.xls Chart 2 2" xfId="7278"/>
    <cellStyle name="_Portfolio SPlan Base Case.xls Chart 2 2 2" xfId="7279"/>
    <cellStyle name="_Portfolio SPlan Base Case.xls Chart 2 2 2 2" xfId="7280"/>
    <cellStyle name="_Portfolio SPlan Base Case.xls Chart 2 2 3" xfId="7281"/>
    <cellStyle name="_Portfolio SPlan Base Case.xls Chart 2 3" xfId="7282"/>
    <cellStyle name="_Portfolio SPlan Base Case.xls Chart 2 3 2" xfId="7283"/>
    <cellStyle name="_Portfolio SPlan Base Case.xls Chart 2 4" xfId="7284"/>
    <cellStyle name="_Portfolio SPlan Base Case.xls Chart 2 4 2" xfId="7285"/>
    <cellStyle name="_Portfolio SPlan Base Case.xls Chart 2 5" xfId="7286"/>
    <cellStyle name="_Portfolio SPlan Base Case.xls Chart 2 5 2" xfId="7287"/>
    <cellStyle name="_Portfolio SPlan Base Case.xls Chart 2 6" xfId="7288"/>
    <cellStyle name="_Portfolio SPlan Base Case.xls Chart 2 6 2" xfId="7289"/>
    <cellStyle name="_Portfolio SPlan Base Case.xls Chart 2_Adj Bench DR 3 for Initial Briefs (Electric)" xfId="7290"/>
    <cellStyle name="_Portfolio SPlan Base Case.xls Chart 2_Adj Bench DR 3 for Initial Briefs (Electric) 2" xfId="7291"/>
    <cellStyle name="_Portfolio SPlan Base Case.xls Chart 2_Adj Bench DR 3 for Initial Briefs (Electric) 2 2" xfId="7292"/>
    <cellStyle name="_Portfolio SPlan Base Case.xls Chart 2_Adj Bench DR 3 for Initial Briefs (Electric) 2 2 2" xfId="7293"/>
    <cellStyle name="_Portfolio SPlan Base Case.xls Chart 2_Adj Bench DR 3 for Initial Briefs (Electric) 2 3" xfId="7294"/>
    <cellStyle name="_Portfolio SPlan Base Case.xls Chart 2_Adj Bench DR 3 for Initial Briefs (Electric) 3" xfId="7295"/>
    <cellStyle name="_Portfolio SPlan Base Case.xls Chart 2_Adj Bench DR 3 for Initial Briefs (Electric) 3 2" xfId="7296"/>
    <cellStyle name="_Portfolio SPlan Base Case.xls Chart 2_Adj Bench DR 3 for Initial Briefs (Electric) 4" xfId="7297"/>
    <cellStyle name="_Portfolio SPlan Base Case.xls Chart 2_Adj Bench DR 3 for Initial Briefs (Electric)_DEM-WP(C) ENERG10C--ctn Mid-C_042010 2010GRC" xfId="7298"/>
    <cellStyle name="_Portfolio SPlan Base Case.xls Chart 2_Adj Bench DR 3 for Initial Briefs (Electric)_DEM-WP(C) ENERG10C--ctn Mid-C_042010 2010GRC 2" xfId="7299"/>
    <cellStyle name="_Portfolio SPlan Base Case.xls Chart 2_Book1" xfId="7300"/>
    <cellStyle name="_Portfolio SPlan Base Case.xls Chart 2_Book1 2" xfId="7301"/>
    <cellStyle name="_Portfolio SPlan Base Case.xls Chart 2_Book2" xfId="7302"/>
    <cellStyle name="_Portfolio SPlan Base Case.xls Chart 2_Book2 2" xfId="7303"/>
    <cellStyle name="_Portfolio SPlan Base Case.xls Chart 2_Book2 2 2" xfId="7304"/>
    <cellStyle name="_Portfolio SPlan Base Case.xls Chart 2_Book2 2 2 2" xfId="7305"/>
    <cellStyle name="_Portfolio SPlan Base Case.xls Chart 2_Book2 2 3" xfId="7306"/>
    <cellStyle name="_Portfolio SPlan Base Case.xls Chart 2_Book2 3" xfId="7307"/>
    <cellStyle name="_Portfolio SPlan Base Case.xls Chart 2_Book2 3 2" xfId="7308"/>
    <cellStyle name="_Portfolio SPlan Base Case.xls Chart 2_Book2 4" xfId="7309"/>
    <cellStyle name="_Portfolio SPlan Base Case.xls Chart 2_Book2_Adj Bench DR 3 for Initial Briefs (Electric)" xfId="7310"/>
    <cellStyle name="_Portfolio SPlan Base Case.xls Chart 2_Book2_Adj Bench DR 3 for Initial Briefs (Electric) 2" xfId="7311"/>
    <cellStyle name="_Portfolio SPlan Base Case.xls Chart 2_Book2_Adj Bench DR 3 for Initial Briefs (Electric) 2 2" xfId="7312"/>
    <cellStyle name="_Portfolio SPlan Base Case.xls Chart 2_Book2_Adj Bench DR 3 for Initial Briefs (Electric) 2 2 2" xfId="7313"/>
    <cellStyle name="_Portfolio SPlan Base Case.xls Chart 2_Book2_Adj Bench DR 3 for Initial Briefs (Electric) 2 3" xfId="7314"/>
    <cellStyle name="_Portfolio SPlan Base Case.xls Chart 2_Book2_Adj Bench DR 3 for Initial Briefs (Electric) 3" xfId="7315"/>
    <cellStyle name="_Portfolio SPlan Base Case.xls Chart 2_Book2_Adj Bench DR 3 for Initial Briefs (Electric) 3 2" xfId="7316"/>
    <cellStyle name="_Portfolio SPlan Base Case.xls Chart 2_Book2_Adj Bench DR 3 for Initial Briefs (Electric) 4" xfId="7317"/>
    <cellStyle name="_Portfolio SPlan Base Case.xls Chart 2_Book2_Adj Bench DR 3 for Initial Briefs (Electric)_DEM-WP(C) ENERG10C--ctn Mid-C_042010 2010GRC" xfId="7318"/>
    <cellStyle name="_Portfolio SPlan Base Case.xls Chart 2_Book2_Adj Bench DR 3 for Initial Briefs (Electric)_DEM-WP(C) ENERG10C--ctn Mid-C_042010 2010GRC 2" xfId="7319"/>
    <cellStyle name="_Portfolio SPlan Base Case.xls Chart 2_Book2_DEM-WP(C) ENERG10C--ctn Mid-C_042010 2010GRC" xfId="7320"/>
    <cellStyle name="_Portfolio SPlan Base Case.xls Chart 2_Book2_DEM-WP(C) ENERG10C--ctn Mid-C_042010 2010GRC 2" xfId="7321"/>
    <cellStyle name="_Portfolio SPlan Base Case.xls Chart 2_Book2_Electric Rev Req Model (2009 GRC) Rebuttal" xfId="7322"/>
    <cellStyle name="_Portfolio SPlan Base Case.xls Chart 2_Book2_Electric Rev Req Model (2009 GRC) Rebuttal 2" xfId="7323"/>
    <cellStyle name="_Portfolio SPlan Base Case.xls Chart 2_Book2_Electric Rev Req Model (2009 GRC) Rebuttal 2 2" xfId="7324"/>
    <cellStyle name="_Portfolio SPlan Base Case.xls Chart 2_Book2_Electric Rev Req Model (2009 GRC) Rebuttal 3" xfId="7325"/>
    <cellStyle name="_Portfolio SPlan Base Case.xls Chart 2_Book2_Electric Rev Req Model (2009 GRC) Rebuttal REmoval of New  WH Solar AdjustMI" xfId="7326"/>
    <cellStyle name="_Portfolio SPlan Base Case.xls Chart 2_Book2_Electric Rev Req Model (2009 GRC) Rebuttal REmoval of New  WH Solar AdjustMI 2" xfId="7327"/>
    <cellStyle name="_Portfolio SPlan Base Case.xls Chart 2_Book2_Electric Rev Req Model (2009 GRC) Rebuttal REmoval of New  WH Solar AdjustMI 2 2" xfId="7328"/>
    <cellStyle name="_Portfolio SPlan Base Case.xls Chart 2_Book2_Electric Rev Req Model (2009 GRC) Rebuttal REmoval of New  WH Solar AdjustMI 2 2 2" xfId="7329"/>
    <cellStyle name="_Portfolio SPlan Base Case.xls Chart 2_Book2_Electric Rev Req Model (2009 GRC) Rebuttal REmoval of New  WH Solar AdjustMI 2 3" xfId="7330"/>
    <cellStyle name="_Portfolio SPlan Base Case.xls Chart 2_Book2_Electric Rev Req Model (2009 GRC) Rebuttal REmoval of New  WH Solar AdjustMI 3" xfId="7331"/>
    <cellStyle name="_Portfolio SPlan Base Case.xls Chart 2_Book2_Electric Rev Req Model (2009 GRC) Rebuttal REmoval of New  WH Solar AdjustMI 3 2" xfId="7332"/>
    <cellStyle name="_Portfolio SPlan Base Case.xls Chart 2_Book2_Electric Rev Req Model (2009 GRC) Rebuttal REmoval of New  WH Solar AdjustMI 4" xfId="7333"/>
    <cellStyle name="_Portfolio SPlan Base Case.xls Chart 2_Book2_Electric Rev Req Model (2009 GRC) Rebuttal REmoval of New  WH Solar AdjustMI_DEM-WP(C) ENERG10C--ctn Mid-C_042010 2010GRC" xfId="7334"/>
    <cellStyle name="_Portfolio SPlan Base Case.xls Chart 2_Book2_Electric Rev Req Model (2009 GRC) Rebuttal REmoval of New  WH Solar AdjustMI_DEM-WP(C) ENERG10C--ctn Mid-C_042010 2010GRC 2" xfId="7335"/>
    <cellStyle name="_Portfolio SPlan Base Case.xls Chart 2_Book2_Electric Rev Req Model (2009 GRC) Revised 01-18-2010" xfId="7336"/>
    <cellStyle name="_Portfolio SPlan Base Case.xls Chart 2_Book2_Electric Rev Req Model (2009 GRC) Revised 01-18-2010 2" xfId="7337"/>
    <cellStyle name="_Portfolio SPlan Base Case.xls Chart 2_Book2_Electric Rev Req Model (2009 GRC) Revised 01-18-2010 2 2" xfId="7338"/>
    <cellStyle name="_Portfolio SPlan Base Case.xls Chart 2_Book2_Electric Rev Req Model (2009 GRC) Revised 01-18-2010 2 2 2" xfId="7339"/>
    <cellStyle name="_Portfolio SPlan Base Case.xls Chart 2_Book2_Electric Rev Req Model (2009 GRC) Revised 01-18-2010 2 3" xfId="7340"/>
    <cellStyle name="_Portfolio SPlan Base Case.xls Chart 2_Book2_Electric Rev Req Model (2009 GRC) Revised 01-18-2010 3" xfId="7341"/>
    <cellStyle name="_Portfolio SPlan Base Case.xls Chart 2_Book2_Electric Rev Req Model (2009 GRC) Revised 01-18-2010 3 2" xfId="7342"/>
    <cellStyle name="_Portfolio SPlan Base Case.xls Chart 2_Book2_Electric Rev Req Model (2009 GRC) Revised 01-18-2010 4" xfId="7343"/>
    <cellStyle name="_Portfolio SPlan Base Case.xls Chart 2_Book2_Electric Rev Req Model (2009 GRC) Revised 01-18-2010_DEM-WP(C) ENERG10C--ctn Mid-C_042010 2010GRC" xfId="7344"/>
    <cellStyle name="_Portfolio SPlan Base Case.xls Chart 2_Book2_Electric Rev Req Model (2009 GRC) Revised 01-18-2010_DEM-WP(C) ENERG10C--ctn Mid-C_042010 2010GRC 2" xfId="7345"/>
    <cellStyle name="_Portfolio SPlan Base Case.xls Chart 2_Book2_Final Order Electric EXHIBIT A-1" xfId="7346"/>
    <cellStyle name="_Portfolio SPlan Base Case.xls Chart 2_Book2_Final Order Electric EXHIBIT A-1 2" xfId="7347"/>
    <cellStyle name="_Portfolio SPlan Base Case.xls Chart 2_Book2_Final Order Electric EXHIBIT A-1 2 2" xfId="7348"/>
    <cellStyle name="_Portfolio SPlan Base Case.xls Chart 2_Book2_Final Order Electric EXHIBIT A-1 3" xfId="7349"/>
    <cellStyle name="_Portfolio SPlan Base Case.xls Chart 2_Chelan PUD Power Costs (8-10)" xfId="7350"/>
    <cellStyle name="_Portfolio SPlan Base Case.xls Chart 2_Chelan PUD Power Costs (8-10) 2" xfId="7351"/>
    <cellStyle name="_Portfolio SPlan Base Case.xls Chart 2_Colstrip 1&amp;2 Annual O&amp;M Budgets" xfId="7352"/>
    <cellStyle name="_Portfolio SPlan Base Case.xls Chart 2_Colstrip 1&amp;2 Annual O&amp;M Budgets 2" xfId="7353"/>
    <cellStyle name="_Portfolio SPlan Base Case.xls Chart 2_Colstrip 1&amp;2 Annual O&amp;M Budgets 3" xfId="7354"/>
    <cellStyle name="_Portfolio SPlan Base Case.xls Chart 2_Confidential Material" xfId="7355"/>
    <cellStyle name="_Portfolio SPlan Base Case.xls Chart 2_Confidential Material 2" xfId="7356"/>
    <cellStyle name="_Portfolio SPlan Base Case.xls Chart 2_DEM-WP(C) Colstrip 12 Coal Cost Forecast 2010GRC" xfId="7357"/>
    <cellStyle name="_Portfolio SPlan Base Case.xls Chart 2_DEM-WP(C) Colstrip 12 Coal Cost Forecast 2010GRC 2" xfId="7358"/>
    <cellStyle name="_Portfolio SPlan Base Case.xls Chart 2_DEM-WP(C) ENERG10C--ctn Mid-C_042010 2010GRC" xfId="7359"/>
    <cellStyle name="_Portfolio SPlan Base Case.xls Chart 2_DEM-WP(C) ENERG10C--ctn Mid-C_042010 2010GRC 2" xfId="7360"/>
    <cellStyle name="_Portfolio SPlan Base Case.xls Chart 2_DEM-WP(C) Production O&amp;M 2010GRC As-Filed" xfId="7361"/>
    <cellStyle name="_Portfolio SPlan Base Case.xls Chart 2_DEM-WP(C) Production O&amp;M 2010GRC As-Filed 2" xfId="7362"/>
    <cellStyle name="_Portfolio SPlan Base Case.xls Chart 2_DEM-WP(C) Production O&amp;M 2010GRC As-Filed 2 2" xfId="7363"/>
    <cellStyle name="_Portfolio SPlan Base Case.xls Chart 2_DEM-WP(C) Production O&amp;M 2010GRC As-Filed 2 3" xfId="7364"/>
    <cellStyle name="_Portfolio SPlan Base Case.xls Chart 2_DEM-WP(C) Production O&amp;M 2010GRC As-Filed 3" xfId="7365"/>
    <cellStyle name="_Portfolio SPlan Base Case.xls Chart 2_DEM-WP(C) Production O&amp;M 2010GRC As-Filed 3 2" xfId="7366"/>
    <cellStyle name="_Portfolio SPlan Base Case.xls Chart 2_DEM-WP(C) Production O&amp;M 2010GRC As-Filed 4" xfId="7367"/>
    <cellStyle name="_Portfolio SPlan Base Case.xls Chart 2_DEM-WP(C) Production O&amp;M 2010GRC As-Filed 4 2" xfId="7368"/>
    <cellStyle name="_Portfolio SPlan Base Case.xls Chart 2_DEM-WP(C) Production O&amp;M 2010GRC As-Filed 5" xfId="7369"/>
    <cellStyle name="_Portfolio SPlan Base Case.xls Chart 2_DEM-WP(C) Production O&amp;M 2010GRC As-Filed 5 2" xfId="7370"/>
    <cellStyle name="_Portfolio SPlan Base Case.xls Chart 2_DEM-WP(C) Production O&amp;M 2010GRC As-Filed 6" xfId="7371"/>
    <cellStyle name="_Portfolio SPlan Base Case.xls Chart 2_DEM-WP(C) Production O&amp;M 2010GRC As-Filed 6 2" xfId="7372"/>
    <cellStyle name="_Portfolio SPlan Base Case.xls Chart 2_Electric Rev Req Model (2009 GRC) " xfId="7373"/>
    <cellStyle name="_Portfolio SPlan Base Case.xls Chart 2_Electric Rev Req Model (2009 GRC)  2" xfId="7374"/>
    <cellStyle name="_Portfolio SPlan Base Case.xls Chart 2_Electric Rev Req Model (2009 GRC)  2 2" xfId="7375"/>
    <cellStyle name="_Portfolio SPlan Base Case.xls Chart 2_Electric Rev Req Model (2009 GRC)  2 2 2" xfId="7376"/>
    <cellStyle name="_Portfolio SPlan Base Case.xls Chart 2_Electric Rev Req Model (2009 GRC)  2 3" xfId="7377"/>
    <cellStyle name="_Portfolio SPlan Base Case.xls Chart 2_Electric Rev Req Model (2009 GRC)  3" xfId="7378"/>
    <cellStyle name="_Portfolio SPlan Base Case.xls Chart 2_Electric Rev Req Model (2009 GRC)  3 2" xfId="7379"/>
    <cellStyle name="_Portfolio SPlan Base Case.xls Chart 2_Electric Rev Req Model (2009 GRC)  4" xfId="7380"/>
    <cellStyle name="_Portfolio SPlan Base Case.xls Chart 2_Electric Rev Req Model (2009 GRC) _DEM-WP(C) ENERG10C--ctn Mid-C_042010 2010GRC" xfId="7381"/>
    <cellStyle name="_Portfolio SPlan Base Case.xls Chart 2_Electric Rev Req Model (2009 GRC) _DEM-WP(C) ENERG10C--ctn Mid-C_042010 2010GRC 2" xfId="7382"/>
    <cellStyle name="_Portfolio SPlan Base Case.xls Chart 2_Electric Rev Req Model (2009 GRC) Rebuttal" xfId="7383"/>
    <cellStyle name="_Portfolio SPlan Base Case.xls Chart 2_Electric Rev Req Model (2009 GRC) Rebuttal 2" xfId="7384"/>
    <cellStyle name="_Portfolio SPlan Base Case.xls Chart 2_Electric Rev Req Model (2009 GRC) Rebuttal 2 2" xfId="7385"/>
    <cellStyle name="_Portfolio SPlan Base Case.xls Chart 2_Electric Rev Req Model (2009 GRC) Rebuttal 3" xfId="7386"/>
    <cellStyle name="_Portfolio SPlan Base Case.xls Chart 2_Electric Rev Req Model (2009 GRC) Rebuttal REmoval of New  WH Solar AdjustMI" xfId="7387"/>
    <cellStyle name="_Portfolio SPlan Base Case.xls Chart 2_Electric Rev Req Model (2009 GRC) Rebuttal REmoval of New  WH Solar AdjustMI 2" xfId="7388"/>
    <cellStyle name="_Portfolio SPlan Base Case.xls Chart 2_Electric Rev Req Model (2009 GRC) Rebuttal REmoval of New  WH Solar AdjustMI 2 2" xfId="7389"/>
    <cellStyle name="_Portfolio SPlan Base Case.xls Chart 2_Electric Rev Req Model (2009 GRC) Rebuttal REmoval of New  WH Solar AdjustMI 2 2 2" xfId="7390"/>
    <cellStyle name="_Portfolio SPlan Base Case.xls Chart 2_Electric Rev Req Model (2009 GRC) Rebuttal REmoval of New  WH Solar AdjustMI 2 3" xfId="7391"/>
    <cellStyle name="_Portfolio SPlan Base Case.xls Chart 2_Electric Rev Req Model (2009 GRC) Rebuttal REmoval of New  WH Solar AdjustMI 3" xfId="7392"/>
    <cellStyle name="_Portfolio SPlan Base Case.xls Chart 2_Electric Rev Req Model (2009 GRC) Rebuttal REmoval of New  WH Solar AdjustMI 3 2" xfId="7393"/>
    <cellStyle name="_Portfolio SPlan Base Case.xls Chart 2_Electric Rev Req Model (2009 GRC) Rebuttal REmoval of New  WH Solar AdjustMI 4" xfId="7394"/>
    <cellStyle name="_Portfolio SPlan Base Case.xls Chart 2_Electric Rev Req Model (2009 GRC) Rebuttal REmoval of New  WH Solar AdjustMI_DEM-WP(C) ENERG10C--ctn Mid-C_042010 2010GRC" xfId="7395"/>
    <cellStyle name="_Portfolio SPlan Base Case.xls Chart 2_Electric Rev Req Model (2009 GRC) Rebuttal REmoval of New  WH Solar AdjustMI_DEM-WP(C) ENERG10C--ctn Mid-C_042010 2010GRC 2" xfId="7396"/>
    <cellStyle name="_Portfolio SPlan Base Case.xls Chart 2_Electric Rev Req Model (2009 GRC) Revised 01-18-2010" xfId="7397"/>
    <cellStyle name="_Portfolio SPlan Base Case.xls Chart 2_Electric Rev Req Model (2009 GRC) Revised 01-18-2010 2" xfId="7398"/>
    <cellStyle name="_Portfolio SPlan Base Case.xls Chart 2_Electric Rev Req Model (2009 GRC) Revised 01-18-2010 2 2" xfId="7399"/>
    <cellStyle name="_Portfolio SPlan Base Case.xls Chart 2_Electric Rev Req Model (2009 GRC) Revised 01-18-2010 2 2 2" xfId="7400"/>
    <cellStyle name="_Portfolio SPlan Base Case.xls Chart 2_Electric Rev Req Model (2009 GRC) Revised 01-18-2010 2 3" xfId="7401"/>
    <cellStyle name="_Portfolio SPlan Base Case.xls Chart 2_Electric Rev Req Model (2009 GRC) Revised 01-18-2010 3" xfId="7402"/>
    <cellStyle name="_Portfolio SPlan Base Case.xls Chart 2_Electric Rev Req Model (2009 GRC) Revised 01-18-2010 3 2" xfId="7403"/>
    <cellStyle name="_Portfolio SPlan Base Case.xls Chart 2_Electric Rev Req Model (2009 GRC) Revised 01-18-2010 4" xfId="7404"/>
    <cellStyle name="_Portfolio SPlan Base Case.xls Chart 2_Electric Rev Req Model (2009 GRC) Revised 01-18-2010_DEM-WP(C) ENERG10C--ctn Mid-C_042010 2010GRC" xfId="7405"/>
    <cellStyle name="_Portfolio SPlan Base Case.xls Chart 2_Electric Rev Req Model (2009 GRC) Revised 01-18-2010_DEM-WP(C) ENERG10C--ctn Mid-C_042010 2010GRC 2" xfId="7406"/>
    <cellStyle name="_Portfolio SPlan Base Case.xls Chart 2_Electric Rev Req Model (2010 GRC)" xfId="7407"/>
    <cellStyle name="_Portfolio SPlan Base Case.xls Chart 2_Electric Rev Req Model (2010 GRC) 2" xfId="7408"/>
    <cellStyle name="_Portfolio SPlan Base Case.xls Chart 2_Electric Rev Req Model (2010 GRC) SF" xfId="7409"/>
    <cellStyle name="_Portfolio SPlan Base Case.xls Chart 2_Electric Rev Req Model (2010 GRC) SF 2" xfId="7410"/>
    <cellStyle name="_Portfolio SPlan Base Case.xls Chart 2_Final Order Electric EXHIBIT A-1" xfId="7411"/>
    <cellStyle name="_Portfolio SPlan Base Case.xls Chart 2_Final Order Electric EXHIBIT A-1 2" xfId="7412"/>
    <cellStyle name="_Portfolio SPlan Base Case.xls Chart 2_Final Order Electric EXHIBIT A-1 2 2" xfId="7413"/>
    <cellStyle name="_Portfolio SPlan Base Case.xls Chart 2_Final Order Electric EXHIBIT A-1 3" xfId="7414"/>
    <cellStyle name="_Portfolio SPlan Base Case.xls Chart 2_NIM Summary" xfId="7415"/>
    <cellStyle name="_Portfolio SPlan Base Case.xls Chart 2_NIM Summary 2" xfId="7416"/>
    <cellStyle name="_Portfolio SPlan Base Case.xls Chart 2_NIM Summary 2 2" xfId="7417"/>
    <cellStyle name="_Portfolio SPlan Base Case.xls Chart 2_NIM Summary 2 2 2" xfId="7418"/>
    <cellStyle name="_Portfolio SPlan Base Case.xls Chart 2_NIM Summary 2 3" xfId="7419"/>
    <cellStyle name="_Portfolio SPlan Base Case.xls Chart 2_NIM Summary 3" xfId="7420"/>
    <cellStyle name="_Portfolio SPlan Base Case.xls Chart 2_NIM Summary 3 2" xfId="7421"/>
    <cellStyle name="_Portfolio SPlan Base Case.xls Chart 2_NIM Summary 4" xfId="7422"/>
    <cellStyle name="_Portfolio SPlan Base Case.xls Chart 2_NIM Summary_DEM-WP(C) ENERG10C--ctn Mid-C_042010 2010GRC" xfId="7423"/>
    <cellStyle name="_Portfolio SPlan Base Case.xls Chart 2_NIM Summary_DEM-WP(C) ENERG10C--ctn Mid-C_042010 2010GRC 2" xfId="7424"/>
    <cellStyle name="_Portfolio SPlan Base Case.xls Chart 2_Rebuttal Power Costs" xfId="7425"/>
    <cellStyle name="_Portfolio SPlan Base Case.xls Chart 2_Rebuttal Power Costs 2" xfId="7426"/>
    <cellStyle name="_Portfolio SPlan Base Case.xls Chart 2_Rebuttal Power Costs 2 2" xfId="7427"/>
    <cellStyle name="_Portfolio SPlan Base Case.xls Chart 2_Rebuttal Power Costs 2 2 2" xfId="7428"/>
    <cellStyle name="_Portfolio SPlan Base Case.xls Chart 2_Rebuttal Power Costs 2 3" xfId="7429"/>
    <cellStyle name="_Portfolio SPlan Base Case.xls Chart 2_Rebuttal Power Costs 3" xfId="7430"/>
    <cellStyle name="_Portfolio SPlan Base Case.xls Chart 2_Rebuttal Power Costs 3 2" xfId="7431"/>
    <cellStyle name="_Portfolio SPlan Base Case.xls Chart 2_Rebuttal Power Costs 4" xfId="7432"/>
    <cellStyle name="_Portfolio SPlan Base Case.xls Chart 2_Rebuttal Power Costs_Adj Bench DR 3 for Initial Briefs (Electric)" xfId="7433"/>
    <cellStyle name="_Portfolio SPlan Base Case.xls Chart 2_Rebuttal Power Costs_Adj Bench DR 3 for Initial Briefs (Electric) 2" xfId="7434"/>
    <cellStyle name="_Portfolio SPlan Base Case.xls Chart 2_Rebuttal Power Costs_Adj Bench DR 3 for Initial Briefs (Electric) 2 2" xfId="7435"/>
    <cellStyle name="_Portfolio SPlan Base Case.xls Chart 2_Rebuttal Power Costs_Adj Bench DR 3 for Initial Briefs (Electric) 2 2 2" xfId="7436"/>
    <cellStyle name="_Portfolio SPlan Base Case.xls Chart 2_Rebuttal Power Costs_Adj Bench DR 3 for Initial Briefs (Electric) 2 3" xfId="7437"/>
    <cellStyle name="_Portfolio SPlan Base Case.xls Chart 2_Rebuttal Power Costs_Adj Bench DR 3 for Initial Briefs (Electric) 3" xfId="7438"/>
    <cellStyle name="_Portfolio SPlan Base Case.xls Chart 2_Rebuttal Power Costs_Adj Bench DR 3 for Initial Briefs (Electric) 3 2" xfId="7439"/>
    <cellStyle name="_Portfolio SPlan Base Case.xls Chart 2_Rebuttal Power Costs_Adj Bench DR 3 for Initial Briefs (Electric) 4" xfId="7440"/>
    <cellStyle name="_Portfolio SPlan Base Case.xls Chart 2_Rebuttal Power Costs_Adj Bench DR 3 for Initial Briefs (Electric)_DEM-WP(C) ENERG10C--ctn Mid-C_042010 2010GRC" xfId="7441"/>
    <cellStyle name="_Portfolio SPlan Base Case.xls Chart 2_Rebuttal Power Costs_Adj Bench DR 3 for Initial Briefs (Electric)_DEM-WP(C) ENERG10C--ctn Mid-C_042010 2010GRC 2" xfId="7442"/>
    <cellStyle name="_Portfolio SPlan Base Case.xls Chart 2_Rebuttal Power Costs_DEM-WP(C) ENERG10C--ctn Mid-C_042010 2010GRC" xfId="7443"/>
    <cellStyle name="_Portfolio SPlan Base Case.xls Chart 2_Rebuttal Power Costs_DEM-WP(C) ENERG10C--ctn Mid-C_042010 2010GRC 2" xfId="7444"/>
    <cellStyle name="_Portfolio SPlan Base Case.xls Chart 2_Rebuttal Power Costs_Electric Rev Req Model (2009 GRC) Rebuttal" xfId="7445"/>
    <cellStyle name="_Portfolio SPlan Base Case.xls Chart 2_Rebuttal Power Costs_Electric Rev Req Model (2009 GRC) Rebuttal 2" xfId="7446"/>
    <cellStyle name="_Portfolio SPlan Base Case.xls Chart 2_Rebuttal Power Costs_Electric Rev Req Model (2009 GRC) Rebuttal 2 2" xfId="7447"/>
    <cellStyle name="_Portfolio SPlan Base Case.xls Chart 2_Rebuttal Power Costs_Electric Rev Req Model (2009 GRC) Rebuttal 3" xfId="7448"/>
    <cellStyle name="_Portfolio SPlan Base Case.xls Chart 2_Rebuttal Power Costs_Electric Rev Req Model (2009 GRC) Rebuttal REmoval of New  WH Solar AdjustMI" xfId="7449"/>
    <cellStyle name="_Portfolio SPlan Base Case.xls Chart 2_Rebuttal Power Costs_Electric Rev Req Model (2009 GRC) Rebuttal REmoval of New  WH Solar AdjustMI 2" xfId="7450"/>
    <cellStyle name="_Portfolio SPlan Base Case.xls Chart 2_Rebuttal Power Costs_Electric Rev Req Model (2009 GRC) Rebuttal REmoval of New  WH Solar AdjustMI 2 2" xfId="7451"/>
    <cellStyle name="_Portfolio SPlan Base Case.xls Chart 2_Rebuttal Power Costs_Electric Rev Req Model (2009 GRC) Rebuttal REmoval of New  WH Solar AdjustMI 2 2 2" xfId="7452"/>
    <cellStyle name="_Portfolio SPlan Base Case.xls Chart 2_Rebuttal Power Costs_Electric Rev Req Model (2009 GRC) Rebuttal REmoval of New  WH Solar AdjustMI 2 3" xfId="7453"/>
    <cellStyle name="_Portfolio SPlan Base Case.xls Chart 2_Rebuttal Power Costs_Electric Rev Req Model (2009 GRC) Rebuttal REmoval of New  WH Solar AdjustMI 3" xfId="7454"/>
    <cellStyle name="_Portfolio SPlan Base Case.xls Chart 2_Rebuttal Power Costs_Electric Rev Req Model (2009 GRC) Rebuttal REmoval of New  WH Solar AdjustMI 3 2" xfId="7455"/>
    <cellStyle name="_Portfolio SPlan Base Case.xls Chart 2_Rebuttal Power Costs_Electric Rev Req Model (2009 GRC) Rebuttal REmoval of New  WH Solar AdjustMI 4" xfId="7456"/>
    <cellStyle name="_Portfolio SPlan Base Case.xls Chart 2_Rebuttal Power Costs_Electric Rev Req Model (2009 GRC) Rebuttal REmoval of New  WH Solar AdjustMI_DEM-WP(C) ENERG10C--ctn Mid-C_042010 2010GRC" xfId="7457"/>
    <cellStyle name="_Portfolio SPlan Base Case.xls Chart 2_Rebuttal Power Costs_Electric Rev Req Model (2009 GRC) Rebuttal REmoval of New  WH Solar AdjustMI_DEM-WP(C) ENERG10C--ctn Mid-C_042010 2010GRC 2" xfId="7458"/>
    <cellStyle name="_Portfolio SPlan Base Case.xls Chart 2_Rebuttal Power Costs_Electric Rev Req Model (2009 GRC) Revised 01-18-2010" xfId="7459"/>
    <cellStyle name="_Portfolio SPlan Base Case.xls Chart 2_Rebuttal Power Costs_Electric Rev Req Model (2009 GRC) Revised 01-18-2010 2" xfId="7460"/>
    <cellStyle name="_Portfolio SPlan Base Case.xls Chart 2_Rebuttal Power Costs_Electric Rev Req Model (2009 GRC) Revised 01-18-2010 2 2" xfId="7461"/>
    <cellStyle name="_Portfolio SPlan Base Case.xls Chart 2_Rebuttal Power Costs_Electric Rev Req Model (2009 GRC) Revised 01-18-2010 2 2 2" xfId="7462"/>
    <cellStyle name="_Portfolio SPlan Base Case.xls Chart 2_Rebuttal Power Costs_Electric Rev Req Model (2009 GRC) Revised 01-18-2010 2 3" xfId="7463"/>
    <cellStyle name="_Portfolio SPlan Base Case.xls Chart 2_Rebuttal Power Costs_Electric Rev Req Model (2009 GRC) Revised 01-18-2010 3" xfId="7464"/>
    <cellStyle name="_Portfolio SPlan Base Case.xls Chart 2_Rebuttal Power Costs_Electric Rev Req Model (2009 GRC) Revised 01-18-2010 3 2" xfId="7465"/>
    <cellStyle name="_Portfolio SPlan Base Case.xls Chart 2_Rebuttal Power Costs_Electric Rev Req Model (2009 GRC) Revised 01-18-2010 4" xfId="7466"/>
    <cellStyle name="_Portfolio SPlan Base Case.xls Chart 2_Rebuttal Power Costs_Electric Rev Req Model (2009 GRC) Revised 01-18-2010_DEM-WP(C) ENERG10C--ctn Mid-C_042010 2010GRC" xfId="7467"/>
    <cellStyle name="_Portfolio SPlan Base Case.xls Chart 2_Rebuttal Power Costs_Electric Rev Req Model (2009 GRC) Revised 01-18-2010_DEM-WP(C) ENERG10C--ctn Mid-C_042010 2010GRC 2" xfId="7468"/>
    <cellStyle name="_Portfolio SPlan Base Case.xls Chart 2_Rebuttal Power Costs_Final Order Electric EXHIBIT A-1" xfId="7469"/>
    <cellStyle name="_Portfolio SPlan Base Case.xls Chart 2_Rebuttal Power Costs_Final Order Electric EXHIBIT A-1 2" xfId="7470"/>
    <cellStyle name="_Portfolio SPlan Base Case.xls Chart 2_Rebuttal Power Costs_Final Order Electric EXHIBIT A-1 2 2" xfId="7471"/>
    <cellStyle name="_Portfolio SPlan Base Case.xls Chart 2_Rebuttal Power Costs_Final Order Electric EXHIBIT A-1 3" xfId="7472"/>
    <cellStyle name="_Portfolio SPlan Base Case.xls Chart 2_TENASKA REGULATORY ASSET" xfId="7473"/>
    <cellStyle name="_Portfolio SPlan Base Case.xls Chart 2_TENASKA REGULATORY ASSET 2" xfId="7474"/>
    <cellStyle name="_Portfolio SPlan Base Case.xls Chart 2_TENASKA REGULATORY ASSET 2 2" xfId="7475"/>
    <cellStyle name="_Portfolio SPlan Base Case.xls Chart 2_TENASKA REGULATORY ASSET 3" xfId="7476"/>
    <cellStyle name="_Portfolio SPlan Base Case.xls Chart 3" xfId="7477"/>
    <cellStyle name="_Portfolio SPlan Base Case.xls Chart 3 2" xfId="7478"/>
    <cellStyle name="_Portfolio SPlan Base Case.xls Chart 3 2 2" xfId="7479"/>
    <cellStyle name="_Portfolio SPlan Base Case.xls Chart 3 2 2 2" xfId="7480"/>
    <cellStyle name="_Portfolio SPlan Base Case.xls Chart 3 2 3" xfId="7481"/>
    <cellStyle name="_Portfolio SPlan Base Case.xls Chart 3 3" xfId="7482"/>
    <cellStyle name="_Portfolio SPlan Base Case.xls Chart 3 3 2" xfId="7483"/>
    <cellStyle name="_Portfolio SPlan Base Case.xls Chart 3 4" xfId="7484"/>
    <cellStyle name="_Portfolio SPlan Base Case.xls Chart 3 4 2" xfId="7485"/>
    <cellStyle name="_Portfolio SPlan Base Case.xls Chart 3 5" xfId="7486"/>
    <cellStyle name="_Portfolio SPlan Base Case.xls Chart 3 5 2" xfId="7487"/>
    <cellStyle name="_Portfolio SPlan Base Case.xls Chart 3 6" xfId="7488"/>
    <cellStyle name="_Portfolio SPlan Base Case.xls Chart 3 6 2" xfId="7489"/>
    <cellStyle name="_Portfolio SPlan Base Case.xls Chart 3_Adj Bench DR 3 for Initial Briefs (Electric)" xfId="7490"/>
    <cellStyle name="_Portfolio SPlan Base Case.xls Chart 3_Adj Bench DR 3 for Initial Briefs (Electric) 2" xfId="7491"/>
    <cellStyle name="_Portfolio SPlan Base Case.xls Chart 3_Adj Bench DR 3 for Initial Briefs (Electric) 2 2" xfId="7492"/>
    <cellStyle name="_Portfolio SPlan Base Case.xls Chart 3_Adj Bench DR 3 for Initial Briefs (Electric) 2 2 2" xfId="7493"/>
    <cellStyle name="_Portfolio SPlan Base Case.xls Chart 3_Adj Bench DR 3 for Initial Briefs (Electric) 2 3" xfId="7494"/>
    <cellStyle name="_Portfolio SPlan Base Case.xls Chart 3_Adj Bench DR 3 for Initial Briefs (Electric) 3" xfId="7495"/>
    <cellStyle name="_Portfolio SPlan Base Case.xls Chart 3_Adj Bench DR 3 for Initial Briefs (Electric) 3 2" xfId="7496"/>
    <cellStyle name="_Portfolio SPlan Base Case.xls Chart 3_Adj Bench DR 3 for Initial Briefs (Electric) 4" xfId="7497"/>
    <cellStyle name="_Portfolio SPlan Base Case.xls Chart 3_Adj Bench DR 3 for Initial Briefs (Electric)_DEM-WP(C) ENERG10C--ctn Mid-C_042010 2010GRC" xfId="7498"/>
    <cellStyle name="_Portfolio SPlan Base Case.xls Chart 3_Adj Bench DR 3 for Initial Briefs (Electric)_DEM-WP(C) ENERG10C--ctn Mid-C_042010 2010GRC 2" xfId="7499"/>
    <cellStyle name="_Portfolio SPlan Base Case.xls Chart 3_Book1" xfId="7500"/>
    <cellStyle name="_Portfolio SPlan Base Case.xls Chart 3_Book1 2" xfId="7501"/>
    <cellStyle name="_Portfolio SPlan Base Case.xls Chart 3_Book2" xfId="7502"/>
    <cellStyle name="_Portfolio SPlan Base Case.xls Chart 3_Book2 2" xfId="7503"/>
    <cellStyle name="_Portfolio SPlan Base Case.xls Chart 3_Book2 2 2" xfId="7504"/>
    <cellStyle name="_Portfolio SPlan Base Case.xls Chart 3_Book2 2 2 2" xfId="7505"/>
    <cellStyle name="_Portfolio SPlan Base Case.xls Chart 3_Book2 2 3" xfId="7506"/>
    <cellStyle name="_Portfolio SPlan Base Case.xls Chart 3_Book2 3" xfId="7507"/>
    <cellStyle name="_Portfolio SPlan Base Case.xls Chart 3_Book2 3 2" xfId="7508"/>
    <cellStyle name="_Portfolio SPlan Base Case.xls Chart 3_Book2 4" xfId="7509"/>
    <cellStyle name="_Portfolio SPlan Base Case.xls Chart 3_Book2_Adj Bench DR 3 for Initial Briefs (Electric)" xfId="7510"/>
    <cellStyle name="_Portfolio SPlan Base Case.xls Chart 3_Book2_Adj Bench DR 3 for Initial Briefs (Electric) 2" xfId="7511"/>
    <cellStyle name="_Portfolio SPlan Base Case.xls Chart 3_Book2_Adj Bench DR 3 for Initial Briefs (Electric) 2 2" xfId="7512"/>
    <cellStyle name="_Portfolio SPlan Base Case.xls Chart 3_Book2_Adj Bench DR 3 for Initial Briefs (Electric) 2 2 2" xfId="7513"/>
    <cellStyle name="_Portfolio SPlan Base Case.xls Chart 3_Book2_Adj Bench DR 3 for Initial Briefs (Electric) 2 3" xfId="7514"/>
    <cellStyle name="_Portfolio SPlan Base Case.xls Chart 3_Book2_Adj Bench DR 3 for Initial Briefs (Electric) 3" xfId="7515"/>
    <cellStyle name="_Portfolio SPlan Base Case.xls Chart 3_Book2_Adj Bench DR 3 for Initial Briefs (Electric) 3 2" xfId="7516"/>
    <cellStyle name="_Portfolio SPlan Base Case.xls Chart 3_Book2_Adj Bench DR 3 for Initial Briefs (Electric) 4" xfId="7517"/>
    <cellStyle name="_Portfolio SPlan Base Case.xls Chart 3_Book2_Adj Bench DR 3 for Initial Briefs (Electric)_DEM-WP(C) ENERG10C--ctn Mid-C_042010 2010GRC" xfId="7518"/>
    <cellStyle name="_Portfolio SPlan Base Case.xls Chart 3_Book2_Adj Bench DR 3 for Initial Briefs (Electric)_DEM-WP(C) ENERG10C--ctn Mid-C_042010 2010GRC 2" xfId="7519"/>
    <cellStyle name="_Portfolio SPlan Base Case.xls Chart 3_Book2_DEM-WP(C) ENERG10C--ctn Mid-C_042010 2010GRC" xfId="7520"/>
    <cellStyle name="_Portfolio SPlan Base Case.xls Chart 3_Book2_DEM-WP(C) ENERG10C--ctn Mid-C_042010 2010GRC 2" xfId="7521"/>
    <cellStyle name="_Portfolio SPlan Base Case.xls Chart 3_Book2_Electric Rev Req Model (2009 GRC) Rebuttal" xfId="7522"/>
    <cellStyle name="_Portfolio SPlan Base Case.xls Chart 3_Book2_Electric Rev Req Model (2009 GRC) Rebuttal 2" xfId="7523"/>
    <cellStyle name="_Portfolio SPlan Base Case.xls Chart 3_Book2_Electric Rev Req Model (2009 GRC) Rebuttal 2 2" xfId="7524"/>
    <cellStyle name="_Portfolio SPlan Base Case.xls Chart 3_Book2_Electric Rev Req Model (2009 GRC) Rebuttal 3" xfId="7525"/>
    <cellStyle name="_Portfolio SPlan Base Case.xls Chart 3_Book2_Electric Rev Req Model (2009 GRC) Rebuttal REmoval of New  WH Solar AdjustMI" xfId="7526"/>
    <cellStyle name="_Portfolio SPlan Base Case.xls Chart 3_Book2_Electric Rev Req Model (2009 GRC) Rebuttal REmoval of New  WH Solar AdjustMI 2" xfId="7527"/>
    <cellStyle name="_Portfolio SPlan Base Case.xls Chart 3_Book2_Electric Rev Req Model (2009 GRC) Rebuttal REmoval of New  WH Solar AdjustMI 2 2" xfId="7528"/>
    <cellStyle name="_Portfolio SPlan Base Case.xls Chart 3_Book2_Electric Rev Req Model (2009 GRC) Rebuttal REmoval of New  WH Solar AdjustMI 2 2 2" xfId="7529"/>
    <cellStyle name="_Portfolio SPlan Base Case.xls Chart 3_Book2_Electric Rev Req Model (2009 GRC) Rebuttal REmoval of New  WH Solar AdjustMI 2 3" xfId="7530"/>
    <cellStyle name="_Portfolio SPlan Base Case.xls Chart 3_Book2_Electric Rev Req Model (2009 GRC) Rebuttal REmoval of New  WH Solar AdjustMI 3" xfId="7531"/>
    <cellStyle name="_Portfolio SPlan Base Case.xls Chart 3_Book2_Electric Rev Req Model (2009 GRC) Rebuttal REmoval of New  WH Solar AdjustMI 3 2" xfId="7532"/>
    <cellStyle name="_Portfolio SPlan Base Case.xls Chart 3_Book2_Electric Rev Req Model (2009 GRC) Rebuttal REmoval of New  WH Solar AdjustMI 4" xfId="7533"/>
    <cellStyle name="_Portfolio SPlan Base Case.xls Chart 3_Book2_Electric Rev Req Model (2009 GRC) Rebuttal REmoval of New  WH Solar AdjustMI_DEM-WP(C) ENERG10C--ctn Mid-C_042010 2010GRC" xfId="7534"/>
    <cellStyle name="_Portfolio SPlan Base Case.xls Chart 3_Book2_Electric Rev Req Model (2009 GRC) Rebuttal REmoval of New  WH Solar AdjustMI_DEM-WP(C) ENERG10C--ctn Mid-C_042010 2010GRC 2" xfId="7535"/>
    <cellStyle name="_Portfolio SPlan Base Case.xls Chart 3_Book2_Electric Rev Req Model (2009 GRC) Revised 01-18-2010" xfId="7536"/>
    <cellStyle name="_Portfolio SPlan Base Case.xls Chart 3_Book2_Electric Rev Req Model (2009 GRC) Revised 01-18-2010 2" xfId="7537"/>
    <cellStyle name="_Portfolio SPlan Base Case.xls Chart 3_Book2_Electric Rev Req Model (2009 GRC) Revised 01-18-2010 2 2" xfId="7538"/>
    <cellStyle name="_Portfolio SPlan Base Case.xls Chart 3_Book2_Electric Rev Req Model (2009 GRC) Revised 01-18-2010 2 2 2" xfId="7539"/>
    <cellStyle name="_Portfolio SPlan Base Case.xls Chart 3_Book2_Electric Rev Req Model (2009 GRC) Revised 01-18-2010 2 3" xfId="7540"/>
    <cellStyle name="_Portfolio SPlan Base Case.xls Chart 3_Book2_Electric Rev Req Model (2009 GRC) Revised 01-18-2010 3" xfId="7541"/>
    <cellStyle name="_Portfolio SPlan Base Case.xls Chart 3_Book2_Electric Rev Req Model (2009 GRC) Revised 01-18-2010 3 2" xfId="7542"/>
    <cellStyle name="_Portfolio SPlan Base Case.xls Chart 3_Book2_Electric Rev Req Model (2009 GRC) Revised 01-18-2010 4" xfId="7543"/>
    <cellStyle name="_Portfolio SPlan Base Case.xls Chart 3_Book2_Electric Rev Req Model (2009 GRC) Revised 01-18-2010_DEM-WP(C) ENERG10C--ctn Mid-C_042010 2010GRC" xfId="7544"/>
    <cellStyle name="_Portfolio SPlan Base Case.xls Chart 3_Book2_Electric Rev Req Model (2009 GRC) Revised 01-18-2010_DEM-WP(C) ENERG10C--ctn Mid-C_042010 2010GRC 2" xfId="7545"/>
    <cellStyle name="_Portfolio SPlan Base Case.xls Chart 3_Book2_Final Order Electric EXHIBIT A-1" xfId="7546"/>
    <cellStyle name="_Portfolio SPlan Base Case.xls Chart 3_Book2_Final Order Electric EXHIBIT A-1 2" xfId="7547"/>
    <cellStyle name="_Portfolio SPlan Base Case.xls Chart 3_Book2_Final Order Electric EXHIBIT A-1 2 2" xfId="7548"/>
    <cellStyle name="_Portfolio SPlan Base Case.xls Chart 3_Book2_Final Order Electric EXHIBIT A-1 3" xfId="7549"/>
    <cellStyle name="_Portfolio SPlan Base Case.xls Chart 3_Chelan PUD Power Costs (8-10)" xfId="7550"/>
    <cellStyle name="_Portfolio SPlan Base Case.xls Chart 3_Chelan PUD Power Costs (8-10) 2" xfId="7551"/>
    <cellStyle name="_Portfolio SPlan Base Case.xls Chart 3_Colstrip 1&amp;2 Annual O&amp;M Budgets" xfId="7552"/>
    <cellStyle name="_Portfolio SPlan Base Case.xls Chart 3_Colstrip 1&amp;2 Annual O&amp;M Budgets 2" xfId="7553"/>
    <cellStyle name="_Portfolio SPlan Base Case.xls Chart 3_Colstrip 1&amp;2 Annual O&amp;M Budgets 3" xfId="7554"/>
    <cellStyle name="_Portfolio SPlan Base Case.xls Chart 3_Confidential Material" xfId="7555"/>
    <cellStyle name="_Portfolio SPlan Base Case.xls Chart 3_Confidential Material 2" xfId="7556"/>
    <cellStyle name="_Portfolio SPlan Base Case.xls Chart 3_DEM-WP(C) Colstrip 12 Coal Cost Forecast 2010GRC" xfId="7557"/>
    <cellStyle name="_Portfolio SPlan Base Case.xls Chart 3_DEM-WP(C) Colstrip 12 Coal Cost Forecast 2010GRC 2" xfId="7558"/>
    <cellStyle name="_Portfolio SPlan Base Case.xls Chart 3_DEM-WP(C) ENERG10C--ctn Mid-C_042010 2010GRC" xfId="7559"/>
    <cellStyle name="_Portfolio SPlan Base Case.xls Chart 3_DEM-WP(C) ENERG10C--ctn Mid-C_042010 2010GRC 2" xfId="7560"/>
    <cellStyle name="_Portfolio SPlan Base Case.xls Chart 3_DEM-WP(C) Production O&amp;M 2010GRC As-Filed" xfId="7561"/>
    <cellStyle name="_Portfolio SPlan Base Case.xls Chart 3_DEM-WP(C) Production O&amp;M 2010GRC As-Filed 2" xfId="7562"/>
    <cellStyle name="_Portfolio SPlan Base Case.xls Chart 3_DEM-WP(C) Production O&amp;M 2010GRC As-Filed 2 2" xfId="7563"/>
    <cellStyle name="_Portfolio SPlan Base Case.xls Chart 3_DEM-WP(C) Production O&amp;M 2010GRC As-Filed 2 3" xfId="7564"/>
    <cellStyle name="_Portfolio SPlan Base Case.xls Chart 3_DEM-WP(C) Production O&amp;M 2010GRC As-Filed 3" xfId="7565"/>
    <cellStyle name="_Portfolio SPlan Base Case.xls Chart 3_DEM-WP(C) Production O&amp;M 2010GRC As-Filed 3 2" xfId="7566"/>
    <cellStyle name="_Portfolio SPlan Base Case.xls Chart 3_DEM-WP(C) Production O&amp;M 2010GRC As-Filed 4" xfId="7567"/>
    <cellStyle name="_Portfolio SPlan Base Case.xls Chart 3_DEM-WP(C) Production O&amp;M 2010GRC As-Filed 4 2" xfId="7568"/>
    <cellStyle name="_Portfolio SPlan Base Case.xls Chart 3_DEM-WP(C) Production O&amp;M 2010GRC As-Filed 5" xfId="7569"/>
    <cellStyle name="_Portfolio SPlan Base Case.xls Chart 3_DEM-WP(C) Production O&amp;M 2010GRC As-Filed 5 2" xfId="7570"/>
    <cellStyle name="_Portfolio SPlan Base Case.xls Chart 3_DEM-WP(C) Production O&amp;M 2010GRC As-Filed 6" xfId="7571"/>
    <cellStyle name="_Portfolio SPlan Base Case.xls Chart 3_DEM-WP(C) Production O&amp;M 2010GRC As-Filed 6 2" xfId="7572"/>
    <cellStyle name="_Portfolio SPlan Base Case.xls Chart 3_Electric Rev Req Model (2009 GRC) " xfId="7573"/>
    <cellStyle name="_Portfolio SPlan Base Case.xls Chart 3_Electric Rev Req Model (2009 GRC)  2" xfId="7574"/>
    <cellStyle name="_Portfolio SPlan Base Case.xls Chart 3_Electric Rev Req Model (2009 GRC)  2 2" xfId="7575"/>
    <cellStyle name="_Portfolio SPlan Base Case.xls Chart 3_Electric Rev Req Model (2009 GRC)  2 2 2" xfId="7576"/>
    <cellStyle name="_Portfolio SPlan Base Case.xls Chart 3_Electric Rev Req Model (2009 GRC)  2 3" xfId="7577"/>
    <cellStyle name="_Portfolio SPlan Base Case.xls Chart 3_Electric Rev Req Model (2009 GRC)  3" xfId="7578"/>
    <cellStyle name="_Portfolio SPlan Base Case.xls Chart 3_Electric Rev Req Model (2009 GRC)  3 2" xfId="7579"/>
    <cellStyle name="_Portfolio SPlan Base Case.xls Chart 3_Electric Rev Req Model (2009 GRC)  4" xfId="7580"/>
    <cellStyle name="_Portfolio SPlan Base Case.xls Chart 3_Electric Rev Req Model (2009 GRC) _DEM-WP(C) ENERG10C--ctn Mid-C_042010 2010GRC" xfId="7581"/>
    <cellStyle name="_Portfolio SPlan Base Case.xls Chart 3_Electric Rev Req Model (2009 GRC) _DEM-WP(C) ENERG10C--ctn Mid-C_042010 2010GRC 2" xfId="7582"/>
    <cellStyle name="_Portfolio SPlan Base Case.xls Chart 3_Electric Rev Req Model (2009 GRC) Rebuttal" xfId="7583"/>
    <cellStyle name="_Portfolio SPlan Base Case.xls Chart 3_Electric Rev Req Model (2009 GRC) Rebuttal 2" xfId="7584"/>
    <cellStyle name="_Portfolio SPlan Base Case.xls Chart 3_Electric Rev Req Model (2009 GRC) Rebuttal 2 2" xfId="7585"/>
    <cellStyle name="_Portfolio SPlan Base Case.xls Chart 3_Electric Rev Req Model (2009 GRC) Rebuttal 3" xfId="7586"/>
    <cellStyle name="_Portfolio SPlan Base Case.xls Chart 3_Electric Rev Req Model (2009 GRC) Rebuttal REmoval of New  WH Solar AdjustMI" xfId="7587"/>
    <cellStyle name="_Portfolio SPlan Base Case.xls Chart 3_Electric Rev Req Model (2009 GRC) Rebuttal REmoval of New  WH Solar AdjustMI 2" xfId="7588"/>
    <cellStyle name="_Portfolio SPlan Base Case.xls Chart 3_Electric Rev Req Model (2009 GRC) Rebuttal REmoval of New  WH Solar AdjustMI 2 2" xfId="7589"/>
    <cellStyle name="_Portfolio SPlan Base Case.xls Chart 3_Electric Rev Req Model (2009 GRC) Rebuttal REmoval of New  WH Solar AdjustMI 2 2 2" xfId="7590"/>
    <cellStyle name="_Portfolio SPlan Base Case.xls Chart 3_Electric Rev Req Model (2009 GRC) Rebuttal REmoval of New  WH Solar AdjustMI 2 3" xfId="7591"/>
    <cellStyle name="_Portfolio SPlan Base Case.xls Chart 3_Electric Rev Req Model (2009 GRC) Rebuttal REmoval of New  WH Solar AdjustMI 3" xfId="7592"/>
    <cellStyle name="_Portfolio SPlan Base Case.xls Chart 3_Electric Rev Req Model (2009 GRC) Rebuttal REmoval of New  WH Solar AdjustMI 3 2" xfId="7593"/>
    <cellStyle name="_Portfolio SPlan Base Case.xls Chart 3_Electric Rev Req Model (2009 GRC) Rebuttal REmoval of New  WH Solar AdjustMI 4" xfId="7594"/>
    <cellStyle name="_Portfolio SPlan Base Case.xls Chart 3_Electric Rev Req Model (2009 GRC) Rebuttal REmoval of New  WH Solar AdjustMI_DEM-WP(C) ENERG10C--ctn Mid-C_042010 2010GRC" xfId="7595"/>
    <cellStyle name="_Portfolio SPlan Base Case.xls Chart 3_Electric Rev Req Model (2009 GRC) Rebuttal REmoval of New  WH Solar AdjustMI_DEM-WP(C) ENERG10C--ctn Mid-C_042010 2010GRC 2" xfId="7596"/>
    <cellStyle name="_Portfolio SPlan Base Case.xls Chart 3_Electric Rev Req Model (2009 GRC) Revised 01-18-2010" xfId="7597"/>
    <cellStyle name="_Portfolio SPlan Base Case.xls Chart 3_Electric Rev Req Model (2009 GRC) Revised 01-18-2010 2" xfId="7598"/>
    <cellStyle name="_Portfolio SPlan Base Case.xls Chart 3_Electric Rev Req Model (2009 GRC) Revised 01-18-2010 2 2" xfId="7599"/>
    <cellStyle name="_Portfolio SPlan Base Case.xls Chart 3_Electric Rev Req Model (2009 GRC) Revised 01-18-2010 2 2 2" xfId="7600"/>
    <cellStyle name="_Portfolio SPlan Base Case.xls Chart 3_Electric Rev Req Model (2009 GRC) Revised 01-18-2010 2 3" xfId="7601"/>
    <cellStyle name="_Portfolio SPlan Base Case.xls Chart 3_Electric Rev Req Model (2009 GRC) Revised 01-18-2010 3" xfId="7602"/>
    <cellStyle name="_Portfolio SPlan Base Case.xls Chart 3_Electric Rev Req Model (2009 GRC) Revised 01-18-2010 3 2" xfId="7603"/>
    <cellStyle name="_Portfolio SPlan Base Case.xls Chart 3_Electric Rev Req Model (2009 GRC) Revised 01-18-2010 4" xfId="7604"/>
    <cellStyle name="_Portfolio SPlan Base Case.xls Chart 3_Electric Rev Req Model (2009 GRC) Revised 01-18-2010_DEM-WP(C) ENERG10C--ctn Mid-C_042010 2010GRC" xfId="7605"/>
    <cellStyle name="_Portfolio SPlan Base Case.xls Chart 3_Electric Rev Req Model (2009 GRC) Revised 01-18-2010_DEM-WP(C) ENERG10C--ctn Mid-C_042010 2010GRC 2" xfId="7606"/>
    <cellStyle name="_Portfolio SPlan Base Case.xls Chart 3_Electric Rev Req Model (2010 GRC)" xfId="7607"/>
    <cellStyle name="_Portfolio SPlan Base Case.xls Chart 3_Electric Rev Req Model (2010 GRC) 2" xfId="7608"/>
    <cellStyle name="_Portfolio SPlan Base Case.xls Chart 3_Electric Rev Req Model (2010 GRC) SF" xfId="7609"/>
    <cellStyle name="_Portfolio SPlan Base Case.xls Chart 3_Electric Rev Req Model (2010 GRC) SF 2" xfId="7610"/>
    <cellStyle name="_Portfolio SPlan Base Case.xls Chart 3_Final Order Electric EXHIBIT A-1" xfId="7611"/>
    <cellStyle name="_Portfolio SPlan Base Case.xls Chart 3_Final Order Electric EXHIBIT A-1 2" xfId="7612"/>
    <cellStyle name="_Portfolio SPlan Base Case.xls Chart 3_Final Order Electric EXHIBIT A-1 2 2" xfId="7613"/>
    <cellStyle name="_Portfolio SPlan Base Case.xls Chart 3_Final Order Electric EXHIBIT A-1 3" xfId="7614"/>
    <cellStyle name="_Portfolio SPlan Base Case.xls Chart 3_NIM Summary" xfId="7615"/>
    <cellStyle name="_Portfolio SPlan Base Case.xls Chart 3_NIM Summary 2" xfId="7616"/>
    <cellStyle name="_Portfolio SPlan Base Case.xls Chart 3_NIM Summary 2 2" xfId="7617"/>
    <cellStyle name="_Portfolio SPlan Base Case.xls Chart 3_NIM Summary 2 2 2" xfId="7618"/>
    <cellStyle name="_Portfolio SPlan Base Case.xls Chart 3_NIM Summary 2 3" xfId="7619"/>
    <cellStyle name="_Portfolio SPlan Base Case.xls Chart 3_NIM Summary 3" xfId="7620"/>
    <cellStyle name="_Portfolio SPlan Base Case.xls Chart 3_NIM Summary 3 2" xfId="7621"/>
    <cellStyle name="_Portfolio SPlan Base Case.xls Chart 3_NIM Summary 4" xfId="7622"/>
    <cellStyle name="_Portfolio SPlan Base Case.xls Chart 3_NIM Summary_DEM-WP(C) ENERG10C--ctn Mid-C_042010 2010GRC" xfId="7623"/>
    <cellStyle name="_Portfolio SPlan Base Case.xls Chart 3_NIM Summary_DEM-WP(C) ENERG10C--ctn Mid-C_042010 2010GRC 2" xfId="7624"/>
    <cellStyle name="_Portfolio SPlan Base Case.xls Chart 3_Rebuttal Power Costs" xfId="7625"/>
    <cellStyle name="_Portfolio SPlan Base Case.xls Chart 3_Rebuttal Power Costs 2" xfId="7626"/>
    <cellStyle name="_Portfolio SPlan Base Case.xls Chart 3_Rebuttal Power Costs 2 2" xfId="7627"/>
    <cellStyle name="_Portfolio SPlan Base Case.xls Chart 3_Rebuttal Power Costs 2 2 2" xfId="7628"/>
    <cellStyle name="_Portfolio SPlan Base Case.xls Chart 3_Rebuttal Power Costs 2 3" xfId="7629"/>
    <cellStyle name="_Portfolio SPlan Base Case.xls Chart 3_Rebuttal Power Costs 3" xfId="7630"/>
    <cellStyle name="_Portfolio SPlan Base Case.xls Chart 3_Rebuttal Power Costs 3 2" xfId="7631"/>
    <cellStyle name="_Portfolio SPlan Base Case.xls Chart 3_Rebuttal Power Costs 4" xfId="7632"/>
    <cellStyle name="_Portfolio SPlan Base Case.xls Chart 3_Rebuttal Power Costs_Adj Bench DR 3 for Initial Briefs (Electric)" xfId="7633"/>
    <cellStyle name="_Portfolio SPlan Base Case.xls Chart 3_Rebuttal Power Costs_Adj Bench DR 3 for Initial Briefs (Electric) 2" xfId="7634"/>
    <cellStyle name="_Portfolio SPlan Base Case.xls Chart 3_Rebuttal Power Costs_Adj Bench DR 3 for Initial Briefs (Electric) 2 2" xfId="7635"/>
    <cellStyle name="_Portfolio SPlan Base Case.xls Chart 3_Rebuttal Power Costs_Adj Bench DR 3 for Initial Briefs (Electric) 2 2 2" xfId="7636"/>
    <cellStyle name="_Portfolio SPlan Base Case.xls Chart 3_Rebuttal Power Costs_Adj Bench DR 3 for Initial Briefs (Electric) 2 3" xfId="7637"/>
    <cellStyle name="_Portfolio SPlan Base Case.xls Chart 3_Rebuttal Power Costs_Adj Bench DR 3 for Initial Briefs (Electric) 3" xfId="7638"/>
    <cellStyle name="_Portfolio SPlan Base Case.xls Chart 3_Rebuttal Power Costs_Adj Bench DR 3 for Initial Briefs (Electric) 3 2" xfId="7639"/>
    <cellStyle name="_Portfolio SPlan Base Case.xls Chart 3_Rebuttal Power Costs_Adj Bench DR 3 for Initial Briefs (Electric) 4" xfId="7640"/>
    <cellStyle name="_Portfolio SPlan Base Case.xls Chart 3_Rebuttal Power Costs_Adj Bench DR 3 for Initial Briefs (Electric)_DEM-WP(C) ENERG10C--ctn Mid-C_042010 2010GRC" xfId="7641"/>
    <cellStyle name="_Portfolio SPlan Base Case.xls Chart 3_Rebuttal Power Costs_Adj Bench DR 3 for Initial Briefs (Electric)_DEM-WP(C) ENERG10C--ctn Mid-C_042010 2010GRC 2" xfId="7642"/>
    <cellStyle name="_Portfolio SPlan Base Case.xls Chart 3_Rebuttal Power Costs_DEM-WP(C) ENERG10C--ctn Mid-C_042010 2010GRC" xfId="7643"/>
    <cellStyle name="_Portfolio SPlan Base Case.xls Chart 3_Rebuttal Power Costs_DEM-WP(C) ENERG10C--ctn Mid-C_042010 2010GRC 2" xfId="7644"/>
    <cellStyle name="_Portfolio SPlan Base Case.xls Chart 3_Rebuttal Power Costs_Electric Rev Req Model (2009 GRC) Rebuttal" xfId="7645"/>
    <cellStyle name="_Portfolio SPlan Base Case.xls Chart 3_Rebuttal Power Costs_Electric Rev Req Model (2009 GRC) Rebuttal 2" xfId="7646"/>
    <cellStyle name="_Portfolio SPlan Base Case.xls Chart 3_Rebuttal Power Costs_Electric Rev Req Model (2009 GRC) Rebuttal 2 2" xfId="7647"/>
    <cellStyle name="_Portfolio SPlan Base Case.xls Chart 3_Rebuttal Power Costs_Electric Rev Req Model (2009 GRC) Rebuttal 3" xfId="7648"/>
    <cellStyle name="_Portfolio SPlan Base Case.xls Chart 3_Rebuttal Power Costs_Electric Rev Req Model (2009 GRC) Rebuttal REmoval of New  WH Solar AdjustMI" xfId="7649"/>
    <cellStyle name="_Portfolio SPlan Base Case.xls Chart 3_Rebuttal Power Costs_Electric Rev Req Model (2009 GRC) Rebuttal REmoval of New  WH Solar AdjustMI 2" xfId="7650"/>
    <cellStyle name="_Portfolio SPlan Base Case.xls Chart 3_Rebuttal Power Costs_Electric Rev Req Model (2009 GRC) Rebuttal REmoval of New  WH Solar AdjustMI 2 2" xfId="7651"/>
    <cellStyle name="_Portfolio SPlan Base Case.xls Chart 3_Rebuttal Power Costs_Electric Rev Req Model (2009 GRC) Rebuttal REmoval of New  WH Solar AdjustMI 2 2 2" xfId="7652"/>
    <cellStyle name="_Portfolio SPlan Base Case.xls Chart 3_Rebuttal Power Costs_Electric Rev Req Model (2009 GRC) Rebuttal REmoval of New  WH Solar AdjustMI 2 3" xfId="7653"/>
    <cellStyle name="_Portfolio SPlan Base Case.xls Chart 3_Rebuttal Power Costs_Electric Rev Req Model (2009 GRC) Rebuttal REmoval of New  WH Solar AdjustMI 3" xfId="7654"/>
    <cellStyle name="_Portfolio SPlan Base Case.xls Chart 3_Rebuttal Power Costs_Electric Rev Req Model (2009 GRC) Rebuttal REmoval of New  WH Solar AdjustMI 3 2" xfId="7655"/>
    <cellStyle name="_Portfolio SPlan Base Case.xls Chart 3_Rebuttal Power Costs_Electric Rev Req Model (2009 GRC) Rebuttal REmoval of New  WH Solar AdjustMI 4" xfId="7656"/>
    <cellStyle name="_Portfolio SPlan Base Case.xls Chart 3_Rebuttal Power Costs_Electric Rev Req Model (2009 GRC) Rebuttal REmoval of New  WH Solar AdjustMI_DEM-WP(C) ENERG10C--ctn Mid-C_042010 2010GRC" xfId="7657"/>
    <cellStyle name="_Portfolio SPlan Base Case.xls Chart 3_Rebuttal Power Costs_Electric Rev Req Model (2009 GRC) Rebuttal REmoval of New  WH Solar AdjustMI_DEM-WP(C) ENERG10C--ctn Mid-C_042010 2010GRC 2" xfId="7658"/>
    <cellStyle name="_Portfolio SPlan Base Case.xls Chart 3_Rebuttal Power Costs_Electric Rev Req Model (2009 GRC) Revised 01-18-2010" xfId="7659"/>
    <cellStyle name="_Portfolio SPlan Base Case.xls Chart 3_Rebuttal Power Costs_Electric Rev Req Model (2009 GRC) Revised 01-18-2010 2" xfId="7660"/>
    <cellStyle name="_Portfolio SPlan Base Case.xls Chart 3_Rebuttal Power Costs_Electric Rev Req Model (2009 GRC) Revised 01-18-2010 2 2" xfId="7661"/>
    <cellStyle name="_Portfolio SPlan Base Case.xls Chart 3_Rebuttal Power Costs_Electric Rev Req Model (2009 GRC) Revised 01-18-2010 2 2 2" xfId="7662"/>
    <cellStyle name="_Portfolio SPlan Base Case.xls Chart 3_Rebuttal Power Costs_Electric Rev Req Model (2009 GRC) Revised 01-18-2010 2 3" xfId="7663"/>
    <cellStyle name="_Portfolio SPlan Base Case.xls Chart 3_Rebuttal Power Costs_Electric Rev Req Model (2009 GRC) Revised 01-18-2010 3" xfId="7664"/>
    <cellStyle name="_Portfolio SPlan Base Case.xls Chart 3_Rebuttal Power Costs_Electric Rev Req Model (2009 GRC) Revised 01-18-2010 3 2" xfId="7665"/>
    <cellStyle name="_Portfolio SPlan Base Case.xls Chart 3_Rebuttal Power Costs_Electric Rev Req Model (2009 GRC) Revised 01-18-2010 4" xfId="7666"/>
    <cellStyle name="_Portfolio SPlan Base Case.xls Chart 3_Rebuttal Power Costs_Electric Rev Req Model (2009 GRC) Revised 01-18-2010_DEM-WP(C) ENERG10C--ctn Mid-C_042010 2010GRC" xfId="7667"/>
    <cellStyle name="_Portfolio SPlan Base Case.xls Chart 3_Rebuttal Power Costs_Electric Rev Req Model (2009 GRC) Revised 01-18-2010_DEM-WP(C) ENERG10C--ctn Mid-C_042010 2010GRC 2" xfId="7668"/>
    <cellStyle name="_Portfolio SPlan Base Case.xls Chart 3_Rebuttal Power Costs_Final Order Electric EXHIBIT A-1" xfId="7669"/>
    <cellStyle name="_Portfolio SPlan Base Case.xls Chart 3_Rebuttal Power Costs_Final Order Electric EXHIBIT A-1 2" xfId="7670"/>
    <cellStyle name="_Portfolio SPlan Base Case.xls Chart 3_Rebuttal Power Costs_Final Order Electric EXHIBIT A-1 2 2" xfId="7671"/>
    <cellStyle name="_Portfolio SPlan Base Case.xls Chart 3_Rebuttal Power Costs_Final Order Electric EXHIBIT A-1 3" xfId="7672"/>
    <cellStyle name="_Portfolio SPlan Base Case.xls Chart 3_TENASKA REGULATORY ASSET" xfId="7673"/>
    <cellStyle name="_Portfolio SPlan Base Case.xls Chart 3_TENASKA REGULATORY ASSET 2" xfId="7674"/>
    <cellStyle name="_Portfolio SPlan Base Case.xls Chart 3_TENASKA REGULATORY ASSET 2 2" xfId="7675"/>
    <cellStyle name="_Portfolio SPlan Base Case.xls Chart 3_TENASKA REGULATORY ASSET 3" xfId="7676"/>
    <cellStyle name="_Power Cost Value Copy 11.30.05 gas 1.09.06 AURORA at 1.10.06" xfId="7677"/>
    <cellStyle name="_Power Cost Value Copy 11.30.05 gas 1.09.06 AURORA at 1.10.06 2" xfId="7678"/>
    <cellStyle name="_Power Cost Value Copy 11.30.05 gas 1.09.06 AURORA at 1.10.06 2 2" xfId="7679"/>
    <cellStyle name="_Power Cost Value Copy 11.30.05 gas 1.09.06 AURORA at 1.10.06 2 2 2" xfId="7680"/>
    <cellStyle name="_Power Cost Value Copy 11.30.05 gas 1.09.06 AURORA at 1.10.06 2 2 2 2" xfId="7681"/>
    <cellStyle name="_Power Cost Value Copy 11.30.05 gas 1.09.06 AURORA at 1.10.06 2 2 3" xfId="7682"/>
    <cellStyle name="_Power Cost Value Copy 11.30.05 gas 1.09.06 AURORA at 1.10.06 2 3" xfId="7683"/>
    <cellStyle name="_Power Cost Value Copy 11.30.05 gas 1.09.06 AURORA at 1.10.06 2 3 2" xfId="7684"/>
    <cellStyle name="_Power Cost Value Copy 11.30.05 gas 1.09.06 AURORA at 1.10.06 2 4" xfId="7685"/>
    <cellStyle name="_Power Cost Value Copy 11.30.05 gas 1.09.06 AURORA at 1.10.06 3" xfId="7686"/>
    <cellStyle name="_Power Cost Value Copy 11.30.05 gas 1.09.06 AURORA at 1.10.06 3 2" xfId="7687"/>
    <cellStyle name="_Power Cost Value Copy 11.30.05 gas 1.09.06 AURORA at 1.10.06 3 2 2" xfId="7688"/>
    <cellStyle name="_Power Cost Value Copy 11.30.05 gas 1.09.06 AURORA at 1.10.06 3 3" xfId="7689"/>
    <cellStyle name="_Power Cost Value Copy 11.30.05 gas 1.09.06 AURORA at 1.10.06 4" xfId="7690"/>
    <cellStyle name="_Power Cost Value Copy 11.30.05 gas 1.09.06 AURORA at 1.10.06 4 2" xfId="7691"/>
    <cellStyle name="_Power Cost Value Copy 11.30.05 gas 1.09.06 AURORA at 1.10.06 4 2 2" xfId="7692"/>
    <cellStyle name="_Power Cost Value Copy 11.30.05 gas 1.09.06 AURORA at 1.10.06 4 3" xfId="7693"/>
    <cellStyle name="_Power Cost Value Copy 11.30.05 gas 1.09.06 AURORA at 1.10.06 5" xfId="7694"/>
    <cellStyle name="_Power Cost Value Copy 11.30.05 gas 1.09.06 AURORA at 1.10.06 5 2" xfId="7695"/>
    <cellStyle name="_Power Cost Value Copy 11.30.05 gas 1.09.06 AURORA at 1.10.06 6" xfId="7696"/>
    <cellStyle name="_Power Cost Value Copy 11.30.05 gas 1.09.06 AURORA at 1.10.06 6 2" xfId="7697"/>
    <cellStyle name="_Power Cost Value Copy 11.30.05 gas 1.09.06 AURORA at 1.10.06 6 2 2" xfId="7698"/>
    <cellStyle name="_Power Cost Value Copy 11.30.05 gas 1.09.06 AURORA at 1.10.06 6 3" xfId="7699"/>
    <cellStyle name="_Power Cost Value Copy 11.30.05 gas 1.09.06 AURORA at 1.10.06 7" xfId="7700"/>
    <cellStyle name="_Power Cost Value Copy 11.30.05 gas 1.09.06 AURORA at 1.10.06 7 2" xfId="7701"/>
    <cellStyle name="_Power Cost Value Copy 11.30.05 gas 1.09.06 AURORA at 1.10.06 7 2 2" xfId="7702"/>
    <cellStyle name="_Power Cost Value Copy 11.30.05 gas 1.09.06 AURORA at 1.10.06 7 3" xfId="7703"/>
    <cellStyle name="_Power Cost Value Copy 11.30.05 gas 1.09.06 AURORA at 1.10.06 8" xfId="7704"/>
    <cellStyle name="_Power Cost Value Copy 11.30.05 gas 1.09.06 AURORA at 1.10.06_04 07E Wild Horse Wind Expansion (C) (2)" xfId="7705"/>
    <cellStyle name="_Power Cost Value Copy 11.30.05 gas 1.09.06 AURORA at 1.10.06_04 07E Wild Horse Wind Expansion (C) (2) 2" xfId="7706"/>
    <cellStyle name="_Power Cost Value Copy 11.30.05 gas 1.09.06 AURORA at 1.10.06_04 07E Wild Horse Wind Expansion (C) (2) 2 2" xfId="7707"/>
    <cellStyle name="_Power Cost Value Copy 11.30.05 gas 1.09.06 AURORA at 1.10.06_04 07E Wild Horse Wind Expansion (C) (2) 2 2 2" xfId="7708"/>
    <cellStyle name="_Power Cost Value Copy 11.30.05 gas 1.09.06 AURORA at 1.10.06_04 07E Wild Horse Wind Expansion (C) (2) 2 3" xfId="7709"/>
    <cellStyle name="_Power Cost Value Copy 11.30.05 gas 1.09.06 AURORA at 1.10.06_04 07E Wild Horse Wind Expansion (C) (2) 3" xfId="7710"/>
    <cellStyle name="_Power Cost Value Copy 11.30.05 gas 1.09.06 AURORA at 1.10.06_04 07E Wild Horse Wind Expansion (C) (2) 3 2" xfId="7711"/>
    <cellStyle name="_Power Cost Value Copy 11.30.05 gas 1.09.06 AURORA at 1.10.06_04 07E Wild Horse Wind Expansion (C) (2) 4" xfId="7712"/>
    <cellStyle name="_Power Cost Value Copy 11.30.05 gas 1.09.06 AURORA at 1.10.06_04 07E Wild Horse Wind Expansion (C) (2)_Adj Bench DR 3 for Initial Briefs (Electric)" xfId="7713"/>
    <cellStyle name="_Power Cost Value Copy 11.30.05 gas 1.09.06 AURORA at 1.10.06_04 07E Wild Horse Wind Expansion (C) (2)_Adj Bench DR 3 for Initial Briefs (Electric) 2" xfId="7714"/>
    <cellStyle name="_Power Cost Value Copy 11.30.05 gas 1.09.06 AURORA at 1.10.06_04 07E Wild Horse Wind Expansion (C) (2)_Adj Bench DR 3 for Initial Briefs (Electric) 2 2" xfId="7715"/>
    <cellStyle name="_Power Cost Value Copy 11.30.05 gas 1.09.06 AURORA at 1.10.06_04 07E Wild Horse Wind Expansion (C) (2)_Adj Bench DR 3 for Initial Briefs (Electric) 2 2 2" xfId="7716"/>
    <cellStyle name="_Power Cost Value Copy 11.30.05 gas 1.09.06 AURORA at 1.10.06_04 07E Wild Horse Wind Expansion (C) (2)_Adj Bench DR 3 for Initial Briefs (Electric) 2 3" xfId="7717"/>
    <cellStyle name="_Power Cost Value Copy 11.30.05 gas 1.09.06 AURORA at 1.10.06_04 07E Wild Horse Wind Expansion (C) (2)_Adj Bench DR 3 for Initial Briefs (Electric) 3" xfId="7718"/>
    <cellStyle name="_Power Cost Value Copy 11.30.05 gas 1.09.06 AURORA at 1.10.06_04 07E Wild Horse Wind Expansion (C) (2)_Adj Bench DR 3 for Initial Briefs (Electric) 3 2" xfId="7719"/>
    <cellStyle name="_Power Cost Value Copy 11.30.05 gas 1.09.06 AURORA at 1.10.06_04 07E Wild Horse Wind Expansion (C) (2)_Adj Bench DR 3 for Initial Briefs (Electric) 4" xfId="7720"/>
    <cellStyle name="_Power Cost Value Copy 11.30.05 gas 1.09.06 AURORA at 1.10.06_04 07E Wild Horse Wind Expansion (C) (2)_Adj Bench DR 3 for Initial Briefs (Electric)_DEM-WP(C) ENERG10C--ctn Mid-C_042010 2010GRC" xfId="7721"/>
    <cellStyle name="_Power Cost Value Copy 11.30.05 gas 1.09.06 AURORA at 1.10.06_04 07E Wild Horse Wind Expansion (C) (2)_Adj Bench DR 3 for Initial Briefs (Electric)_DEM-WP(C) ENERG10C--ctn Mid-C_042010 2010GRC 2" xfId="7722"/>
    <cellStyle name="_Power Cost Value Copy 11.30.05 gas 1.09.06 AURORA at 1.10.06_04 07E Wild Horse Wind Expansion (C) (2)_Book1" xfId="7723"/>
    <cellStyle name="_Power Cost Value Copy 11.30.05 gas 1.09.06 AURORA at 1.10.06_04 07E Wild Horse Wind Expansion (C) (2)_Book1 2" xfId="7724"/>
    <cellStyle name="_Power Cost Value Copy 11.30.05 gas 1.09.06 AURORA at 1.10.06_04 07E Wild Horse Wind Expansion (C) (2)_DEM-WP(C) ENERG10C--ctn Mid-C_042010 2010GRC" xfId="7725"/>
    <cellStyle name="_Power Cost Value Copy 11.30.05 gas 1.09.06 AURORA at 1.10.06_04 07E Wild Horse Wind Expansion (C) (2)_DEM-WP(C) ENERG10C--ctn Mid-C_042010 2010GRC 2" xfId="7726"/>
    <cellStyle name="_Power Cost Value Copy 11.30.05 gas 1.09.06 AURORA at 1.10.06_04 07E Wild Horse Wind Expansion (C) (2)_Electric Rev Req Model (2009 GRC) " xfId="7727"/>
    <cellStyle name="_Power Cost Value Copy 11.30.05 gas 1.09.06 AURORA at 1.10.06_04 07E Wild Horse Wind Expansion (C) (2)_Electric Rev Req Model (2009 GRC)  2" xfId="7728"/>
    <cellStyle name="_Power Cost Value Copy 11.30.05 gas 1.09.06 AURORA at 1.10.06_04 07E Wild Horse Wind Expansion (C) (2)_Electric Rev Req Model (2009 GRC)  2 2" xfId="7729"/>
    <cellStyle name="_Power Cost Value Copy 11.30.05 gas 1.09.06 AURORA at 1.10.06_04 07E Wild Horse Wind Expansion (C) (2)_Electric Rev Req Model (2009 GRC)  2 2 2" xfId="7730"/>
    <cellStyle name="_Power Cost Value Copy 11.30.05 gas 1.09.06 AURORA at 1.10.06_04 07E Wild Horse Wind Expansion (C) (2)_Electric Rev Req Model (2009 GRC)  2 3" xfId="7731"/>
    <cellStyle name="_Power Cost Value Copy 11.30.05 gas 1.09.06 AURORA at 1.10.06_04 07E Wild Horse Wind Expansion (C) (2)_Electric Rev Req Model (2009 GRC)  3" xfId="7732"/>
    <cellStyle name="_Power Cost Value Copy 11.30.05 gas 1.09.06 AURORA at 1.10.06_04 07E Wild Horse Wind Expansion (C) (2)_Electric Rev Req Model (2009 GRC)  3 2" xfId="7733"/>
    <cellStyle name="_Power Cost Value Copy 11.30.05 gas 1.09.06 AURORA at 1.10.06_04 07E Wild Horse Wind Expansion (C) (2)_Electric Rev Req Model (2009 GRC)  4" xfId="7734"/>
    <cellStyle name="_Power Cost Value Copy 11.30.05 gas 1.09.06 AURORA at 1.10.06_04 07E Wild Horse Wind Expansion (C) (2)_Electric Rev Req Model (2009 GRC) _DEM-WP(C) ENERG10C--ctn Mid-C_042010 2010GRC" xfId="7735"/>
    <cellStyle name="_Power Cost Value Copy 11.30.05 gas 1.09.06 AURORA at 1.10.06_04 07E Wild Horse Wind Expansion (C) (2)_Electric Rev Req Model (2009 GRC) _DEM-WP(C) ENERG10C--ctn Mid-C_042010 2010GRC 2" xfId="7736"/>
    <cellStyle name="_Power Cost Value Copy 11.30.05 gas 1.09.06 AURORA at 1.10.06_04 07E Wild Horse Wind Expansion (C) (2)_Electric Rev Req Model (2009 GRC) Rebuttal" xfId="7737"/>
    <cellStyle name="_Power Cost Value Copy 11.30.05 gas 1.09.06 AURORA at 1.10.06_04 07E Wild Horse Wind Expansion (C) (2)_Electric Rev Req Model (2009 GRC) Rebuttal 2" xfId="7738"/>
    <cellStyle name="_Power Cost Value Copy 11.30.05 gas 1.09.06 AURORA at 1.10.06_04 07E Wild Horse Wind Expansion (C) (2)_Electric Rev Req Model (2009 GRC) Rebuttal 2 2" xfId="7739"/>
    <cellStyle name="_Power Cost Value Copy 11.30.05 gas 1.09.06 AURORA at 1.10.06_04 07E Wild Horse Wind Expansion (C) (2)_Electric Rev Req Model (2009 GRC) Rebuttal 3" xfId="7740"/>
    <cellStyle name="_Power Cost Value Copy 11.30.05 gas 1.09.06 AURORA at 1.10.06_04 07E Wild Horse Wind Expansion (C) (2)_Electric Rev Req Model (2009 GRC) Rebuttal REmoval of New  WH Solar AdjustMI" xfId="7741"/>
    <cellStyle name="_Power Cost Value Copy 11.30.05 gas 1.09.06 AURORA at 1.10.06_04 07E Wild Horse Wind Expansion (C) (2)_Electric Rev Req Model (2009 GRC) Rebuttal REmoval of New  WH Solar AdjustMI 2" xfId="7742"/>
    <cellStyle name="_Power Cost Value Copy 11.30.05 gas 1.09.06 AURORA at 1.10.06_04 07E Wild Horse Wind Expansion (C) (2)_Electric Rev Req Model (2009 GRC) Rebuttal REmoval of New  WH Solar AdjustMI 2 2" xfId="7743"/>
    <cellStyle name="_Power Cost Value Copy 11.30.05 gas 1.09.06 AURORA at 1.10.06_04 07E Wild Horse Wind Expansion (C) (2)_Electric Rev Req Model (2009 GRC) Rebuttal REmoval of New  WH Solar AdjustMI 3" xfId="7744"/>
    <cellStyle name="_Power Cost Value Copy 11.30.05 gas 1.09.06 AURORA at 1.10.06_04 07E Wild Horse Wind Expansion (C) (2)_Electric Rev Req Model (2009 GRC) Rebuttal REmoval of New  WH Solar AdjustMI 3 2" xfId="7745"/>
    <cellStyle name="_Power Cost Value Copy 11.30.05 gas 1.09.06 AURORA at 1.10.06_04 07E Wild Horse Wind Expansion (C) (2)_Electric Rev Req Model (2009 GRC) Rebuttal REmoval of New  WH Solar AdjustMI 4" xfId="7746"/>
    <cellStyle name="_Power Cost Value Copy 11.30.05 gas 1.09.06 AURORA at 1.10.06_04 07E Wild Horse Wind Expansion (C) (2)_Electric Rev Req Model (2009 GRC) Rebuttal REmoval of New  WH Solar AdjustMI_DEM-WP(C) ENERG10C--ctn Mid-C_042010 2010GRC" xfId="7747"/>
    <cellStyle name="_Power Cost Value Copy 11.30.05 gas 1.09.06 AURORA at 1.10.06_04 07E Wild Horse Wind Expansion (C) (2)_Electric Rev Req Model (2009 GRC) Rebuttal REmoval of New  WH Solar AdjustMI_DEM-WP(C) ENERG10C--ctn Mid-C_042010 2010GRC 2" xfId="7748"/>
    <cellStyle name="_Power Cost Value Copy 11.30.05 gas 1.09.06 AURORA at 1.10.06_04 07E Wild Horse Wind Expansion (C) (2)_Electric Rev Req Model (2009 GRC) Revised 01-18-2010" xfId="7749"/>
    <cellStyle name="_Power Cost Value Copy 11.30.05 gas 1.09.06 AURORA at 1.10.06_04 07E Wild Horse Wind Expansion (C) (2)_Electric Rev Req Model (2009 GRC) Revised 01-18-2010 2" xfId="7750"/>
    <cellStyle name="_Power Cost Value Copy 11.30.05 gas 1.09.06 AURORA at 1.10.06_04 07E Wild Horse Wind Expansion (C) (2)_Electric Rev Req Model (2009 GRC) Revised 01-18-2010 2 2" xfId="7751"/>
    <cellStyle name="_Power Cost Value Copy 11.30.05 gas 1.09.06 AURORA at 1.10.06_04 07E Wild Horse Wind Expansion (C) (2)_Electric Rev Req Model (2009 GRC) Revised 01-18-2010 3" xfId="7752"/>
    <cellStyle name="_Power Cost Value Copy 11.30.05 gas 1.09.06 AURORA at 1.10.06_04 07E Wild Horse Wind Expansion (C) (2)_Electric Rev Req Model (2009 GRC) Revised 01-18-2010 3 2" xfId="7753"/>
    <cellStyle name="_Power Cost Value Copy 11.30.05 gas 1.09.06 AURORA at 1.10.06_04 07E Wild Horse Wind Expansion (C) (2)_Electric Rev Req Model (2009 GRC) Revised 01-18-2010 4" xfId="7754"/>
    <cellStyle name="_Power Cost Value Copy 11.30.05 gas 1.09.06 AURORA at 1.10.06_04 07E Wild Horse Wind Expansion (C) (2)_Electric Rev Req Model (2009 GRC) Revised 01-18-2010_DEM-WP(C) ENERG10C--ctn Mid-C_042010 2010GRC" xfId="7755"/>
    <cellStyle name="_Power Cost Value Copy 11.30.05 gas 1.09.06 AURORA at 1.10.06_04 07E Wild Horse Wind Expansion (C) (2)_Electric Rev Req Model (2009 GRC) Revised 01-18-2010_DEM-WP(C) ENERG10C--ctn Mid-C_042010 2010GRC 2" xfId="7756"/>
    <cellStyle name="_Power Cost Value Copy 11.30.05 gas 1.09.06 AURORA at 1.10.06_04 07E Wild Horse Wind Expansion (C) (2)_Electric Rev Req Model (2010 GRC)" xfId="7757"/>
    <cellStyle name="_Power Cost Value Copy 11.30.05 gas 1.09.06 AURORA at 1.10.06_04 07E Wild Horse Wind Expansion (C) (2)_Electric Rev Req Model (2010 GRC) 2" xfId="7758"/>
    <cellStyle name="_Power Cost Value Copy 11.30.05 gas 1.09.06 AURORA at 1.10.06_04 07E Wild Horse Wind Expansion (C) (2)_Electric Rev Req Model (2010 GRC) SF" xfId="7759"/>
    <cellStyle name="_Power Cost Value Copy 11.30.05 gas 1.09.06 AURORA at 1.10.06_04 07E Wild Horse Wind Expansion (C) (2)_Electric Rev Req Model (2010 GRC) SF 2" xfId="7760"/>
    <cellStyle name="_Power Cost Value Copy 11.30.05 gas 1.09.06 AURORA at 1.10.06_04 07E Wild Horse Wind Expansion (C) (2)_Final Order Electric EXHIBIT A-1" xfId="7761"/>
    <cellStyle name="_Power Cost Value Copy 11.30.05 gas 1.09.06 AURORA at 1.10.06_04 07E Wild Horse Wind Expansion (C) (2)_Final Order Electric EXHIBIT A-1 2" xfId="7762"/>
    <cellStyle name="_Power Cost Value Copy 11.30.05 gas 1.09.06 AURORA at 1.10.06_04 07E Wild Horse Wind Expansion (C) (2)_Final Order Electric EXHIBIT A-1 2 2" xfId="7763"/>
    <cellStyle name="_Power Cost Value Copy 11.30.05 gas 1.09.06 AURORA at 1.10.06_04 07E Wild Horse Wind Expansion (C) (2)_Final Order Electric EXHIBIT A-1 3" xfId="7764"/>
    <cellStyle name="_Power Cost Value Copy 11.30.05 gas 1.09.06 AURORA at 1.10.06_04 07E Wild Horse Wind Expansion (C) (2)_TENASKA REGULATORY ASSET" xfId="7765"/>
    <cellStyle name="_Power Cost Value Copy 11.30.05 gas 1.09.06 AURORA at 1.10.06_04 07E Wild Horse Wind Expansion (C) (2)_TENASKA REGULATORY ASSET 2" xfId="7766"/>
    <cellStyle name="_Power Cost Value Copy 11.30.05 gas 1.09.06 AURORA at 1.10.06_04 07E Wild Horse Wind Expansion (C) (2)_TENASKA REGULATORY ASSET 2 2" xfId="7767"/>
    <cellStyle name="_Power Cost Value Copy 11.30.05 gas 1.09.06 AURORA at 1.10.06_04 07E Wild Horse Wind Expansion (C) (2)_TENASKA REGULATORY ASSET 3" xfId="7768"/>
    <cellStyle name="_Power Cost Value Copy 11.30.05 gas 1.09.06 AURORA at 1.10.06_16.37E Wild Horse Expansion DeferralRevwrkingfile SF" xfId="7769"/>
    <cellStyle name="_Power Cost Value Copy 11.30.05 gas 1.09.06 AURORA at 1.10.06_16.37E Wild Horse Expansion DeferralRevwrkingfile SF 2" xfId="7770"/>
    <cellStyle name="_Power Cost Value Copy 11.30.05 gas 1.09.06 AURORA at 1.10.06_16.37E Wild Horse Expansion DeferralRevwrkingfile SF 2 2" xfId="7771"/>
    <cellStyle name="_Power Cost Value Copy 11.30.05 gas 1.09.06 AURORA at 1.10.06_16.37E Wild Horse Expansion DeferralRevwrkingfile SF 3" xfId="7772"/>
    <cellStyle name="_Power Cost Value Copy 11.30.05 gas 1.09.06 AURORA at 1.10.06_16.37E Wild Horse Expansion DeferralRevwrkingfile SF 3 2" xfId="7773"/>
    <cellStyle name="_Power Cost Value Copy 11.30.05 gas 1.09.06 AURORA at 1.10.06_16.37E Wild Horse Expansion DeferralRevwrkingfile SF 4" xfId="7774"/>
    <cellStyle name="_Power Cost Value Copy 11.30.05 gas 1.09.06 AURORA at 1.10.06_16.37E Wild Horse Expansion DeferralRevwrkingfile SF_DEM-WP(C) ENERG10C--ctn Mid-C_042010 2010GRC" xfId="7775"/>
    <cellStyle name="_Power Cost Value Copy 11.30.05 gas 1.09.06 AURORA at 1.10.06_16.37E Wild Horse Expansion DeferralRevwrkingfile SF_DEM-WP(C) ENERG10C--ctn Mid-C_042010 2010GRC 2" xfId="7776"/>
    <cellStyle name="_Power Cost Value Copy 11.30.05 gas 1.09.06 AURORA at 1.10.06_2009 Compliance Filing PCA Exhibits for GRC" xfId="7777"/>
    <cellStyle name="_Power Cost Value Copy 11.30.05 gas 1.09.06 AURORA at 1.10.06_2009 Compliance Filing PCA Exhibits for GRC 2" xfId="7778"/>
    <cellStyle name="_Power Cost Value Copy 11.30.05 gas 1.09.06 AURORA at 1.10.06_2009 Compliance Filing PCA Exhibits for GRC 2 2" xfId="7779"/>
    <cellStyle name="_Power Cost Value Copy 11.30.05 gas 1.09.06 AURORA at 1.10.06_2009 Compliance Filing PCA Exhibits for GRC 3" xfId="7780"/>
    <cellStyle name="_Power Cost Value Copy 11.30.05 gas 1.09.06 AURORA at 1.10.06_2009 GRC Compl Filing - Exhibit D" xfId="7781"/>
    <cellStyle name="_Power Cost Value Copy 11.30.05 gas 1.09.06 AURORA at 1.10.06_2009 GRC Compl Filing - Exhibit D 2" xfId="7782"/>
    <cellStyle name="_Power Cost Value Copy 11.30.05 gas 1.09.06 AURORA at 1.10.06_2009 GRC Compl Filing - Exhibit D 2 2" xfId="7783"/>
    <cellStyle name="_Power Cost Value Copy 11.30.05 gas 1.09.06 AURORA at 1.10.06_2009 GRC Compl Filing - Exhibit D 3" xfId="7784"/>
    <cellStyle name="_Power Cost Value Copy 11.30.05 gas 1.09.06 AURORA at 1.10.06_2009 GRC Compl Filing - Exhibit D 3 2" xfId="7785"/>
    <cellStyle name="_Power Cost Value Copy 11.30.05 gas 1.09.06 AURORA at 1.10.06_2009 GRC Compl Filing - Exhibit D 4" xfId="7786"/>
    <cellStyle name="_Power Cost Value Copy 11.30.05 gas 1.09.06 AURORA at 1.10.06_2009 GRC Compl Filing - Exhibit D_DEM-WP(C) ENERG10C--ctn Mid-C_042010 2010GRC" xfId="7787"/>
    <cellStyle name="_Power Cost Value Copy 11.30.05 gas 1.09.06 AURORA at 1.10.06_2009 GRC Compl Filing - Exhibit D_DEM-WP(C) ENERG10C--ctn Mid-C_042010 2010GRC 2" xfId="7788"/>
    <cellStyle name="_Power Cost Value Copy 11.30.05 gas 1.09.06 AURORA at 1.10.06_3.01 Income Statement" xfId="7789"/>
    <cellStyle name="_Power Cost Value Copy 11.30.05 gas 1.09.06 AURORA at 1.10.06_4 31 Regulatory Assets and Liabilities  7 06- Exhibit D" xfId="7790"/>
    <cellStyle name="_Power Cost Value Copy 11.30.05 gas 1.09.06 AURORA at 1.10.06_4 31 Regulatory Assets and Liabilities  7 06- Exhibit D 2" xfId="7791"/>
    <cellStyle name="_Power Cost Value Copy 11.30.05 gas 1.09.06 AURORA at 1.10.06_4 31 Regulatory Assets and Liabilities  7 06- Exhibit D 2 2" xfId="7792"/>
    <cellStyle name="_Power Cost Value Copy 11.30.05 gas 1.09.06 AURORA at 1.10.06_4 31 Regulatory Assets and Liabilities  7 06- Exhibit D 3" xfId="7793"/>
    <cellStyle name="_Power Cost Value Copy 11.30.05 gas 1.09.06 AURORA at 1.10.06_4 31 Regulatory Assets and Liabilities  7 06- Exhibit D 3 2" xfId="7794"/>
    <cellStyle name="_Power Cost Value Copy 11.30.05 gas 1.09.06 AURORA at 1.10.06_4 31 Regulatory Assets and Liabilities  7 06- Exhibit D 4" xfId="7795"/>
    <cellStyle name="_Power Cost Value Copy 11.30.05 gas 1.09.06 AURORA at 1.10.06_4 31 Regulatory Assets and Liabilities  7 06- Exhibit D_DEM-WP(C) ENERG10C--ctn Mid-C_042010 2010GRC" xfId="7796"/>
    <cellStyle name="_Power Cost Value Copy 11.30.05 gas 1.09.06 AURORA at 1.10.06_4 31 Regulatory Assets and Liabilities  7 06- Exhibit D_DEM-WP(C) ENERG10C--ctn Mid-C_042010 2010GRC 2" xfId="7797"/>
    <cellStyle name="_Power Cost Value Copy 11.30.05 gas 1.09.06 AURORA at 1.10.06_4 31 Regulatory Assets and Liabilities  7 06- Exhibit D_NIM Summary" xfId="7798"/>
    <cellStyle name="_Power Cost Value Copy 11.30.05 gas 1.09.06 AURORA at 1.10.06_4 31 Regulatory Assets and Liabilities  7 06- Exhibit D_NIM Summary 2" xfId="7799"/>
    <cellStyle name="_Power Cost Value Copy 11.30.05 gas 1.09.06 AURORA at 1.10.06_4 31 Regulatory Assets and Liabilities  7 06- Exhibit D_NIM Summary 2 2" xfId="7800"/>
    <cellStyle name="_Power Cost Value Copy 11.30.05 gas 1.09.06 AURORA at 1.10.06_4 31 Regulatory Assets and Liabilities  7 06- Exhibit D_NIM Summary 3" xfId="7801"/>
    <cellStyle name="_Power Cost Value Copy 11.30.05 gas 1.09.06 AURORA at 1.10.06_4 31 Regulatory Assets and Liabilities  7 06- Exhibit D_NIM Summary 3 2" xfId="7802"/>
    <cellStyle name="_Power Cost Value Copy 11.30.05 gas 1.09.06 AURORA at 1.10.06_4 31 Regulatory Assets and Liabilities  7 06- Exhibit D_NIM Summary 4" xfId="7803"/>
    <cellStyle name="_Power Cost Value Copy 11.30.05 gas 1.09.06 AURORA at 1.10.06_4 31 Regulatory Assets and Liabilities  7 06- Exhibit D_NIM Summary_DEM-WP(C) ENERG10C--ctn Mid-C_042010 2010GRC" xfId="7804"/>
    <cellStyle name="_Power Cost Value Copy 11.30.05 gas 1.09.06 AURORA at 1.10.06_4 31 Regulatory Assets and Liabilities  7 06- Exhibit D_NIM Summary_DEM-WP(C) ENERG10C--ctn Mid-C_042010 2010GRC 2" xfId="7805"/>
    <cellStyle name="_Power Cost Value Copy 11.30.05 gas 1.09.06 AURORA at 1.10.06_4 31E Reg Asset  Liab and EXH D" xfId="7806"/>
    <cellStyle name="_Power Cost Value Copy 11.30.05 gas 1.09.06 AURORA at 1.10.06_4 31E Reg Asset  Liab and EXH D _ Aug 10 Filing (2)" xfId="7807"/>
    <cellStyle name="_Power Cost Value Copy 11.30.05 gas 1.09.06 AURORA at 1.10.06_4 31E Reg Asset  Liab and EXH D _ Aug 10 Filing (2) 2" xfId="7808"/>
    <cellStyle name="_Power Cost Value Copy 11.30.05 gas 1.09.06 AURORA at 1.10.06_4 31E Reg Asset  Liab and EXH D 2" xfId="7809"/>
    <cellStyle name="_Power Cost Value Copy 11.30.05 gas 1.09.06 AURORA at 1.10.06_4 31E Reg Asset  Liab and EXH D 3" xfId="7810"/>
    <cellStyle name="_Power Cost Value Copy 11.30.05 gas 1.09.06 AURORA at 1.10.06_4 32 Regulatory Assets and Liabilities  7 06- Exhibit D" xfId="7811"/>
    <cellStyle name="_Power Cost Value Copy 11.30.05 gas 1.09.06 AURORA at 1.10.06_4 32 Regulatory Assets and Liabilities  7 06- Exhibit D 2" xfId="7812"/>
    <cellStyle name="_Power Cost Value Copy 11.30.05 gas 1.09.06 AURORA at 1.10.06_4 32 Regulatory Assets and Liabilities  7 06- Exhibit D 2 2" xfId="7813"/>
    <cellStyle name="_Power Cost Value Copy 11.30.05 gas 1.09.06 AURORA at 1.10.06_4 32 Regulatory Assets and Liabilities  7 06- Exhibit D 3" xfId="7814"/>
    <cellStyle name="_Power Cost Value Copy 11.30.05 gas 1.09.06 AURORA at 1.10.06_4 32 Regulatory Assets and Liabilities  7 06- Exhibit D 3 2" xfId="7815"/>
    <cellStyle name="_Power Cost Value Copy 11.30.05 gas 1.09.06 AURORA at 1.10.06_4 32 Regulatory Assets and Liabilities  7 06- Exhibit D 4" xfId="7816"/>
    <cellStyle name="_Power Cost Value Copy 11.30.05 gas 1.09.06 AURORA at 1.10.06_4 32 Regulatory Assets and Liabilities  7 06- Exhibit D_DEM-WP(C) ENERG10C--ctn Mid-C_042010 2010GRC" xfId="7817"/>
    <cellStyle name="_Power Cost Value Copy 11.30.05 gas 1.09.06 AURORA at 1.10.06_4 32 Regulatory Assets and Liabilities  7 06- Exhibit D_DEM-WP(C) ENERG10C--ctn Mid-C_042010 2010GRC 2" xfId="7818"/>
    <cellStyle name="_Power Cost Value Copy 11.30.05 gas 1.09.06 AURORA at 1.10.06_4 32 Regulatory Assets and Liabilities  7 06- Exhibit D_NIM Summary" xfId="7819"/>
    <cellStyle name="_Power Cost Value Copy 11.30.05 gas 1.09.06 AURORA at 1.10.06_4 32 Regulatory Assets and Liabilities  7 06- Exhibit D_NIM Summary 2" xfId="7820"/>
    <cellStyle name="_Power Cost Value Copy 11.30.05 gas 1.09.06 AURORA at 1.10.06_4 32 Regulatory Assets and Liabilities  7 06- Exhibit D_NIM Summary 2 2" xfId="7821"/>
    <cellStyle name="_Power Cost Value Copy 11.30.05 gas 1.09.06 AURORA at 1.10.06_4 32 Regulatory Assets and Liabilities  7 06- Exhibit D_NIM Summary 3" xfId="7822"/>
    <cellStyle name="_Power Cost Value Copy 11.30.05 gas 1.09.06 AURORA at 1.10.06_4 32 Regulatory Assets and Liabilities  7 06- Exhibit D_NIM Summary 3 2" xfId="7823"/>
    <cellStyle name="_Power Cost Value Copy 11.30.05 gas 1.09.06 AURORA at 1.10.06_4 32 Regulatory Assets and Liabilities  7 06- Exhibit D_NIM Summary 4" xfId="7824"/>
    <cellStyle name="_Power Cost Value Copy 11.30.05 gas 1.09.06 AURORA at 1.10.06_4 32 Regulatory Assets and Liabilities  7 06- Exhibit D_NIM Summary_DEM-WP(C) ENERG10C--ctn Mid-C_042010 2010GRC" xfId="7825"/>
    <cellStyle name="_Power Cost Value Copy 11.30.05 gas 1.09.06 AURORA at 1.10.06_4 32 Regulatory Assets and Liabilities  7 06- Exhibit D_NIM Summary_DEM-WP(C) ENERG10C--ctn Mid-C_042010 2010GRC 2" xfId="7826"/>
    <cellStyle name="_Power Cost Value Copy 11.30.05 gas 1.09.06 AURORA at 1.10.06_AURORA Total New" xfId="7827"/>
    <cellStyle name="_Power Cost Value Copy 11.30.05 gas 1.09.06 AURORA at 1.10.06_AURORA Total New 2" xfId="7828"/>
    <cellStyle name="_Power Cost Value Copy 11.30.05 gas 1.09.06 AURORA at 1.10.06_AURORA Total New 2 2" xfId="7829"/>
    <cellStyle name="_Power Cost Value Copy 11.30.05 gas 1.09.06 AURORA at 1.10.06_AURORA Total New 3" xfId="7830"/>
    <cellStyle name="_Power Cost Value Copy 11.30.05 gas 1.09.06 AURORA at 1.10.06_Book2" xfId="7831"/>
    <cellStyle name="_Power Cost Value Copy 11.30.05 gas 1.09.06 AURORA at 1.10.06_Book2 2" xfId="7832"/>
    <cellStyle name="_Power Cost Value Copy 11.30.05 gas 1.09.06 AURORA at 1.10.06_Book2 2 2" xfId="7833"/>
    <cellStyle name="_Power Cost Value Copy 11.30.05 gas 1.09.06 AURORA at 1.10.06_Book2 3" xfId="7834"/>
    <cellStyle name="_Power Cost Value Copy 11.30.05 gas 1.09.06 AURORA at 1.10.06_Book2 3 2" xfId="7835"/>
    <cellStyle name="_Power Cost Value Copy 11.30.05 gas 1.09.06 AURORA at 1.10.06_Book2 4" xfId="7836"/>
    <cellStyle name="_Power Cost Value Copy 11.30.05 gas 1.09.06 AURORA at 1.10.06_Book2_Adj Bench DR 3 for Initial Briefs (Electric)" xfId="7837"/>
    <cellStyle name="_Power Cost Value Copy 11.30.05 gas 1.09.06 AURORA at 1.10.06_Book2_Adj Bench DR 3 for Initial Briefs (Electric) 2" xfId="7838"/>
    <cellStyle name="_Power Cost Value Copy 11.30.05 gas 1.09.06 AURORA at 1.10.06_Book2_Adj Bench DR 3 for Initial Briefs (Electric) 2 2" xfId="7839"/>
    <cellStyle name="_Power Cost Value Copy 11.30.05 gas 1.09.06 AURORA at 1.10.06_Book2_Adj Bench DR 3 for Initial Briefs (Electric) 3" xfId="7840"/>
    <cellStyle name="_Power Cost Value Copy 11.30.05 gas 1.09.06 AURORA at 1.10.06_Book2_Adj Bench DR 3 for Initial Briefs (Electric) 3 2" xfId="7841"/>
    <cellStyle name="_Power Cost Value Copy 11.30.05 gas 1.09.06 AURORA at 1.10.06_Book2_Adj Bench DR 3 for Initial Briefs (Electric) 4" xfId="7842"/>
    <cellStyle name="_Power Cost Value Copy 11.30.05 gas 1.09.06 AURORA at 1.10.06_Book2_Adj Bench DR 3 for Initial Briefs (Electric)_DEM-WP(C) ENERG10C--ctn Mid-C_042010 2010GRC" xfId="7843"/>
    <cellStyle name="_Power Cost Value Copy 11.30.05 gas 1.09.06 AURORA at 1.10.06_Book2_Adj Bench DR 3 for Initial Briefs (Electric)_DEM-WP(C) ENERG10C--ctn Mid-C_042010 2010GRC 2" xfId="7844"/>
    <cellStyle name="_Power Cost Value Copy 11.30.05 gas 1.09.06 AURORA at 1.10.06_Book2_DEM-WP(C) ENERG10C--ctn Mid-C_042010 2010GRC" xfId="7845"/>
    <cellStyle name="_Power Cost Value Copy 11.30.05 gas 1.09.06 AURORA at 1.10.06_Book2_DEM-WP(C) ENERG10C--ctn Mid-C_042010 2010GRC 2" xfId="7846"/>
    <cellStyle name="_Power Cost Value Copy 11.30.05 gas 1.09.06 AURORA at 1.10.06_Book2_Electric Rev Req Model (2009 GRC) Rebuttal" xfId="7847"/>
    <cellStyle name="_Power Cost Value Copy 11.30.05 gas 1.09.06 AURORA at 1.10.06_Book2_Electric Rev Req Model (2009 GRC) Rebuttal 2" xfId="7848"/>
    <cellStyle name="_Power Cost Value Copy 11.30.05 gas 1.09.06 AURORA at 1.10.06_Book2_Electric Rev Req Model (2009 GRC) Rebuttal 2 2" xfId="7849"/>
    <cellStyle name="_Power Cost Value Copy 11.30.05 gas 1.09.06 AURORA at 1.10.06_Book2_Electric Rev Req Model (2009 GRC) Rebuttal 3" xfId="7850"/>
    <cellStyle name="_Power Cost Value Copy 11.30.05 gas 1.09.06 AURORA at 1.10.06_Book2_Electric Rev Req Model (2009 GRC) Rebuttal REmoval of New  WH Solar AdjustMI" xfId="7851"/>
    <cellStyle name="_Power Cost Value Copy 11.30.05 gas 1.09.06 AURORA at 1.10.06_Book2_Electric Rev Req Model (2009 GRC) Rebuttal REmoval of New  WH Solar AdjustMI 2" xfId="7852"/>
    <cellStyle name="_Power Cost Value Copy 11.30.05 gas 1.09.06 AURORA at 1.10.06_Book2_Electric Rev Req Model (2009 GRC) Rebuttal REmoval of New  WH Solar AdjustMI 2 2" xfId="7853"/>
    <cellStyle name="_Power Cost Value Copy 11.30.05 gas 1.09.06 AURORA at 1.10.06_Book2_Electric Rev Req Model (2009 GRC) Rebuttal REmoval of New  WH Solar AdjustMI 3" xfId="7854"/>
    <cellStyle name="_Power Cost Value Copy 11.30.05 gas 1.09.06 AURORA at 1.10.06_Book2_Electric Rev Req Model (2009 GRC) Rebuttal REmoval of New  WH Solar AdjustMI 3 2" xfId="7855"/>
    <cellStyle name="_Power Cost Value Copy 11.30.05 gas 1.09.06 AURORA at 1.10.06_Book2_Electric Rev Req Model (2009 GRC) Rebuttal REmoval of New  WH Solar AdjustMI 4" xfId="7856"/>
    <cellStyle name="_Power Cost Value Copy 11.30.05 gas 1.09.06 AURORA at 1.10.06_Book2_Electric Rev Req Model (2009 GRC) Rebuttal REmoval of New  WH Solar AdjustMI_DEM-WP(C) ENERG10C--ctn Mid-C_042010 2010GRC" xfId="7857"/>
    <cellStyle name="_Power Cost Value Copy 11.30.05 gas 1.09.06 AURORA at 1.10.06_Book2_Electric Rev Req Model (2009 GRC) Rebuttal REmoval of New  WH Solar AdjustMI_DEM-WP(C) ENERG10C--ctn Mid-C_042010 2010GRC 2" xfId="7858"/>
    <cellStyle name="_Power Cost Value Copy 11.30.05 gas 1.09.06 AURORA at 1.10.06_Book2_Electric Rev Req Model (2009 GRC) Revised 01-18-2010" xfId="7859"/>
    <cellStyle name="_Power Cost Value Copy 11.30.05 gas 1.09.06 AURORA at 1.10.06_Book2_Electric Rev Req Model (2009 GRC) Revised 01-18-2010 2" xfId="7860"/>
    <cellStyle name="_Power Cost Value Copy 11.30.05 gas 1.09.06 AURORA at 1.10.06_Book2_Electric Rev Req Model (2009 GRC) Revised 01-18-2010 2 2" xfId="7861"/>
    <cellStyle name="_Power Cost Value Copy 11.30.05 gas 1.09.06 AURORA at 1.10.06_Book2_Electric Rev Req Model (2009 GRC) Revised 01-18-2010 3" xfId="7862"/>
    <cellStyle name="_Power Cost Value Copy 11.30.05 gas 1.09.06 AURORA at 1.10.06_Book2_Electric Rev Req Model (2009 GRC) Revised 01-18-2010 3 2" xfId="7863"/>
    <cellStyle name="_Power Cost Value Copy 11.30.05 gas 1.09.06 AURORA at 1.10.06_Book2_Electric Rev Req Model (2009 GRC) Revised 01-18-2010 4" xfId="7864"/>
    <cellStyle name="_Power Cost Value Copy 11.30.05 gas 1.09.06 AURORA at 1.10.06_Book2_Electric Rev Req Model (2009 GRC) Revised 01-18-2010_DEM-WP(C) ENERG10C--ctn Mid-C_042010 2010GRC" xfId="7865"/>
    <cellStyle name="_Power Cost Value Copy 11.30.05 gas 1.09.06 AURORA at 1.10.06_Book2_Electric Rev Req Model (2009 GRC) Revised 01-18-2010_DEM-WP(C) ENERG10C--ctn Mid-C_042010 2010GRC 2" xfId="7866"/>
    <cellStyle name="_Power Cost Value Copy 11.30.05 gas 1.09.06 AURORA at 1.10.06_Book2_Final Order Electric EXHIBIT A-1" xfId="7867"/>
    <cellStyle name="_Power Cost Value Copy 11.30.05 gas 1.09.06 AURORA at 1.10.06_Book2_Final Order Electric EXHIBIT A-1 2" xfId="7868"/>
    <cellStyle name="_Power Cost Value Copy 11.30.05 gas 1.09.06 AURORA at 1.10.06_Book2_Final Order Electric EXHIBIT A-1 2 2" xfId="7869"/>
    <cellStyle name="_Power Cost Value Copy 11.30.05 gas 1.09.06 AURORA at 1.10.06_Book2_Final Order Electric EXHIBIT A-1 3" xfId="7870"/>
    <cellStyle name="_Power Cost Value Copy 11.30.05 gas 1.09.06 AURORA at 1.10.06_Book4" xfId="7871"/>
    <cellStyle name="_Power Cost Value Copy 11.30.05 gas 1.09.06 AURORA at 1.10.06_Book4 2" xfId="7872"/>
    <cellStyle name="_Power Cost Value Copy 11.30.05 gas 1.09.06 AURORA at 1.10.06_Book4 2 2" xfId="7873"/>
    <cellStyle name="_Power Cost Value Copy 11.30.05 gas 1.09.06 AURORA at 1.10.06_Book4 3" xfId="7874"/>
    <cellStyle name="_Power Cost Value Copy 11.30.05 gas 1.09.06 AURORA at 1.10.06_Book4 3 2" xfId="7875"/>
    <cellStyle name="_Power Cost Value Copy 11.30.05 gas 1.09.06 AURORA at 1.10.06_Book4 4" xfId="7876"/>
    <cellStyle name="_Power Cost Value Copy 11.30.05 gas 1.09.06 AURORA at 1.10.06_Book4_DEM-WP(C) ENERG10C--ctn Mid-C_042010 2010GRC" xfId="7877"/>
    <cellStyle name="_Power Cost Value Copy 11.30.05 gas 1.09.06 AURORA at 1.10.06_Book4_DEM-WP(C) ENERG10C--ctn Mid-C_042010 2010GRC 2" xfId="7878"/>
    <cellStyle name="_Power Cost Value Copy 11.30.05 gas 1.09.06 AURORA at 1.10.06_Book9" xfId="7879"/>
    <cellStyle name="_Power Cost Value Copy 11.30.05 gas 1.09.06 AURORA at 1.10.06_Book9 2" xfId="7880"/>
    <cellStyle name="_Power Cost Value Copy 11.30.05 gas 1.09.06 AURORA at 1.10.06_Book9 2 2" xfId="7881"/>
    <cellStyle name="_Power Cost Value Copy 11.30.05 gas 1.09.06 AURORA at 1.10.06_Book9 3" xfId="7882"/>
    <cellStyle name="_Power Cost Value Copy 11.30.05 gas 1.09.06 AURORA at 1.10.06_Book9 3 2" xfId="7883"/>
    <cellStyle name="_Power Cost Value Copy 11.30.05 gas 1.09.06 AURORA at 1.10.06_Book9 4" xfId="7884"/>
    <cellStyle name="_Power Cost Value Copy 11.30.05 gas 1.09.06 AURORA at 1.10.06_Book9_DEM-WP(C) ENERG10C--ctn Mid-C_042010 2010GRC" xfId="7885"/>
    <cellStyle name="_Power Cost Value Copy 11.30.05 gas 1.09.06 AURORA at 1.10.06_Book9_DEM-WP(C) ENERG10C--ctn Mid-C_042010 2010GRC 2" xfId="7886"/>
    <cellStyle name="_Power Cost Value Copy 11.30.05 gas 1.09.06 AURORA at 1.10.06_Check the Interest Calculation" xfId="7887"/>
    <cellStyle name="_Power Cost Value Copy 11.30.05 gas 1.09.06 AURORA at 1.10.06_Check the Interest Calculation 2" xfId="7888"/>
    <cellStyle name="_Power Cost Value Copy 11.30.05 gas 1.09.06 AURORA at 1.10.06_Check the Interest Calculation_Scenario 1 REC vs PTC Offset" xfId="7889"/>
    <cellStyle name="_Power Cost Value Copy 11.30.05 gas 1.09.06 AURORA at 1.10.06_Check the Interest Calculation_Scenario 1 REC vs PTC Offset 2" xfId="7890"/>
    <cellStyle name="_Power Cost Value Copy 11.30.05 gas 1.09.06 AURORA at 1.10.06_Check the Interest Calculation_Scenario 3" xfId="7891"/>
    <cellStyle name="_Power Cost Value Copy 11.30.05 gas 1.09.06 AURORA at 1.10.06_Check the Interest Calculation_Scenario 3 2" xfId="7892"/>
    <cellStyle name="_Power Cost Value Copy 11.30.05 gas 1.09.06 AURORA at 1.10.06_Chelan PUD Power Costs (8-10)" xfId="7893"/>
    <cellStyle name="_Power Cost Value Copy 11.30.05 gas 1.09.06 AURORA at 1.10.06_Chelan PUD Power Costs (8-10) 2" xfId="7894"/>
    <cellStyle name="_Power Cost Value Copy 11.30.05 gas 1.09.06 AURORA at 1.10.06_DEM-WP(C) Chelan Power Costs" xfId="7895"/>
    <cellStyle name="_Power Cost Value Copy 11.30.05 gas 1.09.06 AURORA at 1.10.06_DEM-WP(C) Chelan Power Costs 2" xfId="7896"/>
    <cellStyle name="_Power Cost Value Copy 11.30.05 gas 1.09.06 AURORA at 1.10.06_DEM-WP(C) ENERG10C--ctn Mid-C_042010 2010GRC" xfId="7897"/>
    <cellStyle name="_Power Cost Value Copy 11.30.05 gas 1.09.06 AURORA at 1.10.06_DEM-WP(C) ENERG10C--ctn Mid-C_042010 2010GRC 2" xfId="7898"/>
    <cellStyle name="_Power Cost Value Copy 11.30.05 gas 1.09.06 AURORA at 1.10.06_DEM-WP(C) Gas Transport 2010GRC" xfId="7899"/>
    <cellStyle name="_Power Cost Value Copy 11.30.05 gas 1.09.06 AURORA at 1.10.06_DEM-WP(C) Gas Transport 2010GRC 2" xfId="7900"/>
    <cellStyle name="_Power Cost Value Copy 11.30.05 gas 1.09.06 AURORA at 1.10.06_Exh A-1 resulting from UE-112050 effective Jan 1 2012" xfId="7901"/>
    <cellStyle name="_Power Cost Value Copy 11.30.05 gas 1.09.06 AURORA at 1.10.06_Exh A-1 resulting from UE-112050 effective Jan 1 2012 2" xfId="7902"/>
    <cellStyle name="_Power Cost Value Copy 11.30.05 gas 1.09.06 AURORA at 1.10.06_Exh G - Klamath Peaker PPA fr C Locke 2-12" xfId="7903"/>
    <cellStyle name="_Power Cost Value Copy 11.30.05 gas 1.09.06 AURORA at 1.10.06_Exh G - Klamath Peaker PPA fr C Locke 2-12 2" xfId="7904"/>
    <cellStyle name="_Power Cost Value Copy 11.30.05 gas 1.09.06 AURORA at 1.10.06_Exhibit A-1 effective 4-1-11 fr S Free 12-11" xfId="7905"/>
    <cellStyle name="_Power Cost Value Copy 11.30.05 gas 1.09.06 AURORA at 1.10.06_Exhibit A-1 effective 4-1-11 fr S Free 12-11 2" xfId="7906"/>
    <cellStyle name="_Power Cost Value Copy 11.30.05 gas 1.09.06 AURORA at 1.10.06_Exhibit D fr R Gho 12-31-08" xfId="7907"/>
    <cellStyle name="_Power Cost Value Copy 11.30.05 gas 1.09.06 AURORA at 1.10.06_Exhibit D fr R Gho 12-31-08 2" xfId="7908"/>
    <cellStyle name="_Power Cost Value Copy 11.30.05 gas 1.09.06 AURORA at 1.10.06_Exhibit D fr R Gho 12-31-08 2 2" xfId="7909"/>
    <cellStyle name="_Power Cost Value Copy 11.30.05 gas 1.09.06 AURORA at 1.10.06_Exhibit D fr R Gho 12-31-08 3" xfId="7910"/>
    <cellStyle name="_Power Cost Value Copy 11.30.05 gas 1.09.06 AURORA at 1.10.06_Exhibit D fr R Gho 12-31-08 3 2" xfId="7911"/>
    <cellStyle name="_Power Cost Value Copy 11.30.05 gas 1.09.06 AURORA at 1.10.06_Exhibit D fr R Gho 12-31-08 4" xfId="7912"/>
    <cellStyle name="_Power Cost Value Copy 11.30.05 gas 1.09.06 AURORA at 1.10.06_Exhibit D fr R Gho 12-31-08 v2" xfId="7913"/>
    <cellStyle name="_Power Cost Value Copy 11.30.05 gas 1.09.06 AURORA at 1.10.06_Exhibit D fr R Gho 12-31-08 v2 2" xfId="7914"/>
    <cellStyle name="_Power Cost Value Copy 11.30.05 gas 1.09.06 AURORA at 1.10.06_Exhibit D fr R Gho 12-31-08 v2 2 2" xfId="7915"/>
    <cellStyle name="_Power Cost Value Copy 11.30.05 gas 1.09.06 AURORA at 1.10.06_Exhibit D fr R Gho 12-31-08 v2 3" xfId="7916"/>
    <cellStyle name="_Power Cost Value Copy 11.30.05 gas 1.09.06 AURORA at 1.10.06_Exhibit D fr R Gho 12-31-08 v2 3 2" xfId="7917"/>
    <cellStyle name="_Power Cost Value Copy 11.30.05 gas 1.09.06 AURORA at 1.10.06_Exhibit D fr R Gho 12-31-08 v2 4" xfId="7918"/>
    <cellStyle name="_Power Cost Value Copy 11.30.05 gas 1.09.06 AURORA at 1.10.06_Exhibit D fr R Gho 12-31-08 v2_DEM-WP(C) ENERG10C--ctn Mid-C_042010 2010GRC" xfId="7919"/>
    <cellStyle name="_Power Cost Value Copy 11.30.05 gas 1.09.06 AURORA at 1.10.06_Exhibit D fr R Gho 12-31-08 v2_DEM-WP(C) ENERG10C--ctn Mid-C_042010 2010GRC 2" xfId="7920"/>
    <cellStyle name="_Power Cost Value Copy 11.30.05 gas 1.09.06 AURORA at 1.10.06_Exhibit D fr R Gho 12-31-08 v2_NIM Summary" xfId="7921"/>
    <cellStyle name="_Power Cost Value Copy 11.30.05 gas 1.09.06 AURORA at 1.10.06_Exhibit D fr R Gho 12-31-08 v2_NIM Summary 2" xfId="7922"/>
    <cellStyle name="_Power Cost Value Copy 11.30.05 gas 1.09.06 AURORA at 1.10.06_Exhibit D fr R Gho 12-31-08 v2_NIM Summary 2 2" xfId="7923"/>
    <cellStyle name="_Power Cost Value Copy 11.30.05 gas 1.09.06 AURORA at 1.10.06_Exhibit D fr R Gho 12-31-08 v2_NIM Summary 3" xfId="7924"/>
    <cellStyle name="_Power Cost Value Copy 11.30.05 gas 1.09.06 AURORA at 1.10.06_Exhibit D fr R Gho 12-31-08 v2_NIM Summary 3 2" xfId="7925"/>
    <cellStyle name="_Power Cost Value Copy 11.30.05 gas 1.09.06 AURORA at 1.10.06_Exhibit D fr R Gho 12-31-08 v2_NIM Summary 4" xfId="7926"/>
    <cellStyle name="_Power Cost Value Copy 11.30.05 gas 1.09.06 AURORA at 1.10.06_Exhibit D fr R Gho 12-31-08 v2_NIM Summary_DEM-WP(C) ENERG10C--ctn Mid-C_042010 2010GRC" xfId="7927"/>
    <cellStyle name="_Power Cost Value Copy 11.30.05 gas 1.09.06 AURORA at 1.10.06_Exhibit D fr R Gho 12-31-08 v2_NIM Summary_DEM-WP(C) ENERG10C--ctn Mid-C_042010 2010GRC 2" xfId="7928"/>
    <cellStyle name="_Power Cost Value Copy 11.30.05 gas 1.09.06 AURORA at 1.10.06_Exhibit D fr R Gho 12-31-08_DEM-WP(C) ENERG10C--ctn Mid-C_042010 2010GRC" xfId="7929"/>
    <cellStyle name="_Power Cost Value Copy 11.30.05 gas 1.09.06 AURORA at 1.10.06_Exhibit D fr R Gho 12-31-08_DEM-WP(C) ENERG10C--ctn Mid-C_042010 2010GRC 2" xfId="7930"/>
    <cellStyle name="_Power Cost Value Copy 11.30.05 gas 1.09.06 AURORA at 1.10.06_Exhibit D fr R Gho 12-31-08_NIM Summary" xfId="7931"/>
    <cellStyle name="_Power Cost Value Copy 11.30.05 gas 1.09.06 AURORA at 1.10.06_Exhibit D fr R Gho 12-31-08_NIM Summary 2" xfId="7932"/>
    <cellStyle name="_Power Cost Value Copy 11.30.05 gas 1.09.06 AURORA at 1.10.06_Exhibit D fr R Gho 12-31-08_NIM Summary 2 2" xfId="7933"/>
    <cellStyle name="_Power Cost Value Copy 11.30.05 gas 1.09.06 AURORA at 1.10.06_Exhibit D fr R Gho 12-31-08_NIM Summary 3" xfId="7934"/>
    <cellStyle name="_Power Cost Value Copy 11.30.05 gas 1.09.06 AURORA at 1.10.06_Exhibit D fr R Gho 12-31-08_NIM Summary 3 2" xfId="7935"/>
    <cellStyle name="_Power Cost Value Copy 11.30.05 gas 1.09.06 AURORA at 1.10.06_Exhibit D fr R Gho 12-31-08_NIM Summary 4" xfId="7936"/>
    <cellStyle name="_Power Cost Value Copy 11.30.05 gas 1.09.06 AURORA at 1.10.06_Exhibit D fr R Gho 12-31-08_NIM Summary_DEM-WP(C) ENERG10C--ctn Mid-C_042010 2010GRC" xfId="7937"/>
    <cellStyle name="_Power Cost Value Copy 11.30.05 gas 1.09.06 AURORA at 1.10.06_Exhibit D fr R Gho 12-31-08_NIM Summary_DEM-WP(C) ENERG10C--ctn Mid-C_042010 2010GRC 2" xfId="7938"/>
    <cellStyle name="_Power Cost Value Copy 11.30.05 gas 1.09.06 AURORA at 1.10.06_Hopkins Ridge Prepaid Tran - Interest Earned RY 12ME Feb  '11" xfId="7939"/>
    <cellStyle name="_Power Cost Value Copy 11.30.05 gas 1.09.06 AURORA at 1.10.06_Hopkins Ridge Prepaid Tran - Interest Earned RY 12ME Feb  '11 2" xfId="7940"/>
    <cellStyle name="_Power Cost Value Copy 11.30.05 gas 1.09.06 AURORA at 1.10.06_Hopkins Ridge Prepaid Tran - Interest Earned RY 12ME Feb  '11 2 2" xfId="7941"/>
    <cellStyle name="_Power Cost Value Copy 11.30.05 gas 1.09.06 AURORA at 1.10.06_Hopkins Ridge Prepaid Tran - Interest Earned RY 12ME Feb  '11 3" xfId="7942"/>
    <cellStyle name="_Power Cost Value Copy 11.30.05 gas 1.09.06 AURORA at 1.10.06_Hopkins Ridge Prepaid Tran - Interest Earned RY 12ME Feb  '11 3 2" xfId="7943"/>
    <cellStyle name="_Power Cost Value Copy 11.30.05 gas 1.09.06 AURORA at 1.10.06_Hopkins Ridge Prepaid Tran - Interest Earned RY 12ME Feb  '11 4" xfId="7944"/>
    <cellStyle name="_Power Cost Value Copy 11.30.05 gas 1.09.06 AURORA at 1.10.06_Hopkins Ridge Prepaid Tran - Interest Earned RY 12ME Feb  '11_DEM-WP(C) ENERG10C--ctn Mid-C_042010 2010GRC" xfId="7945"/>
    <cellStyle name="_Power Cost Value Copy 11.30.05 gas 1.09.06 AURORA at 1.10.06_Hopkins Ridge Prepaid Tran - Interest Earned RY 12ME Feb  '11_DEM-WP(C) ENERG10C--ctn Mid-C_042010 2010GRC 2" xfId="7946"/>
    <cellStyle name="_Power Cost Value Copy 11.30.05 gas 1.09.06 AURORA at 1.10.06_Hopkins Ridge Prepaid Tran - Interest Earned RY 12ME Feb  '11_NIM Summary" xfId="7947"/>
    <cellStyle name="_Power Cost Value Copy 11.30.05 gas 1.09.06 AURORA at 1.10.06_Hopkins Ridge Prepaid Tran - Interest Earned RY 12ME Feb  '11_NIM Summary 2" xfId="7948"/>
    <cellStyle name="_Power Cost Value Copy 11.30.05 gas 1.09.06 AURORA at 1.10.06_Hopkins Ridge Prepaid Tran - Interest Earned RY 12ME Feb  '11_NIM Summary 2 2" xfId="7949"/>
    <cellStyle name="_Power Cost Value Copy 11.30.05 gas 1.09.06 AURORA at 1.10.06_Hopkins Ridge Prepaid Tran - Interest Earned RY 12ME Feb  '11_NIM Summary 3" xfId="7950"/>
    <cellStyle name="_Power Cost Value Copy 11.30.05 gas 1.09.06 AURORA at 1.10.06_Hopkins Ridge Prepaid Tran - Interest Earned RY 12ME Feb  '11_NIM Summary 3 2" xfId="7951"/>
    <cellStyle name="_Power Cost Value Copy 11.30.05 gas 1.09.06 AURORA at 1.10.06_Hopkins Ridge Prepaid Tran - Interest Earned RY 12ME Feb  '11_NIM Summary 4" xfId="7952"/>
    <cellStyle name="_Power Cost Value Copy 11.30.05 gas 1.09.06 AURORA at 1.10.06_Hopkins Ridge Prepaid Tran - Interest Earned RY 12ME Feb  '11_NIM Summary_DEM-WP(C) ENERG10C--ctn Mid-C_042010 2010GRC" xfId="7953"/>
    <cellStyle name="_Power Cost Value Copy 11.30.05 gas 1.09.06 AURORA at 1.10.06_Hopkins Ridge Prepaid Tran - Interest Earned RY 12ME Feb  '11_NIM Summary_DEM-WP(C) ENERG10C--ctn Mid-C_042010 2010GRC 2" xfId="7954"/>
    <cellStyle name="_Power Cost Value Copy 11.30.05 gas 1.09.06 AURORA at 1.10.06_Hopkins Ridge Prepaid Tran - Interest Earned RY 12ME Feb  '11_Transmission Workbook for May BOD" xfId="7955"/>
    <cellStyle name="_Power Cost Value Copy 11.30.05 gas 1.09.06 AURORA at 1.10.06_Hopkins Ridge Prepaid Tran - Interest Earned RY 12ME Feb  '11_Transmission Workbook for May BOD 2" xfId="7956"/>
    <cellStyle name="_Power Cost Value Copy 11.30.05 gas 1.09.06 AURORA at 1.10.06_Hopkins Ridge Prepaid Tran - Interest Earned RY 12ME Feb  '11_Transmission Workbook for May BOD 2 2" xfId="7957"/>
    <cellStyle name="_Power Cost Value Copy 11.30.05 gas 1.09.06 AURORA at 1.10.06_Hopkins Ridge Prepaid Tran - Interest Earned RY 12ME Feb  '11_Transmission Workbook for May BOD 3" xfId="7958"/>
    <cellStyle name="_Power Cost Value Copy 11.30.05 gas 1.09.06 AURORA at 1.10.06_Hopkins Ridge Prepaid Tran - Interest Earned RY 12ME Feb  '11_Transmission Workbook for May BOD 3 2" xfId="7959"/>
    <cellStyle name="_Power Cost Value Copy 11.30.05 gas 1.09.06 AURORA at 1.10.06_Hopkins Ridge Prepaid Tran - Interest Earned RY 12ME Feb  '11_Transmission Workbook for May BOD 4" xfId="7960"/>
    <cellStyle name="_Power Cost Value Copy 11.30.05 gas 1.09.06 AURORA at 1.10.06_Hopkins Ridge Prepaid Tran - Interest Earned RY 12ME Feb  '11_Transmission Workbook for May BOD_DEM-WP(C) ENERG10C--ctn Mid-C_042010 2010GRC" xfId="7961"/>
    <cellStyle name="_Power Cost Value Copy 11.30.05 gas 1.09.06 AURORA at 1.10.06_Hopkins Ridge Prepaid Tran - Interest Earned RY 12ME Feb  '11_Transmission Workbook for May BOD_DEM-WP(C) ENERG10C--ctn Mid-C_042010 2010GRC 2" xfId="7962"/>
    <cellStyle name="_Power Cost Value Copy 11.30.05 gas 1.09.06 AURORA at 1.10.06_Mint Farm Generation BPA" xfId="7963"/>
    <cellStyle name="_Power Cost Value Copy 11.30.05 gas 1.09.06 AURORA at 1.10.06_NIM Summary" xfId="7964"/>
    <cellStyle name="_Power Cost Value Copy 11.30.05 gas 1.09.06 AURORA at 1.10.06_NIM Summary 09GRC" xfId="7965"/>
    <cellStyle name="_Power Cost Value Copy 11.30.05 gas 1.09.06 AURORA at 1.10.06_NIM Summary 09GRC 2" xfId="7966"/>
    <cellStyle name="_Power Cost Value Copy 11.30.05 gas 1.09.06 AURORA at 1.10.06_NIM Summary 09GRC 2 2" xfId="7967"/>
    <cellStyle name="_Power Cost Value Copy 11.30.05 gas 1.09.06 AURORA at 1.10.06_NIM Summary 09GRC 3" xfId="7968"/>
    <cellStyle name="_Power Cost Value Copy 11.30.05 gas 1.09.06 AURORA at 1.10.06_NIM Summary 09GRC 3 2" xfId="7969"/>
    <cellStyle name="_Power Cost Value Copy 11.30.05 gas 1.09.06 AURORA at 1.10.06_NIM Summary 09GRC 4" xfId="7970"/>
    <cellStyle name="_Power Cost Value Copy 11.30.05 gas 1.09.06 AURORA at 1.10.06_NIM Summary 09GRC_DEM-WP(C) ENERG10C--ctn Mid-C_042010 2010GRC" xfId="7971"/>
    <cellStyle name="_Power Cost Value Copy 11.30.05 gas 1.09.06 AURORA at 1.10.06_NIM Summary 09GRC_DEM-WP(C) ENERG10C--ctn Mid-C_042010 2010GRC 2" xfId="7972"/>
    <cellStyle name="_Power Cost Value Copy 11.30.05 gas 1.09.06 AURORA at 1.10.06_NIM Summary 10" xfId="7973"/>
    <cellStyle name="_Power Cost Value Copy 11.30.05 gas 1.09.06 AURORA at 1.10.06_NIM Summary 10 2" xfId="7974"/>
    <cellStyle name="_Power Cost Value Copy 11.30.05 gas 1.09.06 AURORA at 1.10.06_NIM Summary 11" xfId="7975"/>
    <cellStyle name="_Power Cost Value Copy 11.30.05 gas 1.09.06 AURORA at 1.10.06_NIM Summary 11 2" xfId="7976"/>
    <cellStyle name="_Power Cost Value Copy 11.30.05 gas 1.09.06 AURORA at 1.10.06_NIM Summary 12" xfId="7977"/>
    <cellStyle name="_Power Cost Value Copy 11.30.05 gas 1.09.06 AURORA at 1.10.06_NIM Summary 12 2" xfId="7978"/>
    <cellStyle name="_Power Cost Value Copy 11.30.05 gas 1.09.06 AURORA at 1.10.06_NIM Summary 13" xfId="7979"/>
    <cellStyle name="_Power Cost Value Copy 11.30.05 gas 1.09.06 AURORA at 1.10.06_NIM Summary 13 2" xfId="7980"/>
    <cellStyle name="_Power Cost Value Copy 11.30.05 gas 1.09.06 AURORA at 1.10.06_NIM Summary 14" xfId="7981"/>
    <cellStyle name="_Power Cost Value Copy 11.30.05 gas 1.09.06 AURORA at 1.10.06_NIM Summary 14 2" xfId="7982"/>
    <cellStyle name="_Power Cost Value Copy 11.30.05 gas 1.09.06 AURORA at 1.10.06_NIM Summary 15" xfId="7983"/>
    <cellStyle name="_Power Cost Value Copy 11.30.05 gas 1.09.06 AURORA at 1.10.06_NIM Summary 15 2" xfId="7984"/>
    <cellStyle name="_Power Cost Value Copy 11.30.05 gas 1.09.06 AURORA at 1.10.06_NIM Summary 16" xfId="7985"/>
    <cellStyle name="_Power Cost Value Copy 11.30.05 gas 1.09.06 AURORA at 1.10.06_NIM Summary 16 2" xfId="7986"/>
    <cellStyle name="_Power Cost Value Copy 11.30.05 gas 1.09.06 AURORA at 1.10.06_NIM Summary 17" xfId="7987"/>
    <cellStyle name="_Power Cost Value Copy 11.30.05 gas 1.09.06 AURORA at 1.10.06_NIM Summary 17 2" xfId="7988"/>
    <cellStyle name="_Power Cost Value Copy 11.30.05 gas 1.09.06 AURORA at 1.10.06_NIM Summary 18" xfId="7989"/>
    <cellStyle name="_Power Cost Value Copy 11.30.05 gas 1.09.06 AURORA at 1.10.06_NIM Summary 18 2" xfId="7990"/>
    <cellStyle name="_Power Cost Value Copy 11.30.05 gas 1.09.06 AURORA at 1.10.06_NIM Summary 19" xfId="7991"/>
    <cellStyle name="_Power Cost Value Copy 11.30.05 gas 1.09.06 AURORA at 1.10.06_NIM Summary 19 2" xfId="7992"/>
    <cellStyle name="_Power Cost Value Copy 11.30.05 gas 1.09.06 AURORA at 1.10.06_NIM Summary 2" xfId="7993"/>
    <cellStyle name="_Power Cost Value Copy 11.30.05 gas 1.09.06 AURORA at 1.10.06_NIM Summary 2 2" xfId="7994"/>
    <cellStyle name="_Power Cost Value Copy 11.30.05 gas 1.09.06 AURORA at 1.10.06_NIM Summary 20" xfId="7995"/>
    <cellStyle name="_Power Cost Value Copy 11.30.05 gas 1.09.06 AURORA at 1.10.06_NIM Summary 20 2" xfId="7996"/>
    <cellStyle name="_Power Cost Value Copy 11.30.05 gas 1.09.06 AURORA at 1.10.06_NIM Summary 21" xfId="7997"/>
    <cellStyle name="_Power Cost Value Copy 11.30.05 gas 1.09.06 AURORA at 1.10.06_NIM Summary 21 2" xfId="7998"/>
    <cellStyle name="_Power Cost Value Copy 11.30.05 gas 1.09.06 AURORA at 1.10.06_NIM Summary 22" xfId="7999"/>
    <cellStyle name="_Power Cost Value Copy 11.30.05 gas 1.09.06 AURORA at 1.10.06_NIM Summary 22 2" xfId="8000"/>
    <cellStyle name="_Power Cost Value Copy 11.30.05 gas 1.09.06 AURORA at 1.10.06_NIM Summary 23" xfId="8001"/>
    <cellStyle name="_Power Cost Value Copy 11.30.05 gas 1.09.06 AURORA at 1.10.06_NIM Summary 23 2" xfId="8002"/>
    <cellStyle name="_Power Cost Value Copy 11.30.05 gas 1.09.06 AURORA at 1.10.06_NIM Summary 24" xfId="8003"/>
    <cellStyle name="_Power Cost Value Copy 11.30.05 gas 1.09.06 AURORA at 1.10.06_NIM Summary 24 2" xfId="8004"/>
    <cellStyle name="_Power Cost Value Copy 11.30.05 gas 1.09.06 AURORA at 1.10.06_NIM Summary 25" xfId="8005"/>
    <cellStyle name="_Power Cost Value Copy 11.30.05 gas 1.09.06 AURORA at 1.10.06_NIM Summary 25 2" xfId="8006"/>
    <cellStyle name="_Power Cost Value Copy 11.30.05 gas 1.09.06 AURORA at 1.10.06_NIM Summary 26" xfId="8007"/>
    <cellStyle name="_Power Cost Value Copy 11.30.05 gas 1.09.06 AURORA at 1.10.06_NIM Summary 26 2" xfId="8008"/>
    <cellStyle name="_Power Cost Value Copy 11.30.05 gas 1.09.06 AURORA at 1.10.06_NIM Summary 27" xfId="8009"/>
    <cellStyle name="_Power Cost Value Copy 11.30.05 gas 1.09.06 AURORA at 1.10.06_NIM Summary 27 2" xfId="8010"/>
    <cellStyle name="_Power Cost Value Copy 11.30.05 gas 1.09.06 AURORA at 1.10.06_NIM Summary 28" xfId="8011"/>
    <cellStyle name="_Power Cost Value Copy 11.30.05 gas 1.09.06 AURORA at 1.10.06_NIM Summary 28 2" xfId="8012"/>
    <cellStyle name="_Power Cost Value Copy 11.30.05 gas 1.09.06 AURORA at 1.10.06_NIM Summary 29" xfId="8013"/>
    <cellStyle name="_Power Cost Value Copy 11.30.05 gas 1.09.06 AURORA at 1.10.06_NIM Summary 29 2" xfId="8014"/>
    <cellStyle name="_Power Cost Value Copy 11.30.05 gas 1.09.06 AURORA at 1.10.06_NIM Summary 3" xfId="8015"/>
    <cellStyle name="_Power Cost Value Copy 11.30.05 gas 1.09.06 AURORA at 1.10.06_NIM Summary 3 2" xfId="8016"/>
    <cellStyle name="_Power Cost Value Copy 11.30.05 gas 1.09.06 AURORA at 1.10.06_NIM Summary 30" xfId="8017"/>
    <cellStyle name="_Power Cost Value Copy 11.30.05 gas 1.09.06 AURORA at 1.10.06_NIM Summary 30 2" xfId="8018"/>
    <cellStyle name="_Power Cost Value Copy 11.30.05 gas 1.09.06 AURORA at 1.10.06_NIM Summary 31" xfId="8019"/>
    <cellStyle name="_Power Cost Value Copy 11.30.05 gas 1.09.06 AURORA at 1.10.06_NIM Summary 31 2" xfId="8020"/>
    <cellStyle name="_Power Cost Value Copy 11.30.05 gas 1.09.06 AURORA at 1.10.06_NIM Summary 32" xfId="8021"/>
    <cellStyle name="_Power Cost Value Copy 11.30.05 gas 1.09.06 AURORA at 1.10.06_NIM Summary 32 2" xfId="8022"/>
    <cellStyle name="_Power Cost Value Copy 11.30.05 gas 1.09.06 AURORA at 1.10.06_NIM Summary 33" xfId="8023"/>
    <cellStyle name="_Power Cost Value Copy 11.30.05 gas 1.09.06 AURORA at 1.10.06_NIM Summary 33 2" xfId="8024"/>
    <cellStyle name="_Power Cost Value Copy 11.30.05 gas 1.09.06 AURORA at 1.10.06_NIM Summary 34" xfId="8025"/>
    <cellStyle name="_Power Cost Value Copy 11.30.05 gas 1.09.06 AURORA at 1.10.06_NIM Summary 34 2" xfId="8026"/>
    <cellStyle name="_Power Cost Value Copy 11.30.05 gas 1.09.06 AURORA at 1.10.06_NIM Summary 35" xfId="8027"/>
    <cellStyle name="_Power Cost Value Copy 11.30.05 gas 1.09.06 AURORA at 1.10.06_NIM Summary 35 2" xfId="8028"/>
    <cellStyle name="_Power Cost Value Copy 11.30.05 gas 1.09.06 AURORA at 1.10.06_NIM Summary 36" xfId="8029"/>
    <cellStyle name="_Power Cost Value Copy 11.30.05 gas 1.09.06 AURORA at 1.10.06_NIM Summary 36 2" xfId="8030"/>
    <cellStyle name="_Power Cost Value Copy 11.30.05 gas 1.09.06 AURORA at 1.10.06_NIM Summary 37" xfId="8031"/>
    <cellStyle name="_Power Cost Value Copy 11.30.05 gas 1.09.06 AURORA at 1.10.06_NIM Summary 37 2" xfId="8032"/>
    <cellStyle name="_Power Cost Value Copy 11.30.05 gas 1.09.06 AURORA at 1.10.06_NIM Summary 38" xfId="8033"/>
    <cellStyle name="_Power Cost Value Copy 11.30.05 gas 1.09.06 AURORA at 1.10.06_NIM Summary 38 2" xfId="8034"/>
    <cellStyle name="_Power Cost Value Copy 11.30.05 gas 1.09.06 AURORA at 1.10.06_NIM Summary 39" xfId="8035"/>
    <cellStyle name="_Power Cost Value Copy 11.30.05 gas 1.09.06 AURORA at 1.10.06_NIM Summary 39 2" xfId="8036"/>
    <cellStyle name="_Power Cost Value Copy 11.30.05 gas 1.09.06 AURORA at 1.10.06_NIM Summary 4" xfId="8037"/>
    <cellStyle name="_Power Cost Value Copy 11.30.05 gas 1.09.06 AURORA at 1.10.06_NIM Summary 4 2" xfId="8038"/>
    <cellStyle name="_Power Cost Value Copy 11.30.05 gas 1.09.06 AURORA at 1.10.06_NIM Summary 40" xfId="8039"/>
    <cellStyle name="_Power Cost Value Copy 11.30.05 gas 1.09.06 AURORA at 1.10.06_NIM Summary 40 2" xfId="8040"/>
    <cellStyle name="_Power Cost Value Copy 11.30.05 gas 1.09.06 AURORA at 1.10.06_NIM Summary 41" xfId="8041"/>
    <cellStyle name="_Power Cost Value Copy 11.30.05 gas 1.09.06 AURORA at 1.10.06_NIM Summary 41 2" xfId="8042"/>
    <cellStyle name="_Power Cost Value Copy 11.30.05 gas 1.09.06 AURORA at 1.10.06_NIM Summary 42" xfId="8043"/>
    <cellStyle name="_Power Cost Value Copy 11.30.05 gas 1.09.06 AURORA at 1.10.06_NIM Summary 42 2" xfId="8044"/>
    <cellStyle name="_Power Cost Value Copy 11.30.05 gas 1.09.06 AURORA at 1.10.06_NIM Summary 43" xfId="8045"/>
    <cellStyle name="_Power Cost Value Copy 11.30.05 gas 1.09.06 AURORA at 1.10.06_NIM Summary 43 2" xfId="8046"/>
    <cellStyle name="_Power Cost Value Copy 11.30.05 gas 1.09.06 AURORA at 1.10.06_NIM Summary 44" xfId="8047"/>
    <cellStyle name="_Power Cost Value Copy 11.30.05 gas 1.09.06 AURORA at 1.10.06_NIM Summary 44 2" xfId="8048"/>
    <cellStyle name="_Power Cost Value Copy 11.30.05 gas 1.09.06 AURORA at 1.10.06_NIM Summary 45" xfId="8049"/>
    <cellStyle name="_Power Cost Value Copy 11.30.05 gas 1.09.06 AURORA at 1.10.06_NIM Summary 45 2" xfId="8050"/>
    <cellStyle name="_Power Cost Value Copy 11.30.05 gas 1.09.06 AURORA at 1.10.06_NIM Summary 46" xfId="8051"/>
    <cellStyle name="_Power Cost Value Copy 11.30.05 gas 1.09.06 AURORA at 1.10.06_NIM Summary 46 2" xfId="8052"/>
    <cellStyle name="_Power Cost Value Copy 11.30.05 gas 1.09.06 AURORA at 1.10.06_NIM Summary 47" xfId="8053"/>
    <cellStyle name="_Power Cost Value Copy 11.30.05 gas 1.09.06 AURORA at 1.10.06_NIM Summary 47 2" xfId="8054"/>
    <cellStyle name="_Power Cost Value Copy 11.30.05 gas 1.09.06 AURORA at 1.10.06_NIM Summary 48" xfId="8055"/>
    <cellStyle name="_Power Cost Value Copy 11.30.05 gas 1.09.06 AURORA at 1.10.06_NIM Summary 49" xfId="8056"/>
    <cellStyle name="_Power Cost Value Copy 11.30.05 gas 1.09.06 AURORA at 1.10.06_NIM Summary 5" xfId="8057"/>
    <cellStyle name="_Power Cost Value Copy 11.30.05 gas 1.09.06 AURORA at 1.10.06_NIM Summary 5 2" xfId="8058"/>
    <cellStyle name="_Power Cost Value Copy 11.30.05 gas 1.09.06 AURORA at 1.10.06_NIM Summary 50" xfId="8059"/>
    <cellStyle name="_Power Cost Value Copy 11.30.05 gas 1.09.06 AURORA at 1.10.06_NIM Summary 51" xfId="8060"/>
    <cellStyle name="_Power Cost Value Copy 11.30.05 gas 1.09.06 AURORA at 1.10.06_NIM Summary 52" xfId="8061"/>
    <cellStyle name="_Power Cost Value Copy 11.30.05 gas 1.09.06 AURORA at 1.10.06_NIM Summary 6" xfId="8062"/>
    <cellStyle name="_Power Cost Value Copy 11.30.05 gas 1.09.06 AURORA at 1.10.06_NIM Summary 6 2" xfId="8063"/>
    <cellStyle name="_Power Cost Value Copy 11.30.05 gas 1.09.06 AURORA at 1.10.06_NIM Summary 7" xfId="8064"/>
    <cellStyle name="_Power Cost Value Copy 11.30.05 gas 1.09.06 AURORA at 1.10.06_NIM Summary 7 2" xfId="8065"/>
    <cellStyle name="_Power Cost Value Copy 11.30.05 gas 1.09.06 AURORA at 1.10.06_NIM Summary 8" xfId="8066"/>
    <cellStyle name="_Power Cost Value Copy 11.30.05 gas 1.09.06 AURORA at 1.10.06_NIM Summary 8 2" xfId="8067"/>
    <cellStyle name="_Power Cost Value Copy 11.30.05 gas 1.09.06 AURORA at 1.10.06_NIM Summary 9" xfId="8068"/>
    <cellStyle name="_Power Cost Value Copy 11.30.05 gas 1.09.06 AURORA at 1.10.06_NIM Summary 9 2" xfId="8069"/>
    <cellStyle name="_Power Cost Value Copy 11.30.05 gas 1.09.06 AURORA at 1.10.06_NIM Summary_DEM-WP(C) ENERG10C--ctn Mid-C_042010 2010GRC" xfId="8070"/>
    <cellStyle name="_Power Cost Value Copy 11.30.05 gas 1.09.06 AURORA at 1.10.06_NIM Summary_DEM-WP(C) ENERG10C--ctn Mid-C_042010 2010GRC 2" xfId="8071"/>
    <cellStyle name="_Power Cost Value Copy 11.30.05 gas 1.09.06 AURORA at 1.10.06_PCA 10 -  Exhibit D Dec 2011" xfId="8072"/>
    <cellStyle name="_Power Cost Value Copy 11.30.05 gas 1.09.06 AURORA at 1.10.06_PCA 10 -  Exhibit D Dec 2011 2" xfId="8073"/>
    <cellStyle name="_Power Cost Value Copy 11.30.05 gas 1.09.06 AURORA at 1.10.06_PCA 10 -  Exhibit D from A Kellogg Jan 2011" xfId="8074"/>
    <cellStyle name="_Power Cost Value Copy 11.30.05 gas 1.09.06 AURORA at 1.10.06_PCA 10 -  Exhibit D from A Kellogg Jan 2011 2" xfId="8075"/>
    <cellStyle name="_Power Cost Value Copy 11.30.05 gas 1.09.06 AURORA at 1.10.06_PCA 10 -  Exhibit D from A Kellogg July 2011" xfId="8076"/>
    <cellStyle name="_Power Cost Value Copy 11.30.05 gas 1.09.06 AURORA at 1.10.06_PCA 10 -  Exhibit D from A Kellogg July 2011 2" xfId="8077"/>
    <cellStyle name="_Power Cost Value Copy 11.30.05 gas 1.09.06 AURORA at 1.10.06_PCA 10 -  Exhibit D from S Free Rcv'd 12-11" xfId="8078"/>
    <cellStyle name="_Power Cost Value Copy 11.30.05 gas 1.09.06 AURORA at 1.10.06_PCA 10 -  Exhibit D from S Free Rcv'd 12-11 2" xfId="8079"/>
    <cellStyle name="_Power Cost Value Copy 11.30.05 gas 1.09.06 AURORA at 1.10.06_PCA 11 -  Exhibit D Jan 2012 fr A Kellogg" xfId="8080"/>
    <cellStyle name="_Power Cost Value Copy 11.30.05 gas 1.09.06 AURORA at 1.10.06_PCA 11 -  Exhibit D Jan 2012 fr A Kellogg 2" xfId="8081"/>
    <cellStyle name="_Power Cost Value Copy 11.30.05 gas 1.09.06 AURORA at 1.10.06_PCA 11 -  Exhibit D Jan 2012 WF" xfId="8082"/>
    <cellStyle name="_Power Cost Value Copy 11.30.05 gas 1.09.06 AURORA at 1.10.06_PCA 11 -  Exhibit D Jan 2012 WF 2" xfId="8083"/>
    <cellStyle name="_Power Cost Value Copy 11.30.05 gas 1.09.06 AURORA at 1.10.06_PCA 7 - Exhibit D update 11_30_08 (2)" xfId="8084"/>
    <cellStyle name="_Power Cost Value Copy 11.30.05 gas 1.09.06 AURORA at 1.10.06_PCA 7 - Exhibit D update 11_30_08 (2) 2" xfId="8085"/>
    <cellStyle name="_Power Cost Value Copy 11.30.05 gas 1.09.06 AURORA at 1.10.06_PCA 7 - Exhibit D update 11_30_08 (2) 2 2" xfId="8086"/>
    <cellStyle name="_Power Cost Value Copy 11.30.05 gas 1.09.06 AURORA at 1.10.06_PCA 7 - Exhibit D update 11_30_08 (2) 2 2 2" xfId="8087"/>
    <cellStyle name="_Power Cost Value Copy 11.30.05 gas 1.09.06 AURORA at 1.10.06_PCA 7 - Exhibit D update 11_30_08 (2) 2 3" xfId="8088"/>
    <cellStyle name="_Power Cost Value Copy 11.30.05 gas 1.09.06 AURORA at 1.10.06_PCA 7 - Exhibit D update 11_30_08 (2) 3" xfId="8089"/>
    <cellStyle name="_Power Cost Value Copy 11.30.05 gas 1.09.06 AURORA at 1.10.06_PCA 7 - Exhibit D update 11_30_08 (2) 3 2" xfId="8090"/>
    <cellStyle name="_Power Cost Value Copy 11.30.05 gas 1.09.06 AURORA at 1.10.06_PCA 7 - Exhibit D update 11_30_08 (2) 4" xfId="8091"/>
    <cellStyle name="_Power Cost Value Copy 11.30.05 gas 1.09.06 AURORA at 1.10.06_PCA 7 - Exhibit D update 11_30_08 (2) 4 2" xfId="8092"/>
    <cellStyle name="_Power Cost Value Copy 11.30.05 gas 1.09.06 AURORA at 1.10.06_PCA 7 - Exhibit D update 11_30_08 (2) 5" xfId="8093"/>
    <cellStyle name="_Power Cost Value Copy 11.30.05 gas 1.09.06 AURORA at 1.10.06_PCA 7 - Exhibit D update 11_30_08 (2)_DEM-WP(C) ENERG10C--ctn Mid-C_042010 2010GRC" xfId="8094"/>
    <cellStyle name="_Power Cost Value Copy 11.30.05 gas 1.09.06 AURORA at 1.10.06_PCA 7 - Exhibit D update 11_30_08 (2)_DEM-WP(C) ENERG10C--ctn Mid-C_042010 2010GRC 2" xfId="8095"/>
    <cellStyle name="_Power Cost Value Copy 11.30.05 gas 1.09.06 AURORA at 1.10.06_PCA 7 - Exhibit D update 11_30_08 (2)_NIM Summary" xfId="8096"/>
    <cellStyle name="_Power Cost Value Copy 11.30.05 gas 1.09.06 AURORA at 1.10.06_PCA 7 - Exhibit D update 11_30_08 (2)_NIM Summary 2" xfId="8097"/>
    <cellStyle name="_Power Cost Value Copy 11.30.05 gas 1.09.06 AURORA at 1.10.06_PCA 7 - Exhibit D update 11_30_08 (2)_NIM Summary 2 2" xfId="8098"/>
    <cellStyle name="_Power Cost Value Copy 11.30.05 gas 1.09.06 AURORA at 1.10.06_PCA 7 - Exhibit D update 11_30_08 (2)_NIM Summary 3" xfId="8099"/>
    <cellStyle name="_Power Cost Value Copy 11.30.05 gas 1.09.06 AURORA at 1.10.06_PCA 7 - Exhibit D update 11_30_08 (2)_NIM Summary 3 2" xfId="8100"/>
    <cellStyle name="_Power Cost Value Copy 11.30.05 gas 1.09.06 AURORA at 1.10.06_PCA 7 - Exhibit D update 11_30_08 (2)_NIM Summary 4" xfId="8101"/>
    <cellStyle name="_Power Cost Value Copy 11.30.05 gas 1.09.06 AURORA at 1.10.06_PCA 7 - Exhibit D update 11_30_08 (2)_NIM Summary_DEM-WP(C) ENERG10C--ctn Mid-C_042010 2010GRC" xfId="8102"/>
    <cellStyle name="_Power Cost Value Copy 11.30.05 gas 1.09.06 AURORA at 1.10.06_PCA 7 - Exhibit D update 11_30_08 (2)_NIM Summary_DEM-WP(C) ENERG10C--ctn Mid-C_042010 2010GRC 2" xfId="8103"/>
    <cellStyle name="_Power Cost Value Copy 11.30.05 gas 1.09.06 AURORA at 1.10.06_PCA 8 - Exhibit D update 12_31_09" xfId="8104"/>
    <cellStyle name="_Power Cost Value Copy 11.30.05 gas 1.09.06 AURORA at 1.10.06_PCA 8 - Exhibit D update 12_31_09 2" xfId="8105"/>
    <cellStyle name="_Power Cost Value Copy 11.30.05 gas 1.09.06 AURORA at 1.10.06_PCA 8 - Exhibit D update 12_31_09 2 2" xfId="8106"/>
    <cellStyle name="_Power Cost Value Copy 11.30.05 gas 1.09.06 AURORA at 1.10.06_PCA 8 - Exhibit D update 12_31_09 3" xfId="8107"/>
    <cellStyle name="_Power Cost Value Copy 11.30.05 gas 1.09.06 AURORA at 1.10.06_PCA 9 -  Exhibit D April 2010" xfId="8108"/>
    <cellStyle name="_Power Cost Value Copy 11.30.05 gas 1.09.06 AURORA at 1.10.06_PCA 9 -  Exhibit D April 2010 (3)" xfId="8109"/>
    <cellStyle name="_Power Cost Value Copy 11.30.05 gas 1.09.06 AURORA at 1.10.06_PCA 9 -  Exhibit D April 2010 (3) 2" xfId="8110"/>
    <cellStyle name="_Power Cost Value Copy 11.30.05 gas 1.09.06 AURORA at 1.10.06_PCA 9 -  Exhibit D April 2010 (3) 2 2" xfId="8111"/>
    <cellStyle name="_Power Cost Value Copy 11.30.05 gas 1.09.06 AURORA at 1.10.06_PCA 9 -  Exhibit D April 2010 (3) 3" xfId="8112"/>
    <cellStyle name="_Power Cost Value Copy 11.30.05 gas 1.09.06 AURORA at 1.10.06_PCA 9 -  Exhibit D April 2010 (3) 3 2" xfId="8113"/>
    <cellStyle name="_Power Cost Value Copy 11.30.05 gas 1.09.06 AURORA at 1.10.06_PCA 9 -  Exhibit D April 2010 (3) 4" xfId="8114"/>
    <cellStyle name="_Power Cost Value Copy 11.30.05 gas 1.09.06 AURORA at 1.10.06_PCA 9 -  Exhibit D April 2010 (3)_DEM-WP(C) ENERG10C--ctn Mid-C_042010 2010GRC" xfId="8115"/>
    <cellStyle name="_Power Cost Value Copy 11.30.05 gas 1.09.06 AURORA at 1.10.06_PCA 9 -  Exhibit D April 2010 (3)_DEM-WP(C) ENERG10C--ctn Mid-C_042010 2010GRC 2" xfId="8116"/>
    <cellStyle name="_Power Cost Value Copy 11.30.05 gas 1.09.06 AURORA at 1.10.06_PCA 9 -  Exhibit D April 2010 2" xfId="8117"/>
    <cellStyle name="_Power Cost Value Copy 11.30.05 gas 1.09.06 AURORA at 1.10.06_PCA 9 -  Exhibit D April 2010 2 2" xfId="8118"/>
    <cellStyle name="_Power Cost Value Copy 11.30.05 gas 1.09.06 AURORA at 1.10.06_PCA 9 -  Exhibit D April 2010 3" xfId="8119"/>
    <cellStyle name="_Power Cost Value Copy 11.30.05 gas 1.09.06 AURORA at 1.10.06_PCA 9 -  Exhibit D April 2010 3 2" xfId="8120"/>
    <cellStyle name="_Power Cost Value Copy 11.30.05 gas 1.09.06 AURORA at 1.10.06_PCA 9 -  Exhibit D April 2010 4" xfId="8121"/>
    <cellStyle name="_Power Cost Value Copy 11.30.05 gas 1.09.06 AURORA at 1.10.06_PCA 9 -  Exhibit D April 2010 4 2" xfId="8122"/>
    <cellStyle name="_Power Cost Value Copy 11.30.05 gas 1.09.06 AURORA at 1.10.06_PCA 9 -  Exhibit D April 2010 5" xfId="8123"/>
    <cellStyle name="_Power Cost Value Copy 11.30.05 gas 1.09.06 AURORA at 1.10.06_PCA 9 -  Exhibit D April 2010 5 2" xfId="8124"/>
    <cellStyle name="_Power Cost Value Copy 11.30.05 gas 1.09.06 AURORA at 1.10.06_PCA 9 -  Exhibit D April 2010 6" xfId="8125"/>
    <cellStyle name="_Power Cost Value Copy 11.30.05 gas 1.09.06 AURORA at 1.10.06_PCA 9 -  Exhibit D April 2010 6 2" xfId="8126"/>
    <cellStyle name="_Power Cost Value Copy 11.30.05 gas 1.09.06 AURORA at 1.10.06_PCA 9 -  Exhibit D April 2010 7" xfId="8127"/>
    <cellStyle name="_Power Cost Value Copy 11.30.05 gas 1.09.06 AURORA at 1.10.06_PCA 9 -  Exhibit D Feb 2010" xfId="8128"/>
    <cellStyle name="_Power Cost Value Copy 11.30.05 gas 1.09.06 AURORA at 1.10.06_PCA 9 -  Exhibit D Feb 2010 2" xfId="8129"/>
    <cellStyle name="_Power Cost Value Copy 11.30.05 gas 1.09.06 AURORA at 1.10.06_PCA 9 -  Exhibit D Feb 2010 2 2" xfId="8130"/>
    <cellStyle name="_Power Cost Value Copy 11.30.05 gas 1.09.06 AURORA at 1.10.06_PCA 9 -  Exhibit D Feb 2010 3" xfId="8131"/>
    <cellStyle name="_Power Cost Value Copy 11.30.05 gas 1.09.06 AURORA at 1.10.06_PCA 9 -  Exhibit D Feb 2010 v2" xfId="8132"/>
    <cellStyle name="_Power Cost Value Copy 11.30.05 gas 1.09.06 AURORA at 1.10.06_PCA 9 -  Exhibit D Feb 2010 v2 2" xfId="8133"/>
    <cellStyle name="_Power Cost Value Copy 11.30.05 gas 1.09.06 AURORA at 1.10.06_PCA 9 -  Exhibit D Feb 2010 v2 2 2" xfId="8134"/>
    <cellStyle name="_Power Cost Value Copy 11.30.05 gas 1.09.06 AURORA at 1.10.06_PCA 9 -  Exhibit D Feb 2010 v2 3" xfId="8135"/>
    <cellStyle name="_Power Cost Value Copy 11.30.05 gas 1.09.06 AURORA at 1.10.06_PCA 9 -  Exhibit D Feb 2010 WF" xfId="8136"/>
    <cellStyle name="_Power Cost Value Copy 11.30.05 gas 1.09.06 AURORA at 1.10.06_PCA 9 -  Exhibit D Feb 2010 WF 2" xfId="8137"/>
    <cellStyle name="_Power Cost Value Copy 11.30.05 gas 1.09.06 AURORA at 1.10.06_PCA 9 -  Exhibit D Feb 2010 WF 2 2" xfId="8138"/>
    <cellStyle name="_Power Cost Value Copy 11.30.05 gas 1.09.06 AURORA at 1.10.06_PCA 9 -  Exhibit D Feb 2010 WF 3" xfId="8139"/>
    <cellStyle name="_Power Cost Value Copy 11.30.05 gas 1.09.06 AURORA at 1.10.06_PCA 9 -  Exhibit D Jan 2010" xfId="8140"/>
    <cellStyle name="_Power Cost Value Copy 11.30.05 gas 1.09.06 AURORA at 1.10.06_PCA 9 -  Exhibit D Jan 2010 2" xfId="8141"/>
    <cellStyle name="_Power Cost Value Copy 11.30.05 gas 1.09.06 AURORA at 1.10.06_PCA 9 -  Exhibit D Jan 2010 2 2" xfId="8142"/>
    <cellStyle name="_Power Cost Value Copy 11.30.05 gas 1.09.06 AURORA at 1.10.06_PCA 9 -  Exhibit D Jan 2010 3" xfId="8143"/>
    <cellStyle name="_Power Cost Value Copy 11.30.05 gas 1.09.06 AURORA at 1.10.06_PCA 9 -  Exhibit D March 2010 (2)" xfId="8144"/>
    <cellStyle name="_Power Cost Value Copy 11.30.05 gas 1.09.06 AURORA at 1.10.06_PCA 9 -  Exhibit D March 2010 (2) 2" xfId="8145"/>
    <cellStyle name="_Power Cost Value Copy 11.30.05 gas 1.09.06 AURORA at 1.10.06_PCA 9 -  Exhibit D March 2010 (2) 2 2" xfId="8146"/>
    <cellStyle name="_Power Cost Value Copy 11.30.05 gas 1.09.06 AURORA at 1.10.06_PCA 9 -  Exhibit D March 2010 (2) 3" xfId="8147"/>
    <cellStyle name="_Power Cost Value Copy 11.30.05 gas 1.09.06 AURORA at 1.10.06_PCA 9 -  Exhibit D Nov 2010" xfId="8148"/>
    <cellStyle name="_Power Cost Value Copy 11.30.05 gas 1.09.06 AURORA at 1.10.06_PCA 9 -  Exhibit D Nov 2010 2" xfId="8149"/>
    <cellStyle name="_Power Cost Value Copy 11.30.05 gas 1.09.06 AURORA at 1.10.06_PCA 9 -  Exhibit D Nov 2010 2 2" xfId="8150"/>
    <cellStyle name="_Power Cost Value Copy 11.30.05 gas 1.09.06 AURORA at 1.10.06_PCA 9 -  Exhibit D Nov 2010 3" xfId="8151"/>
    <cellStyle name="_Power Cost Value Copy 11.30.05 gas 1.09.06 AURORA at 1.10.06_PCA 9 - Exhibit D at August 2010" xfId="8152"/>
    <cellStyle name="_Power Cost Value Copy 11.30.05 gas 1.09.06 AURORA at 1.10.06_PCA 9 - Exhibit D at August 2010 2" xfId="8153"/>
    <cellStyle name="_Power Cost Value Copy 11.30.05 gas 1.09.06 AURORA at 1.10.06_PCA 9 - Exhibit D at August 2010 2 2" xfId="8154"/>
    <cellStyle name="_Power Cost Value Copy 11.30.05 gas 1.09.06 AURORA at 1.10.06_PCA 9 - Exhibit D at August 2010 3" xfId="8155"/>
    <cellStyle name="_Power Cost Value Copy 11.30.05 gas 1.09.06 AURORA at 1.10.06_PCA 9 - Exhibit D June 2010 GRC" xfId="8156"/>
    <cellStyle name="_Power Cost Value Copy 11.30.05 gas 1.09.06 AURORA at 1.10.06_PCA 9 - Exhibit D June 2010 GRC 2" xfId="8157"/>
    <cellStyle name="_Power Cost Value Copy 11.30.05 gas 1.09.06 AURORA at 1.10.06_PCA 9 - Exhibit D June 2010 GRC 2 2" xfId="8158"/>
    <cellStyle name="_Power Cost Value Copy 11.30.05 gas 1.09.06 AURORA at 1.10.06_PCA 9 - Exhibit D June 2010 GRC 3" xfId="8159"/>
    <cellStyle name="_Power Cost Value Copy 11.30.05 gas 1.09.06 AURORA at 1.10.06_Power Costs - Comparison bx Rbtl-Staff-Jt-PC" xfId="8160"/>
    <cellStyle name="_Power Cost Value Copy 11.30.05 gas 1.09.06 AURORA at 1.10.06_Power Costs - Comparison bx Rbtl-Staff-Jt-PC 2" xfId="8161"/>
    <cellStyle name="_Power Cost Value Copy 11.30.05 gas 1.09.06 AURORA at 1.10.06_Power Costs - Comparison bx Rbtl-Staff-Jt-PC 2 2" xfId="8162"/>
    <cellStyle name="_Power Cost Value Copy 11.30.05 gas 1.09.06 AURORA at 1.10.06_Power Costs - Comparison bx Rbtl-Staff-Jt-PC 3" xfId="8163"/>
    <cellStyle name="_Power Cost Value Copy 11.30.05 gas 1.09.06 AURORA at 1.10.06_Power Costs - Comparison bx Rbtl-Staff-Jt-PC 3 2" xfId="8164"/>
    <cellStyle name="_Power Cost Value Copy 11.30.05 gas 1.09.06 AURORA at 1.10.06_Power Costs - Comparison bx Rbtl-Staff-Jt-PC 4" xfId="8165"/>
    <cellStyle name="_Power Cost Value Copy 11.30.05 gas 1.09.06 AURORA at 1.10.06_Power Costs - Comparison bx Rbtl-Staff-Jt-PC_Adj Bench DR 3 for Initial Briefs (Electric)" xfId="8166"/>
    <cellStyle name="_Power Cost Value Copy 11.30.05 gas 1.09.06 AURORA at 1.10.06_Power Costs - Comparison bx Rbtl-Staff-Jt-PC_Adj Bench DR 3 for Initial Briefs (Electric) 2" xfId="8167"/>
    <cellStyle name="_Power Cost Value Copy 11.30.05 gas 1.09.06 AURORA at 1.10.06_Power Costs - Comparison bx Rbtl-Staff-Jt-PC_Adj Bench DR 3 for Initial Briefs (Electric) 2 2" xfId="8168"/>
    <cellStyle name="_Power Cost Value Copy 11.30.05 gas 1.09.06 AURORA at 1.10.06_Power Costs - Comparison bx Rbtl-Staff-Jt-PC_Adj Bench DR 3 for Initial Briefs (Electric) 3" xfId="8169"/>
    <cellStyle name="_Power Cost Value Copy 11.30.05 gas 1.09.06 AURORA at 1.10.06_Power Costs - Comparison bx Rbtl-Staff-Jt-PC_Adj Bench DR 3 for Initial Briefs (Electric) 3 2" xfId="8170"/>
    <cellStyle name="_Power Cost Value Copy 11.30.05 gas 1.09.06 AURORA at 1.10.06_Power Costs - Comparison bx Rbtl-Staff-Jt-PC_Adj Bench DR 3 for Initial Briefs (Electric) 4" xfId="8171"/>
    <cellStyle name="_Power Cost Value Copy 11.30.05 gas 1.09.06 AURORA at 1.10.06_Power Costs - Comparison bx Rbtl-Staff-Jt-PC_Adj Bench DR 3 for Initial Briefs (Electric)_DEM-WP(C) ENERG10C--ctn Mid-C_042010 2010GRC" xfId="8172"/>
    <cellStyle name="_Power Cost Value Copy 11.30.05 gas 1.09.06 AURORA at 1.10.06_Power Costs - Comparison bx Rbtl-Staff-Jt-PC_Adj Bench DR 3 for Initial Briefs (Electric)_DEM-WP(C) ENERG10C--ctn Mid-C_042010 2010GRC 2" xfId="8173"/>
    <cellStyle name="_Power Cost Value Copy 11.30.05 gas 1.09.06 AURORA at 1.10.06_Power Costs - Comparison bx Rbtl-Staff-Jt-PC_DEM-WP(C) ENERG10C--ctn Mid-C_042010 2010GRC" xfId="8174"/>
    <cellStyle name="_Power Cost Value Copy 11.30.05 gas 1.09.06 AURORA at 1.10.06_Power Costs - Comparison bx Rbtl-Staff-Jt-PC_DEM-WP(C) ENERG10C--ctn Mid-C_042010 2010GRC 2" xfId="8175"/>
    <cellStyle name="_Power Cost Value Copy 11.30.05 gas 1.09.06 AURORA at 1.10.06_Power Costs - Comparison bx Rbtl-Staff-Jt-PC_Electric Rev Req Model (2009 GRC) Rebuttal" xfId="8176"/>
    <cellStyle name="_Power Cost Value Copy 11.30.05 gas 1.09.06 AURORA at 1.10.06_Power Costs - Comparison bx Rbtl-Staff-Jt-PC_Electric Rev Req Model (2009 GRC) Rebuttal 2" xfId="8177"/>
    <cellStyle name="_Power Cost Value Copy 11.30.05 gas 1.09.06 AURORA at 1.10.06_Power Costs - Comparison bx Rbtl-Staff-Jt-PC_Electric Rev Req Model (2009 GRC) Rebuttal 2 2" xfId="8178"/>
    <cellStyle name="_Power Cost Value Copy 11.30.05 gas 1.09.06 AURORA at 1.10.06_Power Costs - Comparison bx Rbtl-Staff-Jt-PC_Electric Rev Req Model (2009 GRC) Rebuttal 3" xfId="8179"/>
    <cellStyle name="_Power Cost Value Copy 11.30.05 gas 1.09.06 AURORA at 1.10.06_Power Costs - Comparison bx Rbtl-Staff-Jt-PC_Electric Rev Req Model (2009 GRC) Rebuttal REmoval of New  WH Solar AdjustMI" xfId="8180"/>
    <cellStyle name="_Power Cost Value Copy 11.30.05 gas 1.09.06 AURORA at 1.10.06_Power Costs - Comparison bx Rbtl-Staff-Jt-PC_Electric Rev Req Model (2009 GRC) Rebuttal REmoval of New  WH Solar AdjustMI 2" xfId="8181"/>
    <cellStyle name="_Power Cost Value Copy 11.30.05 gas 1.09.06 AURORA at 1.10.06_Power Costs - Comparison bx Rbtl-Staff-Jt-PC_Electric Rev Req Model (2009 GRC) Rebuttal REmoval of New  WH Solar AdjustMI 2 2" xfId="8182"/>
    <cellStyle name="_Power Cost Value Copy 11.30.05 gas 1.09.06 AURORA at 1.10.06_Power Costs - Comparison bx Rbtl-Staff-Jt-PC_Electric Rev Req Model (2009 GRC) Rebuttal REmoval of New  WH Solar AdjustMI 3" xfId="8183"/>
    <cellStyle name="_Power Cost Value Copy 11.30.05 gas 1.09.06 AURORA at 1.10.06_Power Costs - Comparison bx Rbtl-Staff-Jt-PC_Electric Rev Req Model (2009 GRC) Rebuttal REmoval of New  WH Solar AdjustMI 3 2" xfId="8184"/>
    <cellStyle name="_Power Cost Value Copy 11.30.05 gas 1.09.06 AURORA at 1.10.06_Power Costs - Comparison bx Rbtl-Staff-Jt-PC_Electric Rev Req Model (2009 GRC) Rebuttal REmoval of New  WH Solar AdjustMI 4" xfId="8185"/>
    <cellStyle name="_Power Cost Value Copy 11.30.05 gas 1.09.06 AURORA at 1.10.06_Power Costs - Comparison bx Rbtl-Staff-Jt-PC_Electric Rev Req Model (2009 GRC) Rebuttal REmoval of New  WH Solar AdjustMI_DEM-WP(C) ENERG10C--ctn Mid-C_042010 2010GRC" xfId="8186"/>
    <cellStyle name="_Power Cost Value Copy 11.30.05 gas 1.09.06 AURORA at 1.10.06_Power Costs - Comparison bx Rbtl-Staff-Jt-PC_Electric Rev Req Model (2009 GRC) Rebuttal REmoval of New  WH Solar AdjustMI_DEM-WP(C) ENERG10C--ctn Mid-C_042010 2010GRC 2" xfId="8187"/>
    <cellStyle name="_Power Cost Value Copy 11.30.05 gas 1.09.06 AURORA at 1.10.06_Power Costs - Comparison bx Rbtl-Staff-Jt-PC_Electric Rev Req Model (2009 GRC) Revised 01-18-2010" xfId="8188"/>
    <cellStyle name="_Power Cost Value Copy 11.30.05 gas 1.09.06 AURORA at 1.10.06_Power Costs - Comparison bx Rbtl-Staff-Jt-PC_Electric Rev Req Model (2009 GRC) Revised 01-18-2010 2" xfId="8189"/>
    <cellStyle name="_Power Cost Value Copy 11.30.05 gas 1.09.06 AURORA at 1.10.06_Power Costs - Comparison bx Rbtl-Staff-Jt-PC_Electric Rev Req Model (2009 GRC) Revised 01-18-2010 2 2" xfId="8190"/>
    <cellStyle name="_Power Cost Value Copy 11.30.05 gas 1.09.06 AURORA at 1.10.06_Power Costs - Comparison bx Rbtl-Staff-Jt-PC_Electric Rev Req Model (2009 GRC) Revised 01-18-2010 3" xfId="8191"/>
    <cellStyle name="_Power Cost Value Copy 11.30.05 gas 1.09.06 AURORA at 1.10.06_Power Costs - Comparison bx Rbtl-Staff-Jt-PC_Electric Rev Req Model (2009 GRC) Revised 01-18-2010 3 2" xfId="8192"/>
    <cellStyle name="_Power Cost Value Copy 11.30.05 gas 1.09.06 AURORA at 1.10.06_Power Costs - Comparison bx Rbtl-Staff-Jt-PC_Electric Rev Req Model (2009 GRC) Revised 01-18-2010 4" xfId="8193"/>
    <cellStyle name="_Power Cost Value Copy 11.30.05 gas 1.09.06 AURORA at 1.10.06_Power Costs - Comparison bx Rbtl-Staff-Jt-PC_Electric Rev Req Model (2009 GRC) Revised 01-18-2010_DEM-WP(C) ENERG10C--ctn Mid-C_042010 2010GRC" xfId="8194"/>
    <cellStyle name="_Power Cost Value Copy 11.30.05 gas 1.09.06 AURORA at 1.10.06_Power Costs - Comparison bx Rbtl-Staff-Jt-PC_Electric Rev Req Model (2009 GRC) Revised 01-18-2010_DEM-WP(C) ENERG10C--ctn Mid-C_042010 2010GRC 2" xfId="8195"/>
    <cellStyle name="_Power Cost Value Copy 11.30.05 gas 1.09.06 AURORA at 1.10.06_Power Costs - Comparison bx Rbtl-Staff-Jt-PC_Final Order Electric EXHIBIT A-1" xfId="8196"/>
    <cellStyle name="_Power Cost Value Copy 11.30.05 gas 1.09.06 AURORA at 1.10.06_Power Costs - Comparison bx Rbtl-Staff-Jt-PC_Final Order Electric EXHIBIT A-1 2" xfId="8197"/>
    <cellStyle name="_Power Cost Value Copy 11.30.05 gas 1.09.06 AURORA at 1.10.06_Power Costs - Comparison bx Rbtl-Staff-Jt-PC_Final Order Electric EXHIBIT A-1 2 2" xfId="8198"/>
    <cellStyle name="_Power Cost Value Copy 11.30.05 gas 1.09.06 AURORA at 1.10.06_Power Costs - Comparison bx Rbtl-Staff-Jt-PC_Final Order Electric EXHIBIT A-1 3" xfId="8199"/>
    <cellStyle name="_Power Cost Value Copy 11.30.05 gas 1.09.06 AURORA at 1.10.06_Production Adj 4.37" xfId="8200"/>
    <cellStyle name="_Power Cost Value Copy 11.30.05 gas 1.09.06 AURORA at 1.10.06_Purchased Power Adj 4.03" xfId="8201"/>
    <cellStyle name="_Power Cost Value Copy 11.30.05 gas 1.09.06 AURORA at 1.10.06_Rebuttal Power Costs" xfId="8202"/>
    <cellStyle name="_Power Cost Value Copy 11.30.05 gas 1.09.06 AURORA at 1.10.06_Rebuttal Power Costs 2" xfId="8203"/>
    <cellStyle name="_Power Cost Value Copy 11.30.05 gas 1.09.06 AURORA at 1.10.06_Rebuttal Power Costs 2 2" xfId="8204"/>
    <cellStyle name="_Power Cost Value Copy 11.30.05 gas 1.09.06 AURORA at 1.10.06_Rebuttal Power Costs 3" xfId="8205"/>
    <cellStyle name="_Power Cost Value Copy 11.30.05 gas 1.09.06 AURORA at 1.10.06_Rebuttal Power Costs 3 2" xfId="8206"/>
    <cellStyle name="_Power Cost Value Copy 11.30.05 gas 1.09.06 AURORA at 1.10.06_Rebuttal Power Costs 4" xfId="8207"/>
    <cellStyle name="_Power Cost Value Copy 11.30.05 gas 1.09.06 AURORA at 1.10.06_Rebuttal Power Costs_Adj Bench DR 3 for Initial Briefs (Electric)" xfId="8208"/>
    <cellStyle name="_Power Cost Value Copy 11.30.05 gas 1.09.06 AURORA at 1.10.06_Rebuttal Power Costs_Adj Bench DR 3 for Initial Briefs (Electric) 2" xfId="8209"/>
    <cellStyle name="_Power Cost Value Copy 11.30.05 gas 1.09.06 AURORA at 1.10.06_Rebuttal Power Costs_Adj Bench DR 3 for Initial Briefs (Electric) 2 2" xfId="8210"/>
    <cellStyle name="_Power Cost Value Copy 11.30.05 gas 1.09.06 AURORA at 1.10.06_Rebuttal Power Costs_Adj Bench DR 3 for Initial Briefs (Electric) 3" xfId="8211"/>
    <cellStyle name="_Power Cost Value Copy 11.30.05 gas 1.09.06 AURORA at 1.10.06_Rebuttal Power Costs_Adj Bench DR 3 for Initial Briefs (Electric) 3 2" xfId="8212"/>
    <cellStyle name="_Power Cost Value Copy 11.30.05 gas 1.09.06 AURORA at 1.10.06_Rebuttal Power Costs_Adj Bench DR 3 for Initial Briefs (Electric) 4" xfId="8213"/>
    <cellStyle name="_Power Cost Value Copy 11.30.05 gas 1.09.06 AURORA at 1.10.06_Rebuttal Power Costs_Adj Bench DR 3 for Initial Briefs (Electric)_DEM-WP(C) ENERG10C--ctn Mid-C_042010 2010GRC" xfId="8214"/>
    <cellStyle name="_Power Cost Value Copy 11.30.05 gas 1.09.06 AURORA at 1.10.06_Rebuttal Power Costs_Adj Bench DR 3 for Initial Briefs (Electric)_DEM-WP(C) ENERG10C--ctn Mid-C_042010 2010GRC 2" xfId="8215"/>
    <cellStyle name="_Power Cost Value Copy 11.30.05 gas 1.09.06 AURORA at 1.10.06_Rebuttal Power Costs_DEM-WP(C) ENERG10C--ctn Mid-C_042010 2010GRC" xfId="8216"/>
    <cellStyle name="_Power Cost Value Copy 11.30.05 gas 1.09.06 AURORA at 1.10.06_Rebuttal Power Costs_DEM-WP(C) ENERG10C--ctn Mid-C_042010 2010GRC 2" xfId="8217"/>
    <cellStyle name="_Power Cost Value Copy 11.30.05 gas 1.09.06 AURORA at 1.10.06_Rebuttal Power Costs_Electric Rev Req Model (2009 GRC) Rebuttal" xfId="8218"/>
    <cellStyle name="_Power Cost Value Copy 11.30.05 gas 1.09.06 AURORA at 1.10.06_Rebuttal Power Costs_Electric Rev Req Model (2009 GRC) Rebuttal 2" xfId="8219"/>
    <cellStyle name="_Power Cost Value Copy 11.30.05 gas 1.09.06 AURORA at 1.10.06_Rebuttal Power Costs_Electric Rev Req Model (2009 GRC) Rebuttal 2 2" xfId="8220"/>
    <cellStyle name="_Power Cost Value Copy 11.30.05 gas 1.09.06 AURORA at 1.10.06_Rebuttal Power Costs_Electric Rev Req Model (2009 GRC) Rebuttal 3" xfId="8221"/>
    <cellStyle name="_Power Cost Value Copy 11.30.05 gas 1.09.06 AURORA at 1.10.06_Rebuttal Power Costs_Electric Rev Req Model (2009 GRC) Rebuttal REmoval of New  WH Solar AdjustMI" xfId="8222"/>
    <cellStyle name="_Power Cost Value Copy 11.30.05 gas 1.09.06 AURORA at 1.10.06_Rebuttal Power Costs_Electric Rev Req Model (2009 GRC) Rebuttal REmoval of New  WH Solar AdjustMI 2" xfId="8223"/>
    <cellStyle name="_Power Cost Value Copy 11.30.05 gas 1.09.06 AURORA at 1.10.06_Rebuttal Power Costs_Electric Rev Req Model (2009 GRC) Rebuttal REmoval of New  WH Solar AdjustMI 2 2" xfId="8224"/>
    <cellStyle name="_Power Cost Value Copy 11.30.05 gas 1.09.06 AURORA at 1.10.06_Rebuttal Power Costs_Electric Rev Req Model (2009 GRC) Rebuttal REmoval of New  WH Solar AdjustMI 3" xfId="8225"/>
    <cellStyle name="_Power Cost Value Copy 11.30.05 gas 1.09.06 AURORA at 1.10.06_Rebuttal Power Costs_Electric Rev Req Model (2009 GRC) Rebuttal REmoval of New  WH Solar AdjustMI 3 2" xfId="8226"/>
    <cellStyle name="_Power Cost Value Copy 11.30.05 gas 1.09.06 AURORA at 1.10.06_Rebuttal Power Costs_Electric Rev Req Model (2009 GRC) Rebuttal REmoval of New  WH Solar AdjustMI 4" xfId="8227"/>
    <cellStyle name="_Power Cost Value Copy 11.30.05 gas 1.09.06 AURORA at 1.10.06_Rebuttal Power Costs_Electric Rev Req Model (2009 GRC) Rebuttal REmoval of New  WH Solar AdjustMI_DEM-WP(C) ENERG10C--ctn Mid-C_042010 2010GRC" xfId="8228"/>
    <cellStyle name="_Power Cost Value Copy 11.30.05 gas 1.09.06 AURORA at 1.10.06_Rebuttal Power Costs_Electric Rev Req Model (2009 GRC) Rebuttal REmoval of New  WH Solar AdjustMI_DEM-WP(C) ENERG10C--ctn Mid-C_042010 2010GRC 2" xfId="8229"/>
    <cellStyle name="_Power Cost Value Copy 11.30.05 gas 1.09.06 AURORA at 1.10.06_Rebuttal Power Costs_Electric Rev Req Model (2009 GRC) Revised 01-18-2010" xfId="8230"/>
    <cellStyle name="_Power Cost Value Copy 11.30.05 gas 1.09.06 AURORA at 1.10.06_Rebuttal Power Costs_Electric Rev Req Model (2009 GRC) Revised 01-18-2010 2" xfId="8231"/>
    <cellStyle name="_Power Cost Value Copy 11.30.05 gas 1.09.06 AURORA at 1.10.06_Rebuttal Power Costs_Electric Rev Req Model (2009 GRC) Revised 01-18-2010 2 2" xfId="8232"/>
    <cellStyle name="_Power Cost Value Copy 11.30.05 gas 1.09.06 AURORA at 1.10.06_Rebuttal Power Costs_Electric Rev Req Model (2009 GRC) Revised 01-18-2010 3" xfId="8233"/>
    <cellStyle name="_Power Cost Value Copy 11.30.05 gas 1.09.06 AURORA at 1.10.06_Rebuttal Power Costs_Electric Rev Req Model (2009 GRC) Revised 01-18-2010 3 2" xfId="8234"/>
    <cellStyle name="_Power Cost Value Copy 11.30.05 gas 1.09.06 AURORA at 1.10.06_Rebuttal Power Costs_Electric Rev Req Model (2009 GRC) Revised 01-18-2010 4" xfId="8235"/>
    <cellStyle name="_Power Cost Value Copy 11.30.05 gas 1.09.06 AURORA at 1.10.06_Rebuttal Power Costs_Electric Rev Req Model (2009 GRC) Revised 01-18-2010_DEM-WP(C) ENERG10C--ctn Mid-C_042010 2010GRC" xfId="8236"/>
    <cellStyle name="_Power Cost Value Copy 11.30.05 gas 1.09.06 AURORA at 1.10.06_Rebuttal Power Costs_Electric Rev Req Model (2009 GRC) Revised 01-18-2010_DEM-WP(C) ENERG10C--ctn Mid-C_042010 2010GRC 2" xfId="8237"/>
    <cellStyle name="_Power Cost Value Copy 11.30.05 gas 1.09.06 AURORA at 1.10.06_Rebuttal Power Costs_Final Order Electric EXHIBIT A-1" xfId="8238"/>
    <cellStyle name="_Power Cost Value Copy 11.30.05 gas 1.09.06 AURORA at 1.10.06_Rebuttal Power Costs_Final Order Electric EXHIBIT A-1 2" xfId="8239"/>
    <cellStyle name="_Power Cost Value Copy 11.30.05 gas 1.09.06 AURORA at 1.10.06_Rebuttal Power Costs_Final Order Electric EXHIBIT A-1 2 2" xfId="8240"/>
    <cellStyle name="_Power Cost Value Copy 11.30.05 gas 1.09.06 AURORA at 1.10.06_Rebuttal Power Costs_Final Order Electric EXHIBIT A-1 3" xfId="8241"/>
    <cellStyle name="_Power Cost Value Copy 11.30.05 gas 1.09.06 AURORA at 1.10.06_ROR 5.02" xfId="8242"/>
    <cellStyle name="_Power Cost Value Copy 11.30.05 gas 1.09.06 AURORA at 1.10.06_Sch 40 Interim Energy Rates " xfId="8243"/>
    <cellStyle name="_Power Cost Value Copy 11.30.05 gas 1.09.06 AURORA at 1.10.06_Transmission Workbook for May BOD" xfId="8244"/>
    <cellStyle name="_Power Cost Value Copy 11.30.05 gas 1.09.06 AURORA at 1.10.06_Transmission Workbook for May BOD 2" xfId="8245"/>
    <cellStyle name="_Power Cost Value Copy 11.30.05 gas 1.09.06 AURORA at 1.10.06_Transmission Workbook for May BOD 2 2" xfId="8246"/>
    <cellStyle name="_Power Cost Value Copy 11.30.05 gas 1.09.06 AURORA at 1.10.06_Transmission Workbook for May BOD 3" xfId="8247"/>
    <cellStyle name="_Power Cost Value Copy 11.30.05 gas 1.09.06 AURORA at 1.10.06_Transmission Workbook for May BOD 3 2" xfId="8248"/>
    <cellStyle name="_Power Cost Value Copy 11.30.05 gas 1.09.06 AURORA at 1.10.06_Transmission Workbook for May BOD 4" xfId="8249"/>
    <cellStyle name="_Power Cost Value Copy 11.30.05 gas 1.09.06 AURORA at 1.10.06_Transmission Workbook for May BOD_DEM-WP(C) ENERG10C--ctn Mid-C_042010 2010GRC" xfId="8250"/>
    <cellStyle name="_Power Cost Value Copy 11.30.05 gas 1.09.06 AURORA at 1.10.06_Transmission Workbook for May BOD_DEM-WP(C) ENERG10C--ctn Mid-C_042010 2010GRC 2" xfId="8251"/>
    <cellStyle name="_Power Cost Value Copy 11.30.05 gas 1.09.06 AURORA at 1.10.06_Wind Integration 10GRC" xfId="8252"/>
    <cellStyle name="_Power Cost Value Copy 11.30.05 gas 1.09.06 AURORA at 1.10.06_Wind Integration 10GRC 2" xfId="8253"/>
    <cellStyle name="_Power Cost Value Copy 11.30.05 gas 1.09.06 AURORA at 1.10.06_Wind Integration 10GRC 2 2" xfId="8254"/>
    <cellStyle name="_Power Cost Value Copy 11.30.05 gas 1.09.06 AURORA at 1.10.06_Wind Integration 10GRC 3" xfId="8255"/>
    <cellStyle name="_Power Cost Value Copy 11.30.05 gas 1.09.06 AURORA at 1.10.06_Wind Integration 10GRC 3 2" xfId="8256"/>
    <cellStyle name="_Power Cost Value Copy 11.30.05 gas 1.09.06 AURORA at 1.10.06_Wind Integration 10GRC 4" xfId="8257"/>
    <cellStyle name="_Power Cost Value Copy 11.30.05 gas 1.09.06 AURORA at 1.10.06_Wind Integration 10GRC_DEM-WP(C) ENERG10C--ctn Mid-C_042010 2010GRC" xfId="8258"/>
    <cellStyle name="_Power Cost Value Copy 11.30.05 gas 1.09.06 AURORA at 1.10.06_Wind Integration 10GRC_DEM-WP(C) ENERG10C--ctn Mid-C_042010 2010GRC 2" xfId="8259"/>
    <cellStyle name="_Power Costs Rate Year 11-13-07" xfId="8260"/>
    <cellStyle name="_Power Costs Rate Year 11-13-07 2" xfId="8261"/>
    <cellStyle name="_Price Output" xfId="8262"/>
    <cellStyle name="_Price Output 2" xfId="8263"/>
    <cellStyle name="_Price Output 2 2" xfId="8264"/>
    <cellStyle name="_Price Output 2 3" xfId="8265"/>
    <cellStyle name="_Price Output 3" xfId="8266"/>
    <cellStyle name="_Price Output 3 2" xfId="8267"/>
    <cellStyle name="_Price Output 3 2 2" xfId="8268"/>
    <cellStyle name="_Price Output 3 3" xfId="8269"/>
    <cellStyle name="_Price Output 4" xfId="8270"/>
    <cellStyle name="_Price Output 4 2" xfId="8271"/>
    <cellStyle name="_Price Output 5" xfId="8272"/>
    <cellStyle name="_Price Output 5 2" xfId="8273"/>
    <cellStyle name="_Price Output 6" xfId="8274"/>
    <cellStyle name="_Price Output 6 2" xfId="8275"/>
    <cellStyle name="_Price Output_DEM-WP(C) Chelan Power Costs" xfId="8276"/>
    <cellStyle name="_Price Output_DEM-WP(C) Chelan Power Costs 2" xfId="8277"/>
    <cellStyle name="_Price Output_DEM-WP(C) ENERG10C--ctn Mid-C_042010 2010GRC" xfId="8278"/>
    <cellStyle name="_Price Output_DEM-WP(C) ENERG10C--ctn Mid-C_042010 2010GRC 2" xfId="8279"/>
    <cellStyle name="_Price Output_DEM-WP(C) Gas Transport 2010GRC" xfId="8280"/>
    <cellStyle name="_Price Output_DEM-WP(C) Gas Transport 2010GRC 2" xfId="8281"/>
    <cellStyle name="_Price Output_NIM Summary" xfId="8282"/>
    <cellStyle name="_Price Output_NIM Summary 2" xfId="8283"/>
    <cellStyle name="_Price Output_NIM Summary 2 2" xfId="8284"/>
    <cellStyle name="_Price Output_NIM Summary 3" xfId="8285"/>
    <cellStyle name="_Price Output_NIM Summary 3 2" xfId="8286"/>
    <cellStyle name="_Price Output_NIM Summary 4" xfId="8287"/>
    <cellStyle name="_Price Output_NIM Summary_DEM-WP(C) ENERG10C--ctn Mid-C_042010 2010GRC" xfId="8288"/>
    <cellStyle name="_Price Output_NIM Summary_DEM-WP(C) ENERG10C--ctn Mid-C_042010 2010GRC 2" xfId="8289"/>
    <cellStyle name="_Price Output_Wind Integration 10GRC" xfId="8290"/>
    <cellStyle name="_Price Output_Wind Integration 10GRC 2" xfId="8291"/>
    <cellStyle name="_Price Output_Wind Integration 10GRC 2 2" xfId="8292"/>
    <cellStyle name="_Price Output_Wind Integration 10GRC 3" xfId="8293"/>
    <cellStyle name="_Price Output_Wind Integration 10GRC 3 2" xfId="8294"/>
    <cellStyle name="_Price Output_Wind Integration 10GRC 4" xfId="8295"/>
    <cellStyle name="_Price Output_Wind Integration 10GRC_DEM-WP(C) ENERG10C--ctn Mid-C_042010 2010GRC" xfId="8296"/>
    <cellStyle name="_Price Output_Wind Integration 10GRC_DEM-WP(C) ENERG10C--ctn Mid-C_042010 2010GRC 2" xfId="8297"/>
    <cellStyle name="_Prices" xfId="8298"/>
    <cellStyle name="_Prices 2" xfId="8299"/>
    <cellStyle name="_Prices 2 2" xfId="8300"/>
    <cellStyle name="_Prices 2 3" xfId="8301"/>
    <cellStyle name="_Prices 3" xfId="8302"/>
    <cellStyle name="_Prices 3 2" xfId="8303"/>
    <cellStyle name="_Prices 3 2 2" xfId="8304"/>
    <cellStyle name="_Prices 3 3" xfId="8305"/>
    <cellStyle name="_Prices 4" xfId="8306"/>
    <cellStyle name="_Prices 4 2" xfId="8307"/>
    <cellStyle name="_Prices 5" xfId="8308"/>
    <cellStyle name="_Prices 5 2" xfId="8309"/>
    <cellStyle name="_Prices 6" xfId="8310"/>
    <cellStyle name="_Prices 6 2" xfId="8311"/>
    <cellStyle name="_Prices_DEM-WP(C) Chelan Power Costs" xfId="8312"/>
    <cellStyle name="_Prices_DEM-WP(C) Chelan Power Costs 2" xfId="8313"/>
    <cellStyle name="_Prices_DEM-WP(C) ENERG10C--ctn Mid-C_042010 2010GRC" xfId="8314"/>
    <cellStyle name="_Prices_DEM-WP(C) ENERG10C--ctn Mid-C_042010 2010GRC 2" xfId="8315"/>
    <cellStyle name="_Prices_DEM-WP(C) Gas Transport 2010GRC" xfId="8316"/>
    <cellStyle name="_Prices_DEM-WP(C) Gas Transport 2010GRC 2" xfId="8317"/>
    <cellStyle name="_Prices_NIM Summary" xfId="8318"/>
    <cellStyle name="_Prices_NIM Summary 2" xfId="8319"/>
    <cellStyle name="_Prices_NIM Summary 2 2" xfId="8320"/>
    <cellStyle name="_Prices_NIM Summary 3" xfId="8321"/>
    <cellStyle name="_Prices_NIM Summary 3 2" xfId="8322"/>
    <cellStyle name="_Prices_NIM Summary 4" xfId="8323"/>
    <cellStyle name="_Prices_NIM Summary_DEM-WP(C) ENERG10C--ctn Mid-C_042010 2010GRC" xfId="8324"/>
    <cellStyle name="_Prices_NIM Summary_DEM-WP(C) ENERG10C--ctn Mid-C_042010 2010GRC 2" xfId="8325"/>
    <cellStyle name="_Prices_Wind Integration 10GRC" xfId="8326"/>
    <cellStyle name="_Prices_Wind Integration 10GRC 2" xfId="8327"/>
    <cellStyle name="_Prices_Wind Integration 10GRC 2 2" xfId="8328"/>
    <cellStyle name="_Prices_Wind Integration 10GRC 3" xfId="8329"/>
    <cellStyle name="_Prices_Wind Integration 10GRC 3 2" xfId="8330"/>
    <cellStyle name="_Prices_Wind Integration 10GRC 4" xfId="8331"/>
    <cellStyle name="_Prices_Wind Integration 10GRC_DEM-WP(C) ENERG10C--ctn Mid-C_042010 2010GRC" xfId="8332"/>
    <cellStyle name="_Prices_Wind Integration 10GRC_DEM-WP(C) ENERG10C--ctn Mid-C_042010 2010GRC 2" xfId="8333"/>
    <cellStyle name="_Pro Forma Rev 07 GRC" xfId="8334"/>
    <cellStyle name="_x0013__Rebuttal Power Costs" xfId="8335"/>
    <cellStyle name="_x0013__Rebuttal Power Costs 2" xfId="8336"/>
    <cellStyle name="_x0013__Rebuttal Power Costs 2 2" xfId="8337"/>
    <cellStyle name="_x0013__Rebuttal Power Costs 3" xfId="8338"/>
    <cellStyle name="_x0013__Rebuttal Power Costs 3 2" xfId="8339"/>
    <cellStyle name="_x0013__Rebuttal Power Costs 4" xfId="8340"/>
    <cellStyle name="_x0013__Rebuttal Power Costs_Adj Bench DR 3 for Initial Briefs (Electric)" xfId="8341"/>
    <cellStyle name="_x0013__Rebuttal Power Costs_Adj Bench DR 3 for Initial Briefs (Electric) 2" xfId="8342"/>
    <cellStyle name="_x0013__Rebuttal Power Costs_Adj Bench DR 3 for Initial Briefs (Electric) 2 2" xfId="8343"/>
    <cellStyle name="_x0013__Rebuttal Power Costs_Adj Bench DR 3 for Initial Briefs (Electric) 3" xfId="8344"/>
    <cellStyle name="_x0013__Rebuttal Power Costs_Adj Bench DR 3 for Initial Briefs (Electric) 3 2" xfId="8345"/>
    <cellStyle name="_x0013__Rebuttal Power Costs_Adj Bench DR 3 for Initial Briefs (Electric) 4" xfId="8346"/>
    <cellStyle name="_x0013__Rebuttal Power Costs_Adj Bench DR 3 for Initial Briefs (Electric)_DEM-WP(C) ENERG10C--ctn Mid-C_042010 2010GRC" xfId="8347"/>
    <cellStyle name="_x0013__Rebuttal Power Costs_Adj Bench DR 3 for Initial Briefs (Electric)_DEM-WP(C) ENERG10C--ctn Mid-C_042010 2010GRC 2" xfId="8348"/>
    <cellStyle name="_x0013__Rebuttal Power Costs_DEM-WP(C) ENERG10C--ctn Mid-C_042010 2010GRC" xfId="8349"/>
    <cellStyle name="_x0013__Rebuttal Power Costs_DEM-WP(C) ENERG10C--ctn Mid-C_042010 2010GRC 2" xfId="8350"/>
    <cellStyle name="_x0013__Rebuttal Power Costs_Electric Rev Req Model (2009 GRC) Rebuttal" xfId="8351"/>
    <cellStyle name="_x0013__Rebuttal Power Costs_Electric Rev Req Model (2009 GRC) Rebuttal 2" xfId="8352"/>
    <cellStyle name="_x0013__Rebuttal Power Costs_Electric Rev Req Model (2009 GRC) Rebuttal 2 2" xfId="8353"/>
    <cellStyle name="_x0013__Rebuttal Power Costs_Electric Rev Req Model (2009 GRC) Rebuttal 3" xfId="8354"/>
    <cellStyle name="_x0013__Rebuttal Power Costs_Electric Rev Req Model (2009 GRC) Rebuttal REmoval of New  WH Solar AdjustMI" xfId="8355"/>
    <cellStyle name="_x0013__Rebuttal Power Costs_Electric Rev Req Model (2009 GRC) Rebuttal REmoval of New  WH Solar AdjustMI 2" xfId="8356"/>
    <cellStyle name="_x0013__Rebuttal Power Costs_Electric Rev Req Model (2009 GRC) Rebuttal REmoval of New  WH Solar AdjustMI 2 2" xfId="8357"/>
    <cellStyle name="_x0013__Rebuttal Power Costs_Electric Rev Req Model (2009 GRC) Rebuttal REmoval of New  WH Solar AdjustMI 3" xfId="8358"/>
    <cellStyle name="_x0013__Rebuttal Power Costs_Electric Rev Req Model (2009 GRC) Rebuttal REmoval of New  WH Solar AdjustMI 3 2" xfId="8359"/>
    <cellStyle name="_x0013__Rebuttal Power Costs_Electric Rev Req Model (2009 GRC) Rebuttal REmoval of New  WH Solar AdjustMI 4" xfId="8360"/>
    <cellStyle name="_x0013__Rebuttal Power Costs_Electric Rev Req Model (2009 GRC) Rebuttal REmoval of New  WH Solar AdjustMI_DEM-WP(C) ENERG10C--ctn Mid-C_042010 2010GRC" xfId="8361"/>
    <cellStyle name="_x0013__Rebuttal Power Costs_Electric Rev Req Model (2009 GRC) Rebuttal REmoval of New  WH Solar AdjustMI_DEM-WP(C) ENERG10C--ctn Mid-C_042010 2010GRC 2" xfId="8362"/>
    <cellStyle name="_x0013__Rebuttal Power Costs_Electric Rev Req Model (2009 GRC) Revised 01-18-2010" xfId="8363"/>
    <cellStyle name="_x0013__Rebuttal Power Costs_Electric Rev Req Model (2009 GRC) Revised 01-18-2010 2" xfId="8364"/>
    <cellStyle name="_x0013__Rebuttal Power Costs_Electric Rev Req Model (2009 GRC) Revised 01-18-2010 2 2" xfId="8365"/>
    <cellStyle name="_x0013__Rebuttal Power Costs_Electric Rev Req Model (2009 GRC) Revised 01-18-2010 3" xfId="8366"/>
    <cellStyle name="_x0013__Rebuttal Power Costs_Electric Rev Req Model (2009 GRC) Revised 01-18-2010 3 2" xfId="8367"/>
    <cellStyle name="_x0013__Rebuttal Power Costs_Electric Rev Req Model (2009 GRC) Revised 01-18-2010 4" xfId="8368"/>
    <cellStyle name="_x0013__Rebuttal Power Costs_Electric Rev Req Model (2009 GRC) Revised 01-18-2010_DEM-WP(C) ENERG10C--ctn Mid-C_042010 2010GRC" xfId="8369"/>
    <cellStyle name="_x0013__Rebuttal Power Costs_Electric Rev Req Model (2009 GRC) Revised 01-18-2010_DEM-WP(C) ENERG10C--ctn Mid-C_042010 2010GRC 2" xfId="8370"/>
    <cellStyle name="_x0013__Rebuttal Power Costs_Final Order Electric EXHIBIT A-1" xfId="8371"/>
    <cellStyle name="_x0013__Rebuttal Power Costs_Final Order Electric EXHIBIT A-1 2" xfId="8372"/>
    <cellStyle name="_x0013__Rebuttal Power Costs_Final Order Electric EXHIBIT A-1 2 2" xfId="8373"/>
    <cellStyle name="_x0013__Rebuttal Power Costs_Final Order Electric EXHIBIT A-1 3" xfId="8374"/>
    <cellStyle name="_recommendation" xfId="8375"/>
    <cellStyle name="_recommendation 2" xfId="8376"/>
    <cellStyle name="_recommendation 2 2" xfId="8377"/>
    <cellStyle name="_recommendation 2 3" xfId="8378"/>
    <cellStyle name="_recommendation 3" xfId="8379"/>
    <cellStyle name="_recommendation 3 2" xfId="8380"/>
    <cellStyle name="_recommendation 3 2 2" xfId="8381"/>
    <cellStyle name="_recommendation 3 3" xfId="8382"/>
    <cellStyle name="_recommendation 4" xfId="8383"/>
    <cellStyle name="_recommendation 4 2" xfId="8384"/>
    <cellStyle name="_recommendation 5" xfId="8385"/>
    <cellStyle name="_recommendation 5 2" xfId="8386"/>
    <cellStyle name="_recommendation 6" xfId="8387"/>
    <cellStyle name="_recommendation 6 2" xfId="8388"/>
    <cellStyle name="_recommendation_DEM-WP(C) Chelan Power Costs" xfId="8389"/>
    <cellStyle name="_recommendation_DEM-WP(C) Chelan Power Costs 2" xfId="8390"/>
    <cellStyle name="_recommendation_DEM-WP(C) ENERG10C--ctn Mid-C_042010 2010GRC" xfId="8391"/>
    <cellStyle name="_recommendation_DEM-WP(C) ENERG10C--ctn Mid-C_042010 2010GRC 2" xfId="8392"/>
    <cellStyle name="_recommendation_DEM-WP(C) Gas Transport 2010GRC" xfId="8393"/>
    <cellStyle name="_recommendation_DEM-WP(C) Gas Transport 2010GRC 2" xfId="8394"/>
    <cellStyle name="_recommendation_DEM-WP(C) Wind Integration Summary 2010GRC" xfId="8395"/>
    <cellStyle name="_recommendation_DEM-WP(C) Wind Integration Summary 2010GRC 2" xfId="8396"/>
    <cellStyle name="_recommendation_DEM-WP(C) Wind Integration Summary 2010GRC 2 2" xfId="8397"/>
    <cellStyle name="_recommendation_DEM-WP(C) Wind Integration Summary 2010GRC 3" xfId="8398"/>
    <cellStyle name="_recommendation_DEM-WP(C) Wind Integration Summary 2010GRC 3 2" xfId="8399"/>
    <cellStyle name="_recommendation_DEM-WP(C) Wind Integration Summary 2010GRC 4" xfId="8400"/>
    <cellStyle name="_recommendation_DEM-WP(C) Wind Integration Summary 2010GRC_DEM-WP(C) ENERG10C--ctn Mid-C_042010 2010GRC" xfId="8401"/>
    <cellStyle name="_recommendation_DEM-WP(C) Wind Integration Summary 2010GRC_DEM-WP(C) ENERG10C--ctn Mid-C_042010 2010GRC 2" xfId="8402"/>
    <cellStyle name="_recommendation_NIM Summary" xfId="8403"/>
    <cellStyle name="_recommendation_NIM Summary 2" xfId="8404"/>
    <cellStyle name="_recommendation_NIM Summary 2 2" xfId="8405"/>
    <cellStyle name="_recommendation_NIM Summary 3" xfId="8406"/>
    <cellStyle name="_recommendation_NIM Summary 3 2" xfId="8407"/>
    <cellStyle name="_recommendation_NIM Summary 4" xfId="8408"/>
    <cellStyle name="_recommendation_NIM Summary_DEM-WP(C) ENERG10C--ctn Mid-C_042010 2010GRC" xfId="8409"/>
    <cellStyle name="_recommendation_NIM Summary_DEM-WP(C) ENERG10C--ctn Mid-C_042010 2010GRC 2" xfId="8410"/>
    <cellStyle name="_Recon to Darrin's 5.11.05 proforma" xfId="8411"/>
    <cellStyle name="_Recon to Darrin's 5.11.05 proforma 2" xfId="8412"/>
    <cellStyle name="_Recon to Darrin's 5.11.05 proforma 2 2" xfId="8413"/>
    <cellStyle name="_Recon to Darrin's 5.11.05 proforma 2 2 2" xfId="8414"/>
    <cellStyle name="_Recon to Darrin's 5.11.05 proforma 2 3" xfId="8415"/>
    <cellStyle name="_Recon to Darrin's 5.11.05 proforma 2 3 2" xfId="8416"/>
    <cellStyle name="_Recon to Darrin's 5.11.05 proforma 2 4" xfId="8417"/>
    <cellStyle name="_Recon to Darrin's 5.11.05 proforma 3" xfId="8418"/>
    <cellStyle name="_Recon to Darrin's 5.11.05 proforma 3 2" xfId="8419"/>
    <cellStyle name="_Recon to Darrin's 5.11.05 proforma 4" xfId="8420"/>
    <cellStyle name="_Recon to Darrin's 5.11.05 proforma 4 2" xfId="8421"/>
    <cellStyle name="_Recon to Darrin's 5.11.05 proforma 4 2 2" xfId="8422"/>
    <cellStyle name="_Recon to Darrin's 5.11.05 proforma 4 3" xfId="8423"/>
    <cellStyle name="_Recon to Darrin's 5.11.05 proforma 5" xfId="8424"/>
    <cellStyle name="_Recon to Darrin's 5.11.05 proforma 5 2" xfId="8425"/>
    <cellStyle name="_Recon to Darrin's 5.11.05 proforma 5 2 2" xfId="8426"/>
    <cellStyle name="_Recon to Darrin's 5.11.05 proforma 5 3" xfId="8427"/>
    <cellStyle name="_Recon to Darrin's 5.11.05 proforma 5 3 2" xfId="8428"/>
    <cellStyle name="_Recon to Darrin's 5.11.05 proforma 5 4" xfId="8429"/>
    <cellStyle name="_Recon to Darrin's 5.11.05 proforma 6" xfId="8430"/>
    <cellStyle name="_Recon to Darrin's 5.11.05 proforma 6 2" xfId="8431"/>
    <cellStyle name="_Recon to Darrin's 5.11.05 proforma 7" xfId="8432"/>
    <cellStyle name="_Recon to Darrin's 5.11.05 proforma 7 2" xfId="8433"/>
    <cellStyle name="_Recon to Darrin's 5.11.05 proforma 7 2 2" xfId="8434"/>
    <cellStyle name="_Recon to Darrin's 5.11.05 proforma 7 3" xfId="8435"/>
    <cellStyle name="_Recon to Darrin's 5.11.05 proforma 8" xfId="8436"/>
    <cellStyle name="_Recon to Darrin's 5.11.05 proforma 8 2" xfId="8437"/>
    <cellStyle name="_Recon to Darrin's 5.11.05 proforma 8 2 2" xfId="8438"/>
    <cellStyle name="_Recon to Darrin's 5.11.05 proforma 8 3" xfId="8439"/>
    <cellStyle name="_Recon to Darrin's 5.11.05 proforma 9" xfId="8440"/>
    <cellStyle name="_Recon to Darrin's 5.11.05 proforma_(C) WHE Proforma with ITC cash grant 10 Yr Amort_for deferral_102809" xfId="8441"/>
    <cellStyle name="_Recon to Darrin's 5.11.05 proforma_(C) WHE Proforma with ITC cash grant 10 Yr Amort_for deferral_102809 2" xfId="8442"/>
    <cellStyle name="_Recon to Darrin's 5.11.05 proforma_(C) WHE Proforma with ITC cash grant 10 Yr Amort_for deferral_102809 2 2" xfId="8443"/>
    <cellStyle name="_Recon to Darrin's 5.11.05 proforma_(C) WHE Proforma with ITC cash grant 10 Yr Amort_for deferral_102809 3" xfId="8444"/>
    <cellStyle name="_Recon to Darrin's 5.11.05 proforma_(C) WHE Proforma with ITC cash grant 10 Yr Amort_for deferral_102809 3 2" xfId="8445"/>
    <cellStyle name="_Recon to Darrin's 5.11.05 proforma_(C) WHE Proforma with ITC cash grant 10 Yr Amort_for deferral_102809 4" xfId="8446"/>
    <cellStyle name="_Recon to Darrin's 5.11.05 proforma_(C) WHE Proforma with ITC cash grant 10 Yr Amort_for deferral_102809_16.07E Wild Horse Wind Expansionwrkingfile" xfId="8447"/>
    <cellStyle name="_Recon to Darrin's 5.11.05 proforma_(C) WHE Proforma with ITC cash grant 10 Yr Amort_for deferral_102809_16.07E Wild Horse Wind Expansionwrkingfile 2" xfId="8448"/>
    <cellStyle name="_Recon to Darrin's 5.11.05 proforma_(C) WHE Proforma with ITC cash grant 10 Yr Amort_for deferral_102809_16.07E Wild Horse Wind Expansionwrkingfile 2 2" xfId="8449"/>
    <cellStyle name="_Recon to Darrin's 5.11.05 proforma_(C) WHE Proforma with ITC cash grant 10 Yr Amort_for deferral_102809_16.07E Wild Horse Wind Expansionwrkingfile 3" xfId="8450"/>
    <cellStyle name="_Recon to Darrin's 5.11.05 proforma_(C) WHE Proforma with ITC cash grant 10 Yr Amort_for deferral_102809_16.07E Wild Horse Wind Expansionwrkingfile 3 2" xfId="8451"/>
    <cellStyle name="_Recon to Darrin's 5.11.05 proforma_(C) WHE Proforma with ITC cash grant 10 Yr Amort_for deferral_102809_16.07E Wild Horse Wind Expansionwrkingfile 4" xfId="8452"/>
    <cellStyle name="_Recon to Darrin's 5.11.05 proforma_(C) WHE Proforma with ITC cash grant 10 Yr Amort_for deferral_102809_16.07E Wild Horse Wind Expansionwrkingfile SF" xfId="8453"/>
    <cellStyle name="_Recon to Darrin's 5.11.05 proforma_(C) WHE Proforma with ITC cash grant 10 Yr Amort_for deferral_102809_16.07E Wild Horse Wind Expansionwrkingfile SF 2" xfId="8454"/>
    <cellStyle name="_Recon to Darrin's 5.11.05 proforma_(C) WHE Proforma with ITC cash grant 10 Yr Amort_for deferral_102809_16.07E Wild Horse Wind Expansionwrkingfile SF 2 2" xfId="8455"/>
    <cellStyle name="_Recon to Darrin's 5.11.05 proforma_(C) WHE Proforma with ITC cash grant 10 Yr Amort_for deferral_102809_16.07E Wild Horse Wind Expansionwrkingfile SF 3" xfId="8456"/>
    <cellStyle name="_Recon to Darrin's 5.11.05 proforma_(C) WHE Proforma with ITC cash grant 10 Yr Amort_for deferral_102809_16.07E Wild Horse Wind Expansionwrkingfile SF 3 2" xfId="8457"/>
    <cellStyle name="_Recon to Darrin's 5.11.05 proforma_(C) WHE Proforma with ITC cash grant 10 Yr Amort_for deferral_102809_16.07E Wild Horse Wind Expansionwrkingfile SF 4" xfId="8458"/>
    <cellStyle name="_Recon to Darrin's 5.11.05 proforma_(C) WHE Proforma with ITC cash grant 10 Yr Amort_for deferral_102809_16.07E Wild Horse Wind Expansionwrkingfile SF_DEM-WP(C) ENERG10C--ctn Mid-C_042010 2010GRC" xfId="8459"/>
    <cellStyle name="_Recon to Darrin's 5.11.05 proforma_(C) WHE Proforma with ITC cash grant 10 Yr Amort_for deferral_102809_16.07E Wild Horse Wind Expansionwrkingfile SF_DEM-WP(C) ENERG10C--ctn Mid-C_042010 2010GRC 2" xfId="8460"/>
    <cellStyle name="_Recon to Darrin's 5.11.05 proforma_(C) WHE Proforma with ITC cash grant 10 Yr Amort_for deferral_102809_16.07E Wild Horse Wind Expansionwrkingfile_DEM-WP(C) ENERG10C--ctn Mid-C_042010 2010GRC" xfId="8461"/>
    <cellStyle name="_Recon to Darrin's 5.11.05 proforma_(C) WHE Proforma with ITC cash grant 10 Yr Amort_for deferral_102809_16.07E Wild Horse Wind Expansionwrkingfile_DEM-WP(C) ENERG10C--ctn Mid-C_042010 2010GRC 2" xfId="8462"/>
    <cellStyle name="_Recon to Darrin's 5.11.05 proforma_(C) WHE Proforma with ITC cash grant 10 Yr Amort_for deferral_102809_16.37E Wild Horse Expansion DeferralRevwrkingfile SF" xfId="8463"/>
    <cellStyle name="_Recon to Darrin's 5.11.05 proforma_(C) WHE Proforma with ITC cash grant 10 Yr Amort_for deferral_102809_16.37E Wild Horse Expansion DeferralRevwrkingfile SF 2" xfId="8464"/>
    <cellStyle name="_Recon to Darrin's 5.11.05 proforma_(C) WHE Proforma with ITC cash grant 10 Yr Amort_for deferral_102809_16.37E Wild Horse Expansion DeferralRevwrkingfile SF 2 2" xfId="8465"/>
    <cellStyle name="_Recon to Darrin's 5.11.05 proforma_(C) WHE Proforma with ITC cash grant 10 Yr Amort_for deferral_102809_16.37E Wild Horse Expansion DeferralRevwrkingfile SF 3" xfId="8466"/>
    <cellStyle name="_Recon to Darrin's 5.11.05 proforma_(C) WHE Proforma with ITC cash grant 10 Yr Amort_for deferral_102809_16.37E Wild Horse Expansion DeferralRevwrkingfile SF 3 2" xfId="8467"/>
    <cellStyle name="_Recon to Darrin's 5.11.05 proforma_(C) WHE Proforma with ITC cash grant 10 Yr Amort_for deferral_102809_16.37E Wild Horse Expansion DeferralRevwrkingfile SF 4" xfId="8468"/>
    <cellStyle name="_Recon to Darrin's 5.11.05 proforma_(C) WHE Proforma with ITC cash grant 10 Yr Amort_for deferral_102809_16.37E Wild Horse Expansion DeferralRevwrkingfile SF_DEM-WP(C) ENERG10C--ctn Mid-C_042010 2010GRC" xfId="8469"/>
    <cellStyle name="_Recon to Darrin's 5.11.05 proforma_(C) WHE Proforma with ITC cash grant 10 Yr Amort_for deferral_102809_16.37E Wild Horse Expansion DeferralRevwrkingfile SF_DEM-WP(C) ENERG10C--ctn Mid-C_042010 2010GRC 2" xfId="8470"/>
    <cellStyle name="_Recon to Darrin's 5.11.05 proforma_(C) WHE Proforma with ITC cash grant 10 Yr Amort_for deferral_102809_DEM-WP(C) ENERG10C--ctn Mid-C_042010 2010GRC" xfId="8471"/>
    <cellStyle name="_Recon to Darrin's 5.11.05 proforma_(C) WHE Proforma with ITC cash grant 10 Yr Amort_for deferral_102809_DEM-WP(C) ENERG10C--ctn Mid-C_042010 2010GRC 2" xfId="8472"/>
    <cellStyle name="_Recon to Darrin's 5.11.05 proforma_(C) WHE Proforma with ITC cash grant 10 Yr Amort_for rebuttal_120709" xfId="8473"/>
    <cellStyle name="_Recon to Darrin's 5.11.05 proforma_(C) WHE Proforma with ITC cash grant 10 Yr Amort_for rebuttal_120709 2" xfId="8474"/>
    <cellStyle name="_Recon to Darrin's 5.11.05 proforma_(C) WHE Proforma with ITC cash grant 10 Yr Amort_for rebuttal_120709 2 2" xfId="8475"/>
    <cellStyle name="_Recon to Darrin's 5.11.05 proforma_(C) WHE Proforma with ITC cash grant 10 Yr Amort_for rebuttal_120709 3" xfId="8476"/>
    <cellStyle name="_Recon to Darrin's 5.11.05 proforma_(C) WHE Proforma with ITC cash grant 10 Yr Amort_for rebuttal_120709 3 2" xfId="8477"/>
    <cellStyle name="_Recon to Darrin's 5.11.05 proforma_(C) WHE Proforma with ITC cash grant 10 Yr Amort_for rebuttal_120709 4" xfId="8478"/>
    <cellStyle name="_Recon to Darrin's 5.11.05 proforma_(C) WHE Proforma with ITC cash grant 10 Yr Amort_for rebuttal_120709_DEM-WP(C) ENERG10C--ctn Mid-C_042010 2010GRC" xfId="8479"/>
    <cellStyle name="_Recon to Darrin's 5.11.05 proforma_(C) WHE Proforma with ITC cash grant 10 Yr Amort_for rebuttal_120709_DEM-WP(C) ENERG10C--ctn Mid-C_042010 2010GRC 2" xfId="8480"/>
    <cellStyle name="_Recon to Darrin's 5.11.05 proforma_04.07E Wild Horse Wind Expansion" xfId="8481"/>
    <cellStyle name="_Recon to Darrin's 5.11.05 proforma_04.07E Wild Horse Wind Expansion 2" xfId="8482"/>
    <cellStyle name="_Recon to Darrin's 5.11.05 proforma_04.07E Wild Horse Wind Expansion 2 2" xfId="8483"/>
    <cellStyle name="_Recon to Darrin's 5.11.05 proforma_04.07E Wild Horse Wind Expansion 3" xfId="8484"/>
    <cellStyle name="_Recon to Darrin's 5.11.05 proforma_04.07E Wild Horse Wind Expansion 3 2" xfId="8485"/>
    <cellStyle name="_Recon to Darrin's 5.11.05 proforma_04.07E Wild Horse Wind Expansion 4" xfId="8486"/>
    <cellStyle name="_Recon to Darrin's 5.11.05 proforma_04.07E Wild Horse Wind Expansion_16.07E Wild Horse Wind Expansionwrkingfile" xfId="8487"/>
    <cellStyle name="_Recon to Darrin's 5.11.05 proforma_04.07E Wild Horse Wind Expansion_16.07E Wild Horse Wind Expansionwrkingfile 2" xfId="8488"/>
    <cellStyle name="_Recon to Darrin's 5.11.05 proforma_04.07E Wild Horse Wind Expansion_16.07E Wild Horse Wind Expansionwrkingfile 2 2" xfId="8489"/>
    <cellStyle name="_Recon to Darrin's 5.11.05 proforma_04.07E Wild Horse Wind Expansion_16.07E Wild Horse Wind Expansionwrkingfile 3" xfId="8490"/>
    <cellStyle name="_Recon to Darrin's 5.11.05 proforma_04.07E Wild Horse Wind Expansion_16.07E Wild Horse Wind Expansionwrkingfile 3 2" xfId="8491"/>
    <cellStyle name="_Recon to Darrin's 5.11.05 proforma_04.07E Wild Horse Wind Expansion_16.07E Wild Horse Wind Expansionwrkingfile 4" xfId="8492"/>
    <cellStyle name="_Recon to Darrin's 5.11.05 proforma_04.07E Wild Horse Wind Expansion_16.07E Wild Horse Wind Expansionwrkingfile SF" xfId="8493"/>
    <cellStyle name="_Recon to Darrin's 5.11.05 proforma_04.07E Wild Horse Wind Expansion_16.07E Wild Horse Wind Expansionwrkingfile SF 2" xfId="8494"/>
    <cellStyle name="_Recon to Darrin's 5.11.05 proforma_04.07E Wild Horse Wind Expansion_16.07E Wild Horse Wind Expansionwrkingfile SF 2 2" xfId="8495"/>
    <cellStyle name="_Recon to Darrin's 5.11.05 proforma_04.07E Wild Horse Wind Expansion_16.07E Wild Horse Wind Expansionwrkingfile SF 3" xfId="8496"/>
    <cellStyle name="_Recon to Darrin's 5.11.05 proforma_04.07E Wild Horse Wind Expansion_16.07E Wild Horse Wind Expansionwrkingfile SF 3 2" xfId="8497"/>
    <cellStyle name="_Recon to Darrin's 5.11.05 proforma_04.07E Wild Horse Wind Expansion_16.07E Wild Horse Wind Expansionwrkingfile SF 4" xfId="8498"/>
    <cellStyle name="_Recon to Darrin's 5.11.05 proforma_04.07E Wild Horse Wind Expansion_16.07E Wild Horse Wind Expansionwrkingfile SF_DEM-WP(C) ENERG10C--ctn Mid-C_042010 2010GRC" xfId="8499"/>
    <cellStyle name="_Recon to Darrin's 5.11.05 proforma_04.07E Wild Horse Wind Expansion_16.07E Wild Horse Wind Expansionwrkingfile SF_DEM-WP(C) ENERG10C--ctn Mid-C_042010 2010GRC 2" xfId="8500"/>
    <cellStyle name="_Recon to Darrin's 5.11.05 proforma_04.07E Wild Horse Wind Expansion_16.07E Wild Horse Wind Expansionwrkingfile_DEM-WP(C) ENERG10C--ctn Mid-C_042010 2010GRC" xfId="8501"/>
    <cellStyle name="_Recon to Darrin's 5.11.05 proforma_04.07E Wild Horse Wind Expansion_16.07E Wild Horse Wind Expansionwrkingfile_DEM-WP(C) ENERG10C--ctn Mid-C_042010 2010GRC 2" xfId="8502"/>
    <cellStyle name="_Recon to Darrin's 5.11.05 proforma_04.07E Wild Horse Wind Expansion_16.37E Wild Horse Expansion DeferralRevwrkingfile SF" xfId="8503"/>
    <cellStyle name="_Recon to Darrin's 5.11.05 proforma_04.07E Wild Horse Wind Expansion_16.37E Wild Horse Expansion DeferralRevwrkingfile SF 2" xfId="8504"/>
    <cellStyle name="_Recon to Darrin's 5.11.05 proforma_04.07E Wild Horse Wind Expansion_16.37E Wild Horse Expansion DeferralRevwrkingfile SF 2 2" xfId="8505"/>
    <cellStyle name="_Recon to Darrin's 5.11.05 proforma_04.07E Wild Horse Wind Expansion_16.37E Wild Horse Expansion DeferralRevwrkingfile SF 3" xfId="8506"/>
    <cellStyle name="_Recon to Darrin's 5.11.05 proforma_04.07E Wild Horse Wind Expansion_16.37E Wild Horse Expansion DeferralRevwrkingfile SF 3 2" xfId="8507"/>
    <cellStyle name="_Recon to Darrin's 5.11.05 proforma_04.07E Wild Horse Wind Expansion_16.37E Wild Horse Expansion DeferralRevwrkingfile SF 4" xfId="8508"/>
    <cellStyle name="_Recon to Darrin's 5.11.05 proforma_04.07E Wild Horse Wind Expansion_16.37E Wild Horse Expansion DeferralRevwrkingfile SF_DEM-WP(C) ENERG10C--ctn Mid-C_042010 2010GRC" xfId="8509"/>
    <cellStyle name="_Recon to Darrin's 5.11.05 proforma_04.07E Wild Horse Wind Expansion_16.37E Wild Horse Expansion DeferralRevwrkingfile SF_DEM-WP(C) ENERG10C--ctn Mid-C_042010 2010GRC 2" xfId="8510"/>
    <cellStyle name="_Recon to Darrin's 5.11.05 proforma_04.07E Wild Horse Wind Expansion_DEM-WP(C) ENERG10C--ctn Mid-C_042010 2010GRC" xfId="8511"/>
    <cellStyle name="_Recon to Darrin's 5.11.05 proforma_04.07E Wild Horse Wind Expansion_DEM-WP(C) ENERG10C--ctn Mid-C_042010 2010GRC 2" xfId="8512"/>
    <cellStyle name="_Recon to Darrin's 5.11.05 proforma_16.07E Wild Horse Wind Expansionwrkingfile" xfId="8513"/>
    <cellStyle name="_Recon to Darrin's 5.11.05 proforma_16.07E Wild Horse Wind Expansionwrkingfile 2" xfId="8514"/>
    <cellStyle name="_Recon to Darrin's 5.11.05 proforma_16.07E Wild Horse Wind Expansionwrkingfile 2 2" xfId="8515"/>
    <cellStyle name="_Recon to Darrin's 5.11.05 proforma_16.07E Wild Horse Wind Expansionwrkingfile 3" xfId="8516"/>
    <cellStyle name="_Recon to Darrin's 5.11.05 proforma_16.07E Wild Horse Wind Expansionwrkingfile 3 2" xfId="8517"/>
    <cellStyle name="_Recon to Darrin's 5.11.05 proforma_16.07E Wild Horse Wind Expansionwrkingfile 4" xfId="8518"/>
    <cellStyle name="_Recon to Darrin's 5.11.05 proforma_16.07E Wild Horse Wind Expansionwrkingfile SF" xfId="8519"/>
    <cellStyle name="_Recon to Darrin's 5.11.05 proforma_16.07E Wild Horse Wind Expansionwrkingfile SF 2" xfId="8520"/>
    <cellStyle name="_Recon to Darrin's 5.11.05 proforma_16.07E Wild Horse Wind Expansionwrkingfile SF 2 2" xfId="8521"/>
    <cellStyle name="_Recon to Darrin's 5.11.05 proforma_16.07E Wild Horse Wind Expansionwrkingfile SF 3" xfId="8522"/>
    <cellStyle name="_Recon to Darrin's 5.11.05 proforma_16.07E Wild Horse Wind Expansionwrkingfile SF 3 2" xfId="8523"/>
    <cellStyle name="_Recon to Darrin's 5.11.05 proforma_16.07E Wild Horse Wind Expansionwrkingfile SF 4" xfId="8524"/>
    <cellStyle name="_Recon to Darrin's 5.11.05 proforma_16.07E Wild Horse Wind Expansionwrkingfile SF_DEM-WP(C) ENERG10C--ctn Mid-C_042010 2010GRC" xfId="8525"/>
    <cellStyle name="_Recon to Darrin's 5.11.05 proforma_16.07E Wild Horse Wind Expansionwrkingfile SF_DEM-WP(C) ENERG10C--ctn Mid-C_042010 2010GRC 2" xfId="8526"/>
    <cellStyle name="_Recon to Darrin's 5.11.05 proforma_16.07E Wild Horse Wind Expansionwrkingfile_DEM-WP(C) ENERG10C--ctn Mid-C_042010 2010GRC" xfId="8527"/>
    <cellStyle name="_Recon to Darrin's 5.11.05 proforma_16.07E Wild Horse Wind Expansionwrkingfile_DEM-WP(C) ENERG10C--ctn Mid-C_042010 2010GRC 2" xfId="8528"/>
    <cellStyle name="_Recon to Darrin's 5.11.05 proforma_16.37E Wild Horse Expansion DeferralRevwrkingfile SF" xfId="8529"/>
    <cellStyle name="_Recon to Darrin's 5.11.05 proforma_16.37E Wild Horse Expansion DeferralRevwrkingfile SF 2" xfId="8530"/>
    <cellStyle name="_Recon to Darrin's 5.11.05 proforma_16.37E Wild Horse Expansion DeferralRevwrkingfile SF 2 2" xfId="8531"/>
    <cellStyle name="_Recon to Darrin's 5.11.05 proforma_16.37E Wild Horse Expansion DeferralRevwrkingfile SF 3" xfId="8532"/>
    <cellStyle name="_Recon to Darrin's 5.11.05 proforma_16.37E Wild Horse Expansion DeferralRevwrkingfile SF 3 2" xfId="8533"/>
    <cellStyle name="_Recon to Darrin's 5.11.05 proforma_16.37E Wild Horse Expansion DeferralRevwrkingfile SF 4" xfId="8534"/>
    <cellStyle name="_Recon to Darrin's 5.11.05 proforma_16.37E Wild Horse Expansion DeferralRevwrkingfile SF_DEM-WP(C) ENERG10C--ctn Mid-C_042010 2010GRC" xfId="8535"/>
    <cellStyle name="_Recon to Darrin's 5.11.05 proforma_16.37E Wild Horse Expansion DeferralRevwrkingfile SF_DEM-WP(C) ENERG10C--ctn Mid-C_042010 2010GRC 2" xfId="8536"/>
    <cellStyle name="_Recon to Darrin's 5.11.05 proforma_2009 Compliance Filing PCA Exhibits for GRC" xfId="8537"/>
    <cellStyle name="_Recon to Darrin's 5.11.05 proforma_2009 Compliance Filing PCA Exhibits for GRC 2" xfId="8538"/>
    <cellStyle name="_Recon to Darrin's 5.11.05 proforma_2009 Compliance Filing PCA Exhibits for GRC 2 2" xfId="8539"/>
    <cellStyle name="_Recon to Darrin's 5.11.05 proforma_2009 Compliance Filing PCA Exhibits for GRC 3" xfId="8540"/>
    <cellStyle name="_Recon to Darrin's 5.11.05 proforma_2009 GRC Compl Filing - Exhibit D" xfId="8541"/>
    <cellStyle name="_Recon to Darrin's 5.11.05 proforma_2009 GRC Compl Filing - Exhibit D 2" xfId="8542"/>
    <cellStyle name="_Recon to Darrin's 5.11.05 proforma_2009 GRC Compl Filing - Exhibit D 2 2" xfId="8543"/>
    <cellStyle name="_Recon to Darrin's 5.11.05 proforma_2009 GRC Compl Filing - Exhibit D 3" xfId="8544"/>
    <cellStyle name="_Recon to Darrin's 5.11.05 proforma_2009 GRC Compl Filing - Exhibit D 3 2" xfId="8545"/>
    <cellStyle name="_Recon to Darrin's 5.11.05 proforma_2009 GRC Compl Filing - Exhibit D 4" xfId="8546"/>
    <cellStyle name="_Recon to Darrin's 5.11.05 proforma_2009 GRC Compl Filing - Exhibit D_DEM-WP(C) ENERG10C--ctn Mid-C_042010 2010GRC" xfId="8547"/>
    <cellStyle name="_Recon to Darrin's 5.11.05 proforma_2009 GRC Compl Filing - Exhibit D_DEM-WP(C) ENERG10C--ctn Mid-C_042010 2010GRC 2" xfId="8548"/>
    <cellStyle name="_Recon to Darrin's 5.11.05 proforma_3.01 Income Statement" xfId="8549"/>
    <cellStyle name="_Recon to Darrin's 5.11.05 proforma_4 31 Regulatory Assets and Liabilities  7 06- Exhibit D" xfId="8550"/>
    <cellStyle name="_Recon to Darrin's 5.11.05 proforma_4 31 Regulatory Assets and Liabilities  7 06- Exhibit D 2" xfId="8551"/>
    <cellStyle name="_Recon to Darrin's 5.11.05 proforma_4 31 Regulatory Assets and Liabilities  7 06- Exhibit D 2 2" xfId="8552"/>
    <cellStyle name="_Recon to Darrin's 5.11.05 proforma_4 31 Regulatory Assets and Liabilities  7 06- Exhibit D 2 2 2" xfId="8553"/>
    <cellStyle name="_Recon to Darrin's 5.11.05 proforma_4 31 Regulatory Assets and Liabilities  7 06- Exhibit D 2 3" xfId="8554"/>
    <cellStyle name="_Recon to Darrin's 5.11.05 proforma_4 31 Regulatory Assets and Liabilities  7 06- Exhibit D 3" xfId="8555"/>
    <cellStyle name="_Recon to Darrin's 5.11.05 proforma_4 31 Regulatory Assets and Liabilities  7 06- Exhibit D 3 2" xfId="8556"/>
    <cellStyle name="_Recon to Darrin's 5.11.05 proforma_4 31 Regulatory Assets and Liabilities  7 06- Exhibit D 4" xfId="8557"/>
    <cellStyle name="_Recon to Darrin's 5.11.05 proforma_4 31 Regulatory Assets and Liabilities  7 06- Exhibit D_DEM-WP(C) ENERG10C--ctn Mid-C_042010 2010GRC" xfId="8558"/>
    <cellStyle name="_Recon to Darrin's 5.11.05 proforma_4 31 Regulatory Assets and Liabilities  7 06- Exhibit D_DEM-WP(C) ENERG10C--ctn Mid-C_042010 2010GRC 2" xfId="8559"/>
    <cellStyle name="_Recon to Darrin's 5.11.05 proforma_4 31 Regulatory Assets and Liabilities  7 06- Exhibit D_NIM Summary" xfId="8560"/>
    <cellStyle name="_Recon to Darrin's 5.11.05 proforma_4 31 Regulatory Assets and Liabilities  7 06- Exhibit D_NIM Summary 2" xfId="8561"/>
    <cellStyle name="_Recon to Darrin's 5.11.05 proforma_4 31 Regulatory Assets and Liabilities  7 06- Exhibit D_NIM Summary 2 2" xfId="8562"/>
    <cellStyle name="_Recon to Darrin's 5.11.05 proforma_4 31 Regulatory Assets and Liabilities  7 06- Exhibit D_NIM Summary 3" xfId="8563"/>
    <cellStyle name="_Recon to Darrin's 5.11.05 proforma_4 31 Regulatory Assets and Liabilities  7 06- Exhibit D_NIM Summary 3 2" xfId="8564"/>
    <cellStyle name="_Recon to Darrin's 5.11.05 proforma_4 31 Regulatory Assets and Liabilities  7 06- Exhibit D_NIM Summary 4" xfId="8565"/>
    <cellStyle name="_Recon to Darrin's 5.11.05 proforma_4 31 Regulatory Assets and Liabilities  7 06- Exhibit D_NIM Summary_DEM-WP(C) ENERG10C--ctn Mid-C_042010 2010GRC" xfId="8566"/>
    <cellStyle name="_Recon to Darrin's 5.11.05 proforma_4 31 Regulatory Assets and Liabilities  7 06- Exhibit D_NIM Summary_DEM-WP(C) ENERG10C--ctn Mid-C_042010 2010GRC 2" xfId="8567"/>
    <cellStyle name="_Recon to Darrin's 5.11.05 proforma_4 31 Regulatory Assets and Liabilities  7 06- Exhibit D_NIM+O&amp;M" xfId="8568"/>
    <cellStyle name="_Recon to Darrin's 5.11.05 proforma_4 31 Regulatory Assets and Liabilities  7 06- Exhibit D_NIM+O&amp;M 2" xfId="8569"/>
    <cellStyle name="_Recon to Darrin's 5.11.05 proforma_4 31 Regulatory Assets and Liabilities  7 06- Exhibit D_NIM+O&amp;M Monthly" xfId="8570"/>
    <cellStyle name="_Recon to Darrin's 5.11.05 proforma_4 31 Regulatory Assets and Liabilities  7 06- Exhibit D_NIM+O&amp;M Monthly 2" xfId="8571"/>
    <cellStyle name="_Recon to Darrin's 5.11.05 proforma_4 31E Reg Asset  Liab and EXH D" xfId="8572"/>
    <cellStyle name="_Recon to Darrin's 5.11.05 proforma_4 31E Reg Asset  Liab and EXH D _ Aug 10 Filing (2)" xfId="8573"/>
    <cellStyle name="_Recon to Darrin's 5.11.05 proforma_4 31E Reg Asset  Liab and EXH D _ Aug 10 Filing (2) 2" xfId="8574"/>
    <cellStyle name="_Recon to Darrin's 5.11.05 proforma_4 31E Reg Asset  Liab and EXH D 2" xfId="8575"/>
    <cellStyle name="_Recon to Darrin's 5.11.05 proforma_4 31E Reg Asset  Liab and EXH D 3" xfId="8576"/>
    <cellStyle name="_Recon to Darrin's 5.11.05 proforma_4 32 Regulatory Assets and Liabilities  7 06- Exhibit D" xfId="8577"/>
    <cellStyle name="_Recon to Darrin's 5.11.05 proforma_4 32 Regulatory Assets and Liabilities  7 06- Exhibit D 2" xfId="8578"/>
    <cellStyle name="_Recon to Darrin's 5.11.05 proforma_4 32 Regulatory Assets and Liabilities  7 06- Exhibit D 2 2" xfId="8579"/>
    <cellStyle name="_Recon to Darrin's 5.11.05 proforma_4 32 Regulatory Assets and Liabilities  7 06- Exhibit D 2 2 2" xfId="8580"/>
    <cellStyle name="_Recon to Darrin's 5.11.05 proforma_4 32 Regulatory Assets and Liabilities  7 06- Exhibit D 2 3" xfId="8581"/>
    <cellStyle name="_Recon to Darrin's 5.11.05 proforma_4 32 Regulatory Assets and Liabilities  7 06- Exhibit D 3" xfId="8582"/>
    <cellStyle name="_Recon to Darrin's 5.11.05 proforma_4 32 Regulatory Assets and Liabilities  7 06- Exhibit D 3 2" xfId="8583"/>
    <cellStyle name="_Recon to Darrin's 5.11.05 proforma_4 32 Regulatory Assets and Liabilities  7 06- Exhibit D 4" xfId="8584"/>
    <cellStyle name="_Recon to Darrin's 5.11.05 proforma_4 32 Regulatory Assets and Liabilities  7 06- Exhibit D_DEM-WP(C) ENERG10C--ctn Mid-C_042010 2010GRC" xfId="8585"/>
    <cellStyle name="_Recon to Darrin's 5.11.05 proforma_4 32 Regulatory Assets and Liabilities  7 06- Exhibit D_DEM-WP(C) ENERG10C--ctn Mid-C_042010 2010GRC 2" xfId="8586"/>
    <cellStyle name="_Recon to Darrin's 5.11.05 proforma_4 32 Regulatory Assets and Liabilities  7 06- Exhibit D_NIM Summary" xfId="8587"/>
    <cellStyle name="_Recon to Darrin's 5.11.05 proforma_4 32 Regulatory Assets and Liabilities  7 06- Exhibit D_NIM Summary 2" xfId="8588"/>
    <cellStyle name="_Recon to Darrin's 5.11.05 proforma_4 32 Regulatory Assets and Liabilities  7 06- Exhibit D_NIM Summary 2 2" xfId="8589"/>
    <cellStyle name="_Recon to Darrin's 5.11.05 proforma_4 32 Regulatory Assets and Liabilities  7 06- Exhibit D_NIM Summary 3" xfId="8590"/>
    <cellStyle name="_Recon to Darrin's 5.11.05 proforma_4 32 Regulatory Assets and Liabilities  7 06- Exhibit D_NIM Summary 3 2" xfId="8591"/>
    <cellStyle name="_Recon to Darrin's 5.11.05 proforma_4 32 Regulatory Assets and Liabilities  7 06- Exhibit D_NIM Summary 4" xfId="8592"/>
    <cellStyle name="_Recon to Darrin's 5.11.05 proforma_4 32 Regulatory Assets and Liabilities  7 06- Exhibit D_NIM Summary_DEM-WP(C) ENERG10C--ctn Mid-C_042010 2010GRC" xfId="8593"/>
    <cellStyle name="_Recon to Darrin's 5.11.05 proforma_4 32 Regulatory Assets and Liabilities  7 06- Exhibit D_NIM Summary_DEM-WP(C) ENERG10C--ctn Mid-C_042010 2010GRC 2" xfId="8594"/>
    <cellStyle name="_Recon to Darrin's 5.11.05 proforma_4 32 Regulatory Assets and Liabilities  7 06- Exhibit D_NIM+O&amp;M" xfId="8595"/>
    <cellStyle name="_Recon to Darrin's 5.11.05 proforma_4 32 Regulatory Assets and Liabilities  7 06- Exhibit D_NIM+O&amp;M 2" xfId="8596"/>
    <cellStyle name="_Recon to Darrin's 5.11.05 proforma_4 32 Regulatory Assets and Liabilities  7 06- Exhibit D_NIM+O&amp;M Monthly" xfId="8597"/>
    <cellStyle name="_Recon to Darrin's 5.11.05 proforma_4 32 Regulatory Assets and Liabilities  7 06- Exhibit D_NIM+O&amp;M Monthly 2" xfId="8598"/>
    <cellStyle name="_Recon to Darrin's 5.11.05 proforma_AURORA Total New" xfId="8599"/>
    <cellStyle name="_Recon to Darrin's 5.11.05 proforma_AURORA Total New 2" xfId="8600"/>
    <cellStyle name="_Recon to Darrin's 5.11.05 proforma_AURORA Total New 2 2" xfId="8601"/>
    <cellStyle name="_Recon to Darrin's 5.11.05 proforma_AURORA Total New 3" xfId="8602"/>
    <cellStyle name="_Recon to Darrin's 5.11.05 proforma_Book2" xfId="8603"/>
    <cellStyle name="_Recon to Darrin's 5.11.05 proforma_Book2 2" xfId="8604"/>
    <cellStyle name="_Recon to Darrin's 5.11.05 proforma_Book2 2 2" xfId="8605"/>
    <cellStyle name="_Recon to Darrin's 5.11.05 proforma_Book2 3" xfId="8606"/>
    <cellStyle name="_Recon to Darrin's 5.11.05 proforma_Book2 3 2" xfId="8607"/>
    <cellStyle name="_Recon to Darrin's 5.11.05 proforma_Book2 4" xfId="8608"/>
    <cellStyle name="_Recon to Darrin's 5.11.05 proforma_Book2_Adj Bench DR 3 for Initial Briefs (Electric)" xfId="8609"/>
    <cellStyle name="_Recon to Darrin's 5.11.05 proforma_Book2_Adj Bench DR 3 for Initial Briefs (Electric) 2" xfId="8610"/>
    <cellStyle name="_Recon to Darrin's 5.11.05 proforma_Book2_Adj Bench DR 3 for Initial Briefs (Electric) 2 2" xfId="8611"/>
    <cellStyle name="_Recon to Darrin's 5.11.05 proforma_Book2_Adj Bench DR 3 for Initial Briefs (Electric) 3" xfId="8612"/>
    <cellStyle name="_Recon to Darrin's 5.11.05 proforma_Book2_Adj Bench DR 3 for Initial Briefs (Electric) 3 2" xfId="8613"/>
    <cellStyle name="_Recon to Darrin's 5.11.05 proforma_Book2_Adj Bench DR 3 for Initial Briefs (Electric) 4" xfId="8614"/>
    <cellStyle name="_Recon to Darrin's 5.11.05 proforma_Book2_Adj Bench DR 3 for Initial Briefs (Electric)_DEM-WP(C) ENERG10C--ctn Mid-C_042010 2010GRC" xfId="8615"/>
    <cellStyle name="_Recon to Darrin's 5.11.05 proforma_Book2_Adj Bench DR 3 for Initial Briefs (Electric)_DEM-WP(C) ENERG10C--ctn Mid-C_042010 2010GRC 2" xfId="8616"/>
    <cellStyle name="_Recon to Darrin's 5.11.05 proforma_Book2_DEM-WP(C) ENERG10C--ctn Mid-C_042010 2010GRC" xfId="8617"/>
    <cellStyle name="_Recon to Darrin's 5.11.05 proforma_Book2_DEM-WP(C) ENERG10C--ctn Mid-C_042010 2010GRC 2" xfId="8618"/>
    <cellStyle name="_Recon to Darrin's 5.11.05 proforma_Book2_Electric Rev Req Model (2009 GRC) Rebuttal" xfId="8619"/>
    <cellStyle name="_Recon to Darrin's 5.11.05 proforma_Book2_Electric Rev Req Model (2009 GRC) Rebuttal 2" xfId="8620"/>
    <cellStyle name="_Recon to Darrin's 5.11.05 proforma_Book2_Electric Rev Req Model (2009 GRC) Rebuttal 2 2" xfId="8621"/>
    <cellStyle name="_Recon to Darrin's 5.11.05 proforma_Book2_Electric Rev Req Model (2009 GRC) Rebuttal 3" xfId="8622"/>
    <cellStyle name="_Recon to Darrin's 5.11.05 proforma_Book2_Electric Rev Req Model (2009 GRC) Rebuttal REmoval of New  WH Solar AdjustMI" xfId="8623"/>
    <cellStyle name="_Recon to Darrin's 5.11.05 proforma_Book2_Electric Rev Req Model (2009 GRC) Rebuttal REmoval of New  WH Solar AdjustMI 2" xfId="8624"/>
    <cellStyle name="_Recon to Darrin's 5.11.05 proforma_Book2_Electric Rev Req Model (2009 GRC) Rebuttal REmoval of New  WH Solar AdjustMI 2 2" xfId="8625"/>
    <cellStyle name="_Recon to Darrin's 5.11.05 proforma_Book2_Electric Rev Req Model (2009 GRC) Rebuttal REmoval of New  WH Solar AdjustMI 3" xfId="8626"/>
    <cellStyle name="_Recon to Darrin's 5.11.05 proforma_Book2_Electric Rev Req Model (2009 GRC) Rebuttal REmoval of New  WH Solar AdjustMI 3 2" xfId="8627"/>
    <cellStyle name="_Recon to Darrin's 5.11.05 proforma_Book2_Electric Rev Req Model (2009 GRC) Rebuttal REmoval of New  WH Solar AdjustMI 4" xfId="8628"/>
    <cellStyle name="_Recon to Darrin's 5.11.05 proforma_Book2_Electric Rev Req Model (2009 GRC) Rebuttal REmoval of New  WH Solar AdjustMI_DEM-WP(C) ENERG10C--ctn Mid-C_042010 2010GRC" xfId="8629"/>
    <cellStyle name="_Recon to Darrin's 5.11.05 proforma_Book2_Electric Rev Req Model (2009 GRC) Rebuttal REmoval of New  WH Solar AdjustMI_DEM-WP(C) ENERG10C--ctn Mid-C_042010 2010GRC 2" xfId="8630"/>
    <cellStyle name="_Recon to Darrin's 5.11.05 proforma_Book2_Electric Rev Req Model (2009 GRC) Revised 01-18-2010" xfId="8631"/>
    <cellStyle name="_Recon to Darrin's 5.11.05 proforma_Book2_Electric Rev Req Model (2009 GRC) Revised 01-18-2010 2" xfId="8632"/>
    <cellStyle name="_Recon to Darrin's 5.11.05 proforma_Book2_Electric Rev Req Model (2009 GRC) Revised 01-18-2010 2 2" xfId="8633"/>
    <cellStyle name="_Recon to Darrin's 5.11.05 proforma_Book2_Electric Rev Req Model (2009 GRC) Revised 01-18-2010 3" xfId="8634"/>
    <cellStyle name="_Recon to Darrin's 5.11.05 proforma_Book2_Electric Rev Req Model (2009 GRC) Revised 01-18-2010 3 2" xfId="8635"/>
    <cellStyle name="_Recon to Darrin's 5.11.05 proforma_Book2_Electric Rev Req Model (2009 GRC) Revised 01-18-2010 4" xfId="8636"/>
    <cellStyle name="_Recon to Darrin's 5.11.05 proforma_Book2_Electric Rev Req Model (2009 GRC) Revised 01-18-2010_DEM-WP(C) ENERG10C--ctn Mid-C_042010 2010GRC" xfId="8637"/>
    <cellStyle name="_Recon to Darrin's 5.11.05 proforma_Book2_Electric Rev Req Model (2009 GRC) Revised 01-18-2010_DEM-WP(C) ENERG10C--ctn Mid-C_042010 2010GRC 2" xfId="8638"/>
    <cellStyle name="_Recon to Darrin's 5.11.05 proforma_Book2_Final Order Electric EXHIBIT A-1" xfId="8639"/>
    <cellStyle name="_Recon to Darrin's 5.11.05 proforma_Book2_Final Order Electric EXHIBIT A-1 2" xfId="8640"/>
    <cellStyle name="_Recon to Darrin's 5.11.05 proforma_Book2_Final Order Electric EXHIBIT A-1 2 2" xfId="8641"/>
    <cellStyle name="_Recon to Darrin's 5.11.05 proforma_Book2_Final Order Electric EXHIBIT A-1 3" xfId="8642"/>
    <cellStyle name="_Recon to Darrin's 5.11.05 proforma_Book4" xfId="8643"/>
    <cellStyle name="_Recon to Darrin's 5.11.05 proforma_Book4 2" xfId="8644"/>
    <cellStyle name="_Recon to Darrin's 5.11.05 proforma_Book4 2 2" xfId="8645"/>
    <cellStyle name="_Recon to Darrin's 5.11.05 proforma_Book4 3" xfId="8646"/>
    <cellStyle name="_Recon to Darrin's 5.11.05 proforma_Book4 3 2" xfId="8647"/>
    <cellStyle name="_Recon to Darrin's 5.11.05 proforma_Book4 4" xfId="8648"/>
    <cellStyle name="_Recon to Darrin's 5.11.05 proforma_Book4_DEM-WP(C) ENERG10C--ctn Mid-C_042010 2010GRC" xfId="8649"/>
    <cellStyle name="_Recon to Darrin's 5.11.05 proforma_Book4_DEM-WP(C) ENERG10C--ctn Mid-C_042010 2010GRC 2" xfId="8650"/>
    <cellStyle name="_Recon to Darrin's 5.11.05 proforma_Book9" xfId="8651"/>
    <cellStyle name="_Recon to Darrin's 5.11.05 proforma_Book9 2" xfId="8652"/>
    <cellStyle name="_Recon to Darrin's 5.11.05 proforma_Book9 2 2" xfId="8653"/>
    <cellStyle name="_Recon to Darrin's 5.11.05 proforma_Book9 3" xfId="8654"/>
    <cellStyle name="_Recon to Darrin's 5.11.05 proforma_Book9 3 2" xfId="8655"/>
    <cellStyle name="_Recon to Darrin's 5.11.05 proforma_Book9 4" xfId="8656"/>
    <cellStyle name="_Recon to Darrin's 5.11.05 proforma_Book9_DEM-WP(C) ENERG10C--ctn Mid-C_042010 2010GRC" xfId="8657"/>
    <cellStyle name="_Recon to Darrin's 5.11.05 proforma_Book9_DEM-WP(C) ENERG10C--ctn Mid-C_042010 2010GRC 2" xfId="8658"/>
    <cellStyle name="_Recon to Darrin's 5.11.05 proforma_Check the Interest Calculation" xfId="8659"/>
    <cellStyle name="_Recon to Darrin's 5.11.05 proforma_Check the Interest Calculation 2" xfId="8660"/>
    <cellStyle name="_Recon to Darrin's 5.11.05 proforma_Check the Interest Calculation_Scenario 1 REC vs PTC Offset" xfId="8661"/>
    <cellStyle name="_Recon to Darrin's 5.11.05 proforma_Check the Interest Calculation_Scenario 1 REC vs PTC Offset 2" xfId="8662"/>
    <cellStyle name="_Recon to Darrin's 5.11.05 proforma_Check the Interest Calculation_Scenario 3" xfId="8663"/>
    <cellStyle name="_Recon to Darrin's 5.11.05 proforma_Check the Interest Calculation_Scenario 3 2" xfId="8664"/>
    <cellStyle name="_Recon to Darrin's 5.11.05 proforma_Chelan PUD Power Costs (8-10)" xfId="8665"/>
    <cellStyle name="_Recon to Darrin's 5.11.05 proforma_Chelan PUD Power Costs (8-10) 2" xfId="8666"/>
    <cellStyle name="_Recon to Darrin's 5.11.05 proforma_DEM-WP(C) Chelan Power Costs" xfId="8667"/>
    <cellStyle name="_Recon to Darrin's 5.11.05 proforma_DEM-WP(C) Chelan Power Costs 2" xfId="8668"/>
    <cellStyle name="_Recon to Darrin's 5.11.05 proforma_DEM-WP(C) ENERG10C--ctn Mid-C_042010 2010GRC" xfId="8669"/>
    <cellStyle name="_Recon to Darrin's 5.11.05 proforma_DEM-WP(C) ENERG10C--ctn Mid-C_042010 2010GRC 2" xfId="8670"/>
    <cellStyle name="_Recon to Darrin's 5.11.05 proforma_DEM-WP(C) Gas Transport 2010GRC" xfId="8671"/>
    <cellStyle name="_Recon to Darrin's 5.11.05 proforma_DEM-WP(C) Gas Transport 2010GRC 2" xfId="8672"/>
    <cellStyle name="_Recon to Darrin's 5.11.05 proforma_Exh A-1 resulting from UE-112050 effective Jan 1 2012" xfId="8673"/>
    <cellStyle name="_Recon to Darrin's 5.11.05 proforma_Exh A-1 resulting from UE-112050 effective Jan 1 2012 2" xfId="8674"/>
    <cellStyle name="_Recon to Darrin's 5.11.05 proforma_Exhibit A-1 effective 4-1-11 fr S Free 12-11" xfId="8675"/>
    <cellStyle name="_Recon to Darrin's 5.11.05 proforma_Exhibit A-1 effective 4-1-11 fr S Free 12-11 2" xfId="8676"/>
    <cellStyle name="_Recon to Darrin's 5.11.05 proforma_Exhibit D fr R Gho 12-31-08" xfId="8677"/>
    <cellStyle name="_Recon to Darrin's 5.11.05 proforma_Exhibit D fr R Gho 12-31-08 2" xfId="8678"/>
    <cellStyle name="_Recon to Darrin's 5.11.05 proforma_Exhibit D fr R Gho 12-31-08 2 2" xfId="8679"/>
    <cellStyle name="_Recon to Darrin's 5.11.05 proforma_Exhibit D fr R Gho 12-31-08 3" xfId="8680"/>
    <cellStyle name="_Recon to Darrin's 5.11.05 proforma_Exhibit D fr R Gho 12-31-08 3 2" xfId="8681"/>
    <cellStyle name="_Recon to Darrin's 5.11.05 proforma_Exhibit D fr R Gho 12-31-08 4" xfId="8682"/>
    <cellStyle name="_Recon to Darrin's 5.11.05 proforma_Exhibit D fr R Gho 12-31-08 v2" xfId="8683"/>
    <cellStyle name="_Recon to Darrin's 5.11.05 proforma_Exhibit D fr R Gho 12-31-08 v2 2" xfId="8684"/>
    <cellStyle name="_Recon to Darrin's 5.11.05 proforma_Exhibit D fr R Gho 12-31-08 v2 2 2" xfId="8685"/>
    <cellStyle name="_Recon to Darrin's 5.11.05 proforma_Exhibit D fr R Gho 12-31-08 v2 3" xfId="8686"/>
    <cellStyle name="_Recon to Darrin's 5.11.05 proforma_Exhibit D fr R Gho 12-31-08 v2 3 2" xfId="8687"/>
    <cellStyle name="_Recon to Darrin's 5.11.05 proforma_Exhibit D fr R Gho 12-31-08 v2 4" xfId="8688"/>
    <cellStyle name="_Recon to Darrin's 5.11.05 proforma_Exhibit D fr R Gho 12-31-08 v2_DEM-WP(C) ENERG10C--ctn Mid-C_042010 2010GRC" xfId="8689"/>
    <cellStyle name="_Recon to Darrin's 5.11.05 proforma_Exhibit D fr R Gho 12-31-08 v2_DEM-WP(C) ENERG10C--ctn Mid-C_042010 2010GRC 2" xfId="8690"/>
    <cellStyle name="_Recon to Darrin's 5.11.05 proforma_Exhibit D fr R Gho 12-31-08 v2_NIM Summary" xfId="8691"/>
    <cellStyle name="_Recon to Darrin's 5.11.05 proforma_Exhibit D fr R Gho 12-31-08 v2_NIM Summary 2" xfId="8692"/>
    <cellStyle name="_Recon to Darrin's 5.11.05 proforma_Exhibit D fr R Gho 12-31-08 v2_NIM Summary 2 2" xfId="8693"/>
    <cellStyle name="_Recon to Darrin's 5.11.05 proforma_Exhibit D fr R Gho 12-31-08 v2_NIM Summary 3" xfId="8694"/>
    <cellStyle name="_Recon to Darrin's 5.11.05 proforma_Exhibit D fr R Gho 12-31-08 v2_NIM Summary 3 2" xfId="8695"/>
    <cellStyle name="_Recon to Darrin's 5.11.05 proforma_Exhibit D fr R Gho 12-31-08 v2_NIM Summary 4" xfId="8696"/>
    <cellStyle name="_Recon to Darrin's 5.11.05 proforma_Exhibit D fr R Gho 12-31-08 v2_NIM Summary_DEM-WP(C) ENERG10C--ctn Mid-C_042010 2010GRC" xfId="8697"/>
    <cellStyle name="_Recon to Darrin's 5.11.05 proforma_Exhibit D fr R Gho 12-31-08 v2_NIM Summary_DEM-WP(C) ENERG10C--ctn Mid-C_042010 2010GRC 2" xfId="8698"/>
    <cellStyle name="_Recon to Darrin's 5.11.05 proforma_Exhibit D fr R Gho 12-31-08_DEM-WP(C) ENERG10C--ctn Mid-C_042010 2010GRC" xfId="8699"/>
    <cellStyle name="_Recon to Darrin's 5.11.05 proforma_Exhibit D fr R Gho 12-31-08_DEM-WP(C) ENERG10C--ctn Mid-C_042010 2010GRC 2" xfId="8700"/>
    <cellStyle name="_Recon to Darrin's 5.11.05 proforma_Exhibit D fr R Gho 12-31-08_NIM Summary" xfId="8701"/>
    <cellStyle name="_Recon to Darrin's 5.11.05 proforma_Exhibit D fr R Gho 12-31-08_NIM Summary 2" xfId="8702"/>
    <cellStyle name="_Recon to Darrin's 5.11.05 proforma_Exhibit D fr R Gho 12-31-08_NIM Summary 2 2" xfId="8703"/>
    <cellStyle name="_Recon to Darrin's 5.11.05 proforma_Exhibit D fr R Gho 12-31-08_NIM Summary 3" xfId="8704"/>
    <cellStyle name="_Recon to Darrin's 5.11.05 proforma_Exhibit D fr R Gho 12-31-08_NIM Summary 3 2" xfId="8705"/>
    <cellStyle name="_Recon to Darrin's 5.11.05 proforma_Exhibit D fr R Gho 12-31-08_NIM Summary 4" xfId="8706"/>
    <cellStyle name="_Recon to Darrin's 5.11.05 proforma_Exhibit D fr R Gho 12-31-08_NIM Summary_DEM-WP(C) ENERG10C--ctn Mid-C_042010 2010GRC" xfId="8707"/>
    <cellStyle name="_Recon to Darrin's 5.11.05 proforma_Exhibit D fr R Gho 12-31-08_NIM Summary_DEM-WP(C) ENERG10C--ctn Mid-C_042010 2010GRC 2" xfId="8708"/>
    <cellStyle name="_Recon to Darrin's 5.11.05 proforma_Hopkins Ridge Prepaid Tran - Interest Earned RY 12ME Feb  '11" xfId="8709"/>
    <cellStyle name="_Recon to Darrin's 5.11.05 proforma_Hopkins Ridge Prepaid Tran - Interest Earned RY 12ME Feb  '11 2" xfId="8710"/>
    <cellStyle name="_Recon to Darrin's 5.11.05 proforma_Hopkins Ridge Prepaid Tran - Interest Earned RY 12ME Feb  '11 2 2" xfId="8711"/>
    <cellStyle name="_Recon to Darrin's 5.11.05 proforma_Hopkins Ridge Prepaid Tran - Interest Earned RY 12ME Feb  '11 3" xfId="8712"/>
    <cellStyle name="_Recon to Darrin's 5.11.05 proforma_Hopkins Ridge Prepaid Tran - Interest Earned RY 12ME Feb  '11 3 2" xfId="8713"/>
    <cellStyle name="_Recon to Darrin's 5.11.05 proforma_Hopkins Ridge Prepaid Tran - Interest Earned RY 12ME Feb  '11 4" xfId="8714"/>
    <cellStyle name="_Recon to Darrin's 5.11.05 proforma_Hopkins Ridge Prepaid Tran - Interest Earned RY 12ME Feb  '11_DEM-WP(C) ENERG10C--ctn Mid-C_042010 2010GRC" xfId="8715"/>
    <cellStyle name="_Recon to Darrin's 5.11.05 proforma_Hopkins Ridge Prepaid Tran - Interest Earned RY 12ME Feb  '11_DEM-WP(C) ENERG10C--ctn Mid-C_042010 2010GRC 2" xfId="8716"/>
    <cellStyle name="_Recon to Darrin's 5.11.05 proforma_Hopkins Ridge Prepaid Tran - Interest Earned RY 12ME Feb  '11_NIM Summary" xfId="8717"/>
    <cellStyle name="_Recon to Darrin's 5.11.05 proforma_Hopkins Ridge Prepaid Tran - Interest Earned RY 12ME Feb  '11_NIM Summary 2" xfId="8718"/>
    <cellStyle name="_Recon to Darrin's 5.11.05 proforma_Hopkins Ridge Prepaid Tran - Interest Earned RY 12ME Feb  '11_NIM Summary 2 2" xfId="8719"/>
    <cellStyle name="_Recon to Darrin's 5.11.05 proforma_Hopkins Ridge Prepaid Tran - Interest Earned RY 12ME Feb  '11_NIM Summary 3" xfId="8720"/>
    <cellStyle name="_Recon to Darrin's 5.11.05 proforma_Hopkins Ridge Prepaid Tran - Interest Earned RY 12ME Feb  '11_NIM Summary 3 2" xfId="8721"/>
    <cellStyle name="_Recon to Darrin's 5.11.05 proforma_Hopkins Ridge Prepaid Tran - Interest Earned RY 12ME Feb  '11_NIM Summary 4" xfId="8722"/>
    <cellStyle name="_Recon to Darrin's 5.11.05 proforma_Hopkins Ridge Prepaid Tran - Interest Earned RY 12ME Feb  '11_NIM Summary_DEM-WP(C) ENERG10C--ctn Mid-C_042010 2010GRC" xfId="8723"/>
    <cellStyle name="_Recon to Darrin's 5.11.05 proforma_Hopkins Ridge Prepaid Tran - Interest Earned RY 12ME Feb  '11_NIM Summary_DEM-WP(C) ENERG10C--ctn Mid-C_042010 2010GRC 2" xfId="8724"/>
    <cellStyle name="_Recon to Darrin's 5.11.05 proforma_Hopkins Ridge Prepaid Tran - Interest Earned RY 12ME Feb  '11_Transmission Workbook for May BOD" xfId="8725"/>
    <cellStyle name="_Recon to Darrin's 5.11.05 proforma_Hopkins Ridge Prepaid Tran - Interest Earned RY 12ME Feb  '11_Transmission Workbook for May BOD 2" xfId="8726"/>
    <cellStyle name="_Recon to Darrin's 5.11.05 proforma_Hopkins Ridge Prepaid Tran - Interest Earned RY 12ME Feb  '11_Transmission Workbook for May BOD 2 2" xfId="8727"/>
    <cellStyle name="_Recon to Darrin's 5.11.05 proforma_Hopkins Ridge Prepaid Tran - Interest Earned RY 12ME Feb  '11_Transmission Workbook for May BOD 3" xfId="8728"/>
    <cellStyle name="_Recon to Darrin's 5.11.05 proforma_Hopkins Ridge Prepaid Tran - Interest Earned RY 12ME Feb  '11_Transmission Workbook for May BOD 3 2" xfId="8729"/>
    <cellStyle name="_Recon to Darrin's 5.11.05 proforma_Hopkins Ridge Prepaid Tran - Interest Earned RY 12ME Feb  '11_Transmission Workbook for May BOD 4" xfId="8730"/>
    <cellStyle name="_Recon to Darrin's 5.11.05 proforma_Hopkins Ridge Prepaid Tran - Interest Earned RY 12ME Feb  '11_Transmission Workbook for May BOD_DEM-WP(C) ENERG10C--ctn Mid-C_042010 2010GRC" xfId="8731"/>
    <cellStyle name="_Recon to Darrin's 5.11.05 proforma_Hopkins Ridge Prepaid Tran - Interest Earned RY 12ME Feb  '11_Transmission Workbook for May BOD_DEM-WP(C) ENERG10C--ctn Mid-C_042010 2010GRC 2" xfId="8732"/>
    <cellStyle name="_Recon to Darrin's 5.11.05 proforma_LSRWEP LGIA like Acctg Petition Aug 2010" xfId="8733"/>
    <cellStyle name="_Recon to Darrin's 5.11.05 proforma_LSRWEP LGIA like Acctg Petition Aug 2010 2" xfId="8734"/>
    <cellStyle name="_Recon to Darrin's 5.11.05 proforma_Mint Farm Generation BPA" xfId="8735"/>
    <cellStyle name="_Recon to Darrin's 5.11.05 proforma_NIM Summary" xfId="8736"/>
    <cellStyle name="_Recon to Darrin's 5.11.05 proforma_NIM Summary 09GRC" xfId="8737"/>
    <cellStyle name="_Recon to Darrin's 5.11.05 proforma_NIM Summary 09GRC 2" xfId="8738"/>
    <cellStyle name="_Recon to Darrin's 5.11.05 proforma_NIM Summary 09GRC 2 2" xfId="8739"/>
    <cellStyle name="_Recon to Darrin's 5.11.05 proforma_NIM Summary 09GRC 3" xfId="8740"/>
    <cellStyle name="_Recon to Darrin's 5.11.05 proforma_NIM Summary 09GRC 3 2" xfId="8741"/>
    <cellStyle name="_Recon to Darrin's 5.11.05 proforma_NIM Summary 09GRC 4" xfId="8742"/>
    <cellStyle name="_Recon to Darrin's 5.11.05 proforma_NIM Summary 09GRC_DEM-WP(C) ENERG10C--ctn Mid-C_042010 2010GRC" xfId="8743"/>
    <cellStyle name="_Recon to Darrin's 5.11.05 proforma_NIM Summary 09GRC_DEM-WP(C) ENERG10C--ctn Mid-C_042010 2010GRC 2" xfId="8744"/>
    <cellStyle name="_Recon to Darrin's 5.11.05 proforma_NIM Summary 10" xfId="8745"/>
    <cellStyle name="_Recon to Darrin's 5.11.05 proforma_NIM Summary 10 2" xfId="8746"/>
    <cellStyle name="_Recon to Darrin's 5.11.05 proforma_NIM Summary 11" xfId="8747"/>
    <cellStyle name="_Recon to Darrin's 5.11.05 proforma_NIM Summary 11 2" xfId="8748"/>
    <cellStyle name="_Recon to Darrin's 5.11.05 proforma_NIM Summary 12" xfId="8749"/>
    <cellStyle name="_Recon to Darrin's 5.11.05 proforma_NIM Summary 12 2" xfId="8750"/>
    <cellStyle name="_Recon to Darrin's 5.11.05 proforma_NIM Summary 13" xfId="8751"/>
    <cellStyle name="_Recon to Darrin's 5.11.05 proforma_NIM Summary 13 2" xfId="8752"/>
    <cellStyle name="_Recon to Darrin's 5.11.05 proforma_NIM Summary 14" xfId="8753"/>
    <cellStyle name="_Recon to Darrin's 5.11.05 proforma_NIM Summary 14 2" xfId="8754"/>
    <cellStyle name="_Recon to Darrin's 5.11.05 proforma_NIM Summary 15" xfId="8755"/>
    <cellStyle name="_Recon to Darrin's 5.11.05 proforma_NIM Summary 15 2" xfId="8756"/>
    <cellStyle name="_Recon to Darrin's 5.11.05 proforma_NIM Summary 16" xfId="8757"/>
    <cellStyle name="_Recon to Darrin's 5.11.05 proforma_NIM Summary 16 2" xfId="8758"/>
    <cellStyle name="_Recon to Darrin's 5.11.05 proforma_NIM Summary 17" xfId="8759"/>
    <cellStyle name="_Recon to Darrin's 5.11.05 proforma_NIM Summary 17 2" xfId="8760"/>
    <cellStyle name="_Recon to Darrin's 5.11.05 proforma_NIM Summary 18" xfId="8761"/>
    <cellStyle name="_Recon to Darrin's 5.11.05 proforma_NIM Summary 18 2" xfId="8762"/>
    <cellStyle name="_Recon to Darrin's 5.11.05 proforma_NIM Summary 19" xfId="8763"/>
    <cellStyle name="_Recon to Darrin's 5.11.05 proforma_NIM Summary 19 2" xfId="8764"/>
    <cellStyle name="_Recon to Darrin's 5.11.05 proforma_NIM Summary 2" xfId="8765"/>
    <cellStyle name="_Recon to Darrin's 5.11.05 proforma_NIM Summary 2 2" xfId="8766"/>
    <cellStyle name="_Recon to Darrin's 5.11.05 proforma_NIM Summary 20" xfId="8767"/>
    <cellStyle name="_Recon to Darrin's 5.11.05 proforma_NIM Summary 20 2" xfId="8768"/>
    <cellStyle name="_Recon to Darrin's 5.11.05 proforma_NIM Summary 21" xfId="8769"/>
    <cellStyle name="_Recon to Darrin's 5.11.05 proforma_NIM Summary 21 2" xfId="8770"/>
    <cellStyle name="_Recon to Darrin's 5.11.05 proforma_NIM Summary 22" xfId="8771"/>
    <cellStyle name="_Recon to Darrin's 5.11.05 proforma_NIM Summary 22 2" xfId="8772"/>
    <cellStyle name="_Recon to Darrin's 5.11.05 proforma_NIM Summary 23" xfId="8773"/>
    <cellStyle name="_Recon to Darrin's 5.11.05 proforma_NIM Summary 23 2" xfId="8774"/>
    <cellStyle name="_Recon to Darrin's 5.11.05 proforma_NIM Summary 24" xfId="8775"/>
    <cellStyle name="_Recon to Darrin's 5.11.05 proforma_NIM Summary 24 2" xfId="8776"/>
    <cellStyle name="_Recon to Darrin's 5.11.05 proforma_NIM Summary 25" xfId="8777"/>
    <cellStyle name="_Recon to Darrin's 5.11.05 proforma_NIM Summary 25 2" xfId="8778"/>
    <cellStyle name="_Recon to Darrin's 5.11.05 proforma_NIM Summary 26" xfId="8779"/>
    <cellStyle name="_Recon to Darrin's 5.11.05 proforma_NIM Summary 26 2" xfId="8780"/>
    <cellStyle name="_Recon to Darrin's 5.11.05 proforma_NIM Summary 27" xfId="8781"/>
    <cellStyle name="_Recon to Darrin's 5.11.05 proforma_NIM Summary 27 2" xfId="8782"/>
    <cellStyle name="_Recon to Darrin's 5.11.05 proforma_NIM Summary 28" xfId="8783"/>
    <cellStyle name="_Recon to Darrin's 5.11.05 proforma_NIM Summary 28 2" xfId="8784"/>
    <cellStyle name="_Recon to Darrin's 5.11.05 proforma_NIM Summary 29" xfId="8785"/>
    <cellStyle name="_Recon to Darrin's 5.11.05 proforma_NIM Summary 29 2" xfId="8786"/>
    <cellStyle name="_Recon to Darrin's 5.11.05 proforma_NIM Summary 3" xfId="8787"/>
    <cellStyle name="_Recon to Darrin's 5.11.05 proforma_NIM Summary 3 2" xfId="8788"/>
    <cellStyle name="_Recon to Darrin's 5.11.05 proforma_NIM Summary 30" xfId="8789"/>
    <cellStyle name="_Recon to Darrin's 5.11.05 proforma_NIM Summary 30 2" xfId="8790"/>
    <cellStyle name="_Recon to Darrin's 5.11.05 proforma_NIM Summary 31" xfId="8791"/>
    <cellStyle name="_Recon to Darrin's 5.11.05 proforma_NIM Summary 31 2" xfId="8792"/>
    <cellStyle name="_Recon to Darrin's 5.11.05 proforma_NIM Summary 32" xfId="8793"/>
    <cellStyle name="_Recon to Darrin's 5.11.05 proforma_NIM Summary 32 2" xfId="8794"/>
    <cellStyle name="_Recon to Darrin's 5.11.05 proforma_NIM Summary 33" xfId="8795"/>
    <cellStyle name="_Recon to Darrin's 5.11.05 proforma_NIM Summary 33 2" xfId="8796"/>
    <cellStyle name="_Recon to Darrin's 5.11.05 proforma_NIM Summary 34" xfId="8797"/>
    <cellStyle name="_Recon to Darrin's 5.11.05 proforma_NIM Summary 34 2" xfId="8798"/>
    <cellStyle name="_Recon to Darrin's 5.11.05 proforma_NIM Summary 35" xfId="8799"/>
    <cellStyle name="_Recon to Darrin's 5.11.05 proforma_NIM Summary 35 2" xfId="8800"/>
    <cellStyle name="_Recon to Darrin's 5.11.05 proforma_NIM Summary 36" xfId="8801"/>
    <cellStyle name="_Recon to Darrin's 5.11.05 proforma_NIM Summary 36 2" xfId="8802"/>
    <cellStyle name="_Recon to Darrin's 5.11.05 proforma_NIM Summary 37" xfId="8803"/>
    <cellStyle name="_Recon to Darrin's 5.11.05 proforma_NIM Summary 37 2" xfId="8804"/>
    <cellStyle name="_Recon to Darrin's 5.11.05 proforma_NIM Summary 38" xfId="8805"/>
    <cellStyle name="_Recon to Darrin's 5.11.05 proforma_NIM Summary 38 2" xfId="8806"/>
    <cellStyle name="_Recon to Darrin's 5.11.05 proforma_NIM Summary 39" xfId="8807"/>
    <cellStyle name="_Recon to Darrin's 5.11.05 proforma_NIM Summary 39 2" xfId="8808"/>
    <cellStyle name="_Recon to Darrin's 5.11.05 proforma_NIM Summary 4" xfId="8809"/>
    <cellStyle name="_Recon to Darrin's 5.11.05 proforma_NIM Summary 4 2" xfId="8810"/>
    <cellStyle name="_Recon to Darrin's 5.11.05 proforma_NIM Summary 40" xfId="8811"/>
    <cellStyle name="_Recon to Darrin's 5.11.05 proforma_NIM Summary 40 2" xfId="8812"/>
    <cellStyle name="_Recon to Darrin's 5.11.05 proforma_NIM Summary 41" xfId="8813"/>
    <cellStyle name="_Recon to Darrin's 5.11.05 proforma_NIM Summary 41 2" xfId="8814"/>
    <cellStyle name="_Recon to Darrin's 5.11.05 proforma_NIM Summary 42" xfId="8815"/>
    <cellStyle name="_Recon to Darrin's 5.11.05 proforma_NIM Summary 42 2" xfId="8816"/>
    <cellStyle name="_Recon to Darrin's 5.11.05 proforma_NIM Summary 43" xfId="8817"/>
    <cellStyle name="_Recon to Darrin's 5.11.05 proforma_NIM Summary 43 2" xfId="8818"/>
    <cellStyle name="_Recon to Darrin's 5.11.05 proforma_NIM Summary 44" xfId="8819"/>
    <cellStyle name="_Recon to Darrin's 5.11.05 proforma_NIM Summary 44 2" xfId="8820"/>
    <cellStyle name="_Recon to Darrin's 5.11.05 proforma_NIM Summary 45" xfId="8821"/>
    <cellStyle name="_Recon to Darrin's 5.11.05 proforma_NIM Summary 45 2" xfId="8822"/>
    <cellStyle name="_Recon to Darrin's 5.11.05 proforma_NIM Summary 46" xfId="8823"/>
    <cellStyle name="_Recon to Darrin's 5.11.05 proforma_NIM Summary 46 2" xfId="8824"/>
    <cellStyle name="_Recon to Darrin's 5.11.05 proforma_NIM Summary 47" xfId="8825"/>
    <cellStyle name="_Recon to Darrin's 5.11.05 proforma_NIM Summary 47 2" xfId="8826"/>
    <cellStyle name="_Recon to Darrin's 5.11.05 proforma_NIM Summary 48" xfId="8827"/>
    <cellStyle name="_Recon to Darrin's 5.11.05 proforma_NIM Summary 49" xfId="8828"/>
    <cellStyle name="_Recon to Darrin's 5.11.05 proforma_NIM Summary 5" xfId="8829"/>
    <cellStyle name="_Recon to Darrin's 5.11.05 proforma_NIM Summary 5 2" xfId="8830"/>
    <cellStyle name="_Recon to Darrin's 5.11.05 proforma_NIM Summary 50" xfId="8831"/>
    <cellStyle name="_Recon to Darrin's 5.11.05 proforma_NIM Summary 51" xfId="8832"/>
    <cellStyle name="_Recon to Darrin's 5.11.05 proforma_NIM Summary 52" xfId="8833"/>
    <cellStyle name="_Recon to Darrin's 5.11.05 proforma_NIM Summary 6" xfId="8834"/>
    <cellStyle name="_Recon to Darrin's 5.11.05 proforma_NIM Summary 6 2" xfId="8835"/>
    <cellStyle name="_Recon to Darrin's 5.11.05 proforma_NIM Summary 7" xfId="8836"/>
    <cellStyle name="_Recon to Darrin's 5.11.05 proforma_NIM Summary 7 2" xfId="8837"/>
    <cellStyle name="_Recon to Darrin's 5.11.05 proforma_NIM Summary 8" xfId="8838"/>
    <cellStyle name="_Recon to Darrin's 5.11.05 proforma_NIM Summary 8 2" xfId="8839"/>
    <cellStyle name="_Recon to Darrin's 5.11.05 proforma_NIM Summary 9" xfId="8840"/>
    <cellStyle name="_Recon to Darrin's 5.11.05 proforma_NIM Summary 9 2" xfId="8841"/>
    <cellStyle name="_Recon to Darrin's 5.11.05 proforma_NIM Summary_DEM-WP(C) ENERG10C--ctn Mid-C_042010 2010GRC" xfId="8842"/>
    <cellStyle name="_Recon to Darrin's 5.11.05 proforma_NIM Summary_DEM-WP(C) ENERG10C--ctn Mid-C_042010 2010GRC 2" xfId="8843"/>
    <cellStyle name="_Recon to Darrin's 5.11.05 proforma_NIM+O&amp;M" xfId="8844"/>
    <cellStyle name="_Recon to Darrin's 5.11.05 proforma_NIM+O&amp;M 2" xfId="8845"/>
    <cellStyle name="_Recon to Darrin's 5.11.05 proforma_NIM+O&amp;M 2 2" xfId="8846"/>
    <cellStyle name="_Recon to Darrin's 5.11.05 proforma_NIM+O&amp;M 3" xfId="8847"/>
    <cellStyle name="_Recon to Darrin's 5.11.05 proforma_NIM+O&amp;M Monthly" xfId="8848"/>
    <cellStyle name="_Recon to Darrin's 5.11.05 proforma_NIM+O&amp;M Monthly 2" xfId="8849"/>
    <cellStyle name="_Recon to Darrin's 5.11.05 proforma_NIM+O&amp;M Monthly 2 2" xfId="8850"/>
    <cellStyle name="_Recon to Darrin's 5.11.05 proforma_NIM+O&amp;M Monthly 3" xfId="8851"/>
    <cellStyle name="_Recon to Darrin's 5.11.05 proforma_PCA 10 -  Exhibit D Dec 2011" xfId="8852"/>
    <cellStyle name="_Recon to Darrin's 5.11.05 proforma_PCA 10 -  Exhibit D Dec 2011 2" xfId="8853"/>
    <cellStyle name="_Recon to Darrin's 5.11.05 proforma_PCA 10 -  Exhibit D from A Kellogg Jan 2011" xfId="8854"/>
    <cellStyle name="_Recon to Darrin's 5.11.05 proforma_PCA 10 -  Exhibit D from A Kellogg Jan 2011 2" xfId="8855"/>
    <cellStyle name="_Recon to Darrin's 5.11.05 proforma_PCA 10 -  Exhibit D from A Kellogg July 2011" xfId="8856"/>
    <cellStyle name="_Recon to Darrin's 5.11.05 proforma_PCA 10 -  Exhibit D from A Kellogg July 2011 2" xfId="8857"/>
    <cellStyle name="_Recon to Darrin's 5.11.05 proforma_PCA 10 -  Exhibit D from S Free Rcv'd 12-11" xfId="8858"/>
    <cellStyle name="_Recon to Darrin's 5.11.05 proforma_PCA 10 -  Exhibit D from S Free Rcv'd 12-11 2" xfId="8859"/>
    <cellStyle name="_Recon to Darrin's 5.11.05 proforma_PCA 11 -  Exhibit D Jan 2012 fr A Kellogg" xfId="8860"/>
    <cellStyle name="_Recon to Darrin's 5.11.05 proforma_PCA 11 -  Exhibit D Jan 2012 fr A Kellogg 2" xfId="8861"/>
    <cellStyle name="_Recon to Darrin's 5.11.05 proforma_PCA 11 -  Exhibit D Jan 2012 WF" xfId="8862"/>
    <cellStyle name="_Recon to Darrin's 5.11.05 proforma_PCA 11 -  Exhibit D Jan 2012 WF 2" xfId="8863"/>
    <cellStyle name="_Recon to Darrin's 5.11.05 proforma_PCA 7 - Exhibit D update 11_30_08 (2)" xfId="8864"/>
    <cellStyle name="_Recon to Darrin's 5.11.05 proforma_PCA 7 - Exhibit D update 11_30_08 (2) 2" xfId="8865"/>
    <cellStyle name="_Recon to Darrin's 5.11.05 proforma_PCA 7 - Exhibit D update 11_30_08 (2) 2 2" xfId="8866"/>
    <cellStyle name="_Recon to Darrin's 5.11.05 proforma_PCA 7 - Exhibit D update 11_30_08 (2) 2 2 2" xfId="8867"/>
    <cellStyle name="_Recon to Darrin's 5.11.05 proforma_PCA 7 - Exhibit D update 11_30_08 (2) 2 3" xfId="8868"/>
    <cellStyle name="_Recon to Darrin's 5.11.05 proforma_PCA 7 - Exhibit D update 11_30_08 (2) 3" xfId="8869"/>
    <cellStyle name="_Recon to Darrin's 5.11.05 proforma_PCA 7 - Exhibit D update 11_30_08 (2) 3 2" xfId="8870"/>
    <cellStyle name="_Recon to Darrin's 5.11.05 proforma_PCA 7 - Exhibit D update 11_30_08 (2) 4" xfId="8871"/>
    <cellStyle name="_Recon to Darrin's 5.11.05 proforma_PCA 7 - Exhibit D update 11_30_08 (2) 4 2" xfId="8872"/>
    <cellStyle name="_Recon to Darrin's 5.11.05 proforma_PCA 7 - Exhibit D update 11_30_08 (2) 5" xfId="8873"/>
    <cellStyle name="_Recon to Darrin's 5.11.05 proforma_PCA 7 - Exhibit D update 11_30_08 (2)_DEM-WP(C) ENERG10C--ctn Mid-C_042010 2010GRC" xfId="8874"/>
    <cellStyle name="_Recon to Darrin's 5.11.05 proforma_PCA 7 - Exhibit D update 11_30_08 (2)_DEM-WP(C) ENERG10C--ctn Mid-C_042010 2010GRC 2" xfId="8875"/>
    <cellStyle name="_Recon to Darrin's 5.11.05 proforma_PCA 7 - Exhibit D update 11_30_08 (2)_NIM Summary" xfId="8876"/>
    <cellStyle name="_Recon to Darrin's 5.11.05 proforma_PCA 7 - Exhibit D update 11_30_08 (2)_NIM Summary 2" xfId="8877"/>
    <cellStyle name="_Recon to Darrin's 5.11.05 proforma_PCA 7 - Exhibit D update 11_30_08 (2)_NIM Summary 2 2" xfId="8878"/>
    <cellStyle name="_Recon to Darrin's 5.11.05 proforma_PCA 7 - Exhibit D update 11_30_08 (2)_NIM Summary 3" xfId="8879"/>
    <cellStyle name="_Recon to Darrin's 5.11.05 proforma_PCA 7 - Exhibit D update 11_30_08 (2)_NIM Summary 3 2" xfId="8880"/>
    <cellStyle name="_Recon to Darrin's 5.11.05 proforma_PCA 7 - Exhibit D update 11_30_08 (2)_NIM Summary 4" xfId="8881"/>
    <cellStyle name="_Recon to Darrin's 5.11.05 proforma_PCA 7 - Exhibit D update 11_30_08 (2)_NIM Summary_DEM-WP(C) ENERG10C--ctn Mid-C_042010 2010GRC" xfId="8882"/>
    <cellStyle name="_Recon to Darrin's 5.11.05 proforma_PCA 7 - Exhibit D update 11_30_08 (2)_NIM Summary_DEM-WP(C) ENERG10C--ctn Mid-C_042010 2010GRC 2" xfId="8883"/>
    <cellStyle name="_Recon to Darrin's 5.11.05 proforma_PCA 8 - Exhibit D update 12_31_09" xfId="8884"/>
    <cellStyle name="_Recon to Darrin's 5.11.05 proforma_PCA 8 - Exhibit D update 12_31_09 2" xfId="8885"/>
    <cellStyle name="_Recon to Darrin's 5.11.05 proforma_PCA 8 - Exhibit D update 12_31_09 2 2" xfId="8886"/>
    <cellStyle name="_Recon to Darrin's 5.11.05 proforma_PCA 8 - Exhibit D update 12_31_09 3" xfId="8887"/>
    <cellStyle name="_Recon to Darrin's 5.11.05 proforma_PCA 9 -  Exhibit D April 2010" xfId="8888"/>
    <cellStyle name="_Recon to Darrin's 5.11.05 proforma_PCA 9 -  Exhibit D April 2010 (3)" xfId="8889"/>
    <cellStyle name="_Recon to Darrin's 5.11.05 proforma_PCA 9 -  Exhibit D April 2010 (3) 2" xfId="8890"/>
    <cellStyle name="_Recon to Darrin's 5.11.05 proforma_PCA 9 -  Exhibit D April 2010 (3) 2 2" xfId="8891"/>
    <cellStyle name="_Recon to Darrin's 5.11.05 proforma_PCA 9 -  Exhibit D April 2010 (3) 3" xfId="8892"/>
    <cellStyle name="_Recon to Darrin's 5.11.05 proforma_PCA 9 -  Exhibit D April 2010 (3) 3 2" xfId="8893"/>
    <cellStyle name="_Recon to Darrin's 5.11.05 proforma_PCA 9 -  Exhibit D April 2010 (3) 4" xfId="8894"/>
    <cellStyle name="_Recon to Darrin's 5.11.05 proforma_PCA 9 -  Exhibit D April 2010 (3)_DEM-WP(C) ENERG10C--ctn Mid-C_042010 2010GRC" xfId="8895"/>
    <cellStyle name="_Recon to Darrin's 5.11.05 proforma_PCA 9 -  Exhibit D April 2010 (3)_DEM-WP(C) ENERG10C--ctn Mid-C_042010 2010GRC 2" xfId="8896"/>
    <cellStyle name="_Recon to Darrin's 5.11.05 proforma_PCA 9 -  Exhibit D April 2010 2" xfId="8897"/>
    <cellStyle name="_Recon to Darrin's 5.11.05 proforma_PCA 9 -  Exhibit D April 2010 2 2" xfId="8898"/>
    <cellStyle name="_Recon to Darrin's 5.11.05 proforma_PCA 9 -  Exhibit D April 2010 3" xfId="8899"/>
    <cellStyle name="_Recon to Darrin's 5.11.05 proforma_PCA 9 -  Exhibit D April 2010 3 2" xfId="8900"/>
    <cellStyle name="_Recon to Darrin's 5.11.05 proforma_PCA 9 -  Exhibit D April 2010 4" xfId="8901"/>
    <cellStyle name="_Recon to Darrin's 5.11.05 proforma_PCA 9 -  Exhibit D April 2010 4 2" xfId="8902"/>
    <cellStyle name="_Recon to Darrin's 5.11.05 proforma_PCA 9 -  Exhibit D April 2010 5" xfId="8903"/>
    <cellStyle name="_Recon to Darrin's 5.11.05 proforma_PCA 9 -  Exhibit D April 2010 5 2" xfId="8904"/>
    <cellStyle name="_Recon to Darrin's 5.11.05 proforma_PCA 9 -  Exhibit D April 2010 6" xfId="8905"/>
    <cellStyle name="_Recon to Darrin's 5.11.05 proforma_PCA 9 -  Exhibit D April 2010 6 2" xfId="8906"/>
    <cellStyle name="_Recon to Darrin's 5.11.05 proforma_PCA 9 -  Exhibit D April 2010 7" xfId="8907"/>
    <cellStyle name="_Recon to Darrin's 5.11.05 proforma_PCA 9 -  Exhibit D Feb 2010" xfId="8908"/>
    <cellStyle name="_Recon to Darrin's 5.11.05 proforma_PCA 9 -  Exhibit D Feb 2010 2" xfId="8909"/>
    <cellStyle name="_Recon to Darrin's 5.11.05 proforma_PCA 9 -  Exhibit D Feb 2010 2 2" xfId="8910"/>
    <cellStyle name="_Recon to Darrin's 5.11.05 proforma_PCA 9 -  Exhibit D Feb 2010 3" xfId="8911"/>
    <cellStyle name="_Recon to Darrin's 5.11.05 proforma_PCA 9 -  Exhibit D Feb 2010 v2" xfId="8912"/>
    <cellStyle name="_Recon to Darrin's 5.11.05 proforma_PCA 9 -  Exhibit D Feb 2010 v2 2" xfId="8913"/>
    <cellStyle name="_Recon to Darrin's 5.11.05 proforma_PCA 9 -  Exhibit D Feb 2010 v2 2 2" xfId="8914"/>
    <cellStyle name="_Recon to Darrin's 5.11.05 proforma_PCA 9 -  Exhibit D Feb 2010 v2 3" xfId="8915"/>
    <cellStyle name="_Recon to Darrin's 5.11.05 proforma_PCA 9 -  Exhibit D Feb 2010 WF" xfId="8916"/>
    <cellStyle name="_Recon to Darrin's 5.11.05 proforma_PCA 9 -  Exhibit D Feb 2010 WF 2" xfId="8917"/>
    <cellStyle name="_Recon to Darrin's 5.11.05 proforma_PCA 9 -  Exhibit D Feb 2010 WF 2 2" xfId="8918"/>
    <cellStyle name="_Recon to Darrin's 5.11.05 proforma_PCA 9 -  Exhibit D Feb 2010 WF 3" xfId="8919"/>
    <cellStyle name="_Recon to Darrin's 5.11.05 proforma_PCA 9 -  Exhibit D Jan 2010" xfId="8920"/>
    <cellStyle name="_Recon to Darrin's 5.11.05 proforma_PCA 9 -  Exhibit D Jan 2010 2" xfId="8921"/>
    <cellStyle name="_Recon to Darrin's 5.11.05 proforma_PCA 9 -  Exhibit D Jan 2010 2 2" xfId="8922"/>
    <cellStyle name="_Recon to Darrin's 5.11.05 proforma_PCA 9 -  Exhibit D Jan 2010 3" xfId="8923"/>
    <cellStyle name="_Recon to Darrin's 5.11.05 proforma_PCA 9 -  Exhibit D March 2010 (2)" xfId="8924"/>
    <cellStyle name="_Recon to Darrin's 5.11.05 proforma_PCA 9 -  Exhibit D March 2010 (2) 2" xfId="8925"/>
    <cellStyle name="_Recon to Darrin's 5.11.05 proforma_PCA 9 -  Exhibit D March 2010 (2) 2 2" xfId="8926"/>
    <cellStyle name="_Recon to Darrin's 5.11.05 proforma_PCA 9 -  Exhibit D March 2010 (2) 3" xfId="8927"/>
    <cellStyle name="_Recon to Darrin's 5.11.05 proforma_PCA 9 -  Exhibit D Nov 2010" xfId="8928"/>
    <cellStyle name="_Recon to Darrin's 5.11.05 proforma_PCA 9 -  Exhibit D Nov 2010 2" xfId="8929"/>
    <cellStyle name="_Recon to Darrin's 5.11.05 proforma_PCA 9 -  Exhibit D Nov 2010 2 2" xfId="8930"/>
    <cellStyle name="_Recon to Darrin's 5.11.05 proforma_PCA 9 -  Exhibit D Nov 2010 3" xfId="8931"/>
    <cellStyle name="_Recon to Darrin's 5.11.05 proforma_PCA 9 - Exhibit D at August 2010" xfId="8932"/>
    <cellStyle name="_Recon to Darrin's 5.11.05 proforma_PCA 9 - Exhibit D at August 2010 2" xfId="8933"/>
    <cellStyle name="_Recon to Darrin's 5.11.05 proforma_PCA 9 - Exhibit D at August 2010 2 2" xfId="8934"/>
    <cellStyle name="_Recon to Darrin's 5.11.05 proforma_PCA 9 - Exhibit D at August 2010 3" xfId="8935"/>
    <cellStyle name="_Recon to Darrin's 5.11.05 proforma_PCA 9 - Exhibit D June 2010 GRC" xfId="8936"/>
    <cellStyle name="_Recon to Darrin's 5.11.05 proforma_PCA 9 - Exhibit D June 2010 GRC 2" xfId="8937"/>
    <cellStyle name="_Recon to Darrin's 5.11.05 proforma_PCA 9 - Exhibit D June 2010 GRC 2 2" xfId="8938"/>
    <cellStyle name="_Recon to Darrin's 5.11.05 proforma_PCA 9 - Exhibit D June 2010 GRC 3" xfId="8939"/>
    <cellStyle name="_Recon to Darrin's 5.11.05 proforma_Power Costs - Comparison bx Rbtl-Staff-Jt-PC" xfId="8940"/>
    <cellStyle name="_Recon to Darrin's 5.11.05 proforma_Power Costs - Comparison bx Rbtl-Staff-Jt-PC 2" xfId="8941"/>
    <cellStyle name="_Recon to Darrin's 5.11.05 proforma_Power Costs - Comparison bx Rbtl-Staff-Jt-PC 2 2" xfId="8942"/>
    <cellStyle name="_Recon to Darrin's 5.11.05 proforma_Power Costs - Comparison bx Rbtl-Staff-Jt-PC 3" xfId="8943"/>
    <cellStyle name="_Recon to Darrin's 5.11.05 proforma_Power Costs - Comparison bx Rbtl-Staff-Jt-PC 3 2" xfId="8944"/>
    <cellStyle name="_Recon to Darrin's 5.11.05 proforma_Power Costs - Comparison bx Rbtl-Staff-Jt-PC 4" xfId="8945"/>
    <cellStyle name="_Recon to Darrin's 5.11.05 proforma_Power Costs - Comparison bx Rbtl-Staff-Jt-PC_Adj Bench DR 3 for Initial Briefs (Electric)" xfId="8946"/>
    <cellStyle name="_Recon to Darrin's 5.11.05 proforma_Power Costs - Comparison bx Rbtl-Staff-Jt-PC_Adj Bench DR 3 for Initial Briefs (Electric) 2" xfId="8947"/>
    <cellStyle name="_Recon to Darrin's 5.11.05 proforma_Power Costs - Comparison bx Rbtl-Staff-Jt-PC_Adj Bench DR 3 for Initial Briefs (Electric) 2 2" xfId="8948"/>
    <cellStyle name="_Recon to Darrin's 5.11.05 proforma_Power Costs - Comparison bx Rbtl-Staff-Jt-PC_Adj Bench DR 3 for Initial Briefs (Electric) 3" xfId="8949"/>
    <cellStyle name="_Recon to Darrin's 5.11.05 proforma_Power Costs - Comparison bx Rbtl-Staff-Jt-PC_Adj Bench DR 3 for Initial Briefs (Electric) 3 2" xfId="8950"/>
    <cellStyle name="_Recon to Darrin's 5.11.05 proforma_Power Costs - Comparison bx Rbtl-Staff-Jt-PC_Adj Bench DR 3 for Initial Briefs (Electric) 4" xfId="8951"/>
    <cellStyle name="_Recon to Darrin's 5.11.05 proforma_Power Costs - Comparison bx Rbtl-Staff-Jt-PC_Adj Bench DR 3 for Initial Briefs (Electric)_DEM-WP(C) ENERG10C--ctn Mid-C_042010 2010GRC" xfId="8952"/>
    <cellStyle name="_Recon to Darrin's 5.11.05 proforma_Power Costs - Comparison bx Rbtl-Staff-Jt-PC_Adj Bench DR 3 for Initial Briefs (Electric)_DEM-WP(C) ENERG10C--ctn Mid-C_042010 2010GRC 2" xfId="8953"/>
    <cellStyle name="_Recon to Darrin's 5.11.05 proforma_Power Costs - Comparison bx Rbtl-Staff-Jt-PC_DEM-WP(C) ENERG10C--ctn Mid-C_042010 2010GRC" xfId="8954"/>
    <cellStyle name="_Recon to Darrin's 5.11.05 proforma_Power Costs - Comparison bx Rbtl-Staff-Jt-PC_DEM-WP(C) ENERG10C--ctn Mid-C_042010 2010GRC 2" xfId="8955"/>
    <cellStyle name="_Recon to Darrin's 5.11.05 proforma_Power Costs - Comparison bx Rbtl-Staff-Jt-PC_Electric Rev Req Model (2009 GRC) Rebuttal" xfId="8956"/>
    <cellStyle name="_Recon to Darrin's 5.11.05 proforma_Power Costs - Comparison bx Rbtl-Staff-Jt-PC_Electric Rev Req Model (2009 GRC) Rebuttal 2" xfId="8957"/>
    <cellStyle name="_Recon to Darrin's 5.11.05 proforma_Power Costs - Comparison bx Rbtl-Staff-Jt-PC_Electric Rev Req Model (2009 GRC) Rebuttal 2 2" xfId="8958"/>
    <cellStyle name="_Recon to Darrin's 5.11.05 proforma_Power Costs - Comparison bx Rbtl-Staff-Jt-PC_Electric Rev Req Model (2009 GRC) Rebuttal 3" xfId="8959"/>
    <cellStyle name="_Recon to Darrin's 5.11.05 proforma_Power Costs - Comparison bx Rbtl-Staff-Jt-PC_Electric Rev Req Model (2009 GRC) Rebuttal REmoval of New  WH Solar AdjustMI" xfId="8960"/>
    <cellStyle name="_Recon to Darrin's 5.11.05 proforma_Power Costs - Comparison bx Rbtl-Staff-Jt-PC_Electric Rev Req Model (2009 GRC) Rebuttal REmoval of New  WH Solar AdjustMI 2" xfId="8961"/>
    <cellStyle name="_Recon to Darrin's 5.11.05 proforma_Power Costs - Comparison bx Rbtl-Staff-Jt-PC_Electric Rev Req Model (2009 GRC) Rebuttal REmoval of New  WH Solar AdjustMI 2 2" xfId="8962"/>
    <cellStyle name="_Recon to Darrin's 5.11.05 proforma_Power Costs - Comparison bx Rbtl-Staff-Jt-PC_Electric Rev Req Model (2009 GRC) Rebuttal REmoval of New  WH Solar AdjustMI 3" xfId="8963"/>
    <cellStyle name="_Recon to Darrin's 5.11.05 proforma_Power Costs - Comparison bx Rbtl-Staff-Jt-PC_Electric Rev Req Model (2009 GRC) Rebuttal REmoval of New  WH Solar AdjustMI 3 2" xfId="8964"/>
    <cellStyle name="_Recon to Darrin's 5.11.05 proforma_Power Costs - Comparison bx Rbtl-Staff-Jt-PC_Electric Rev Req Model (2009 GRC) Rebuttal REmoval of New  WH Solar AdjustMI 4" xfId="8965"/>
    <cellStyle name="_Recon to Darrin's 5.11.05 proforma_Power Costs - Comparison bx Rbtl-Staff-Jt-PC_Electric Rev Req Model (2009 GRC) Rebuttal REmoval of New  WH Solar AdjustMI_DEM-WP(C) ENERG10C--ctn Mid-C_042010 2010GRC" xfId="8966"/>
    <cellStyle name="_Recon to Darrin's 5.11.05 proforma_Power Costs - Comparison bx Rbtl-Staff-Jt-PC_Electric Rev Req Model (2009 GRC) Rebuttal REmoval of New  WH Solar AdjustMI_DEM-WP(C) ENERG10C--ctn Mid-C_042010 2010GRC 2" xfId="8967"/>
    <cellStyle name="_Recon to Darrin's 5.11.05 proforma_Power Costs - Comparison bx Rbtl-Staff-Jt-PC_Electric Rev Req Model (2009 GRC) Revised 01-18-2010" xfId="8968"/>
    <cellStyle name="_Recon to Darrin's 5.11.05 proforma_Power Costs - Comparison bx Rbtl-Staff-Jt-PC_Electric Rev Req Model (2009 GRC) Revised 01-18-2010 2" xfId="8969"/>
    <cellStyle name="_Recon to Darrin's 5.11.05 proforma_Power Costs - Comparison bx Rbtl-Staff-Jt-PC_Electric Rev Req Model (2009 GRC) Revised 01-18-2010 2 2" xfId="8970"/>
    <cellStyle name="_Recon to Darrin's 5.11.05 proforma_Power Costs - Comparison bx Rbtl-Staff-Jt-PC_Electric Rev Req Model (2009 GRC) Revised 01-18-2010 3" xfId="8971"/>
    <cellStyle name="_Recon to Darrin's 5.11.05 proforma_Power Costs - Comparison bx Rbtl-Staff-Jt-PC_Electric Rev Req Model (2009 GRC) Revised 01-18-2010 3 2" xfId="8972"/>
    <cellStyle name="_Recon to Darrin's 5.11.05 proforma_Power Costs - Comparison bx Rbtl-Staff-Jt-PC_Electric Rev Req Model (2009 GRC) Revised 01-18-2010 4" xfId="8973"/>
    <cellStyle name="_Recon to Darrin's 5.11.05 proforma_Power Costs - Comparison bx Rbtl-Staff-Jt-PC_Electric Rev Req Model (2009 GRC) Revised 01-18-2010_DEM-WP(C) ENERG10C--ctn Mid-C_042010 2010GRC" xfId="8974"/>
    <cellStyle name="_Recon to Darrin's 5.11.05 proforma_Power Costs - Comparison bx Rbtl-Staff-Jt-PC_Electric Rev Req Model (2009 GRC) Revised 01-18-2010_DEM-WP(C) ENERG10C--ctn Mid-C_042010 2010GRC 2" xfId="8975"/>
    <cellStyle name="_Recon to Darrin's 5.11.05 proforma_Power Costs - Comparison bx Rbtl-Staff-Jt-PC_Final Order Electric EXHIBIT A-1" xfId="8976"/>
    <cellStyle name="_Recon to Darrin's 5.11.05 proforma_Power Costs - Comparison bx Rbtl-Staff-Jt-PC_Final Order Electric EXHIBIT A-1 2" xfId="8977"/>
    <cellStyle name="_Recon to Darrin's 5.11.05 proforma_Power Costs - Comparison bx Rbtl-Staff-Jt-PC_Final Order Electric EXHIBIT A-1 2 2" xfId="8978"/>
    <cellStyle name="_Recon to Darrin's 5.11.05 proforma_Power Costs - Comparison bx Rbtl-Staff-Jt-PC_Final Order Electric EXHIBIT A-1 3" xfId="8979"/>
    <cellStyle name="_Recon to Darrin's 5.11.05 proforma_Production Adj 4.37" xfId="8980"/>
    <cellStyle name="_Recon to Darrin's 5.11.05 proforma_Purchased Power Adj 4.03" xfId="8981"/>
    <cellStyle name="_Recon to Darrin's 5.11.05 proforma_Rebuttal Power Costs" xfId="8982"/>
    <cellStyle name="_Recon to Darrin's 5.11.05 proforma_Rebuttal Power Costs 2" xfId="8983"/>
    <cellStyle name="_Recon to Darrin's 5.11.05 proforma_Rebuttal Power Costs 2 2" xfId="8984"/>
    <cellStyle name="_Recon to Darrin's 5.11.05 proforma_Rebuttal Power Costs 3" xfId="8985"/>
    <cellStyle name="_Recon to Darrin's 5.11.05 proforma_Rebuttal Power Costs 3 2" xfId="8986"/>
    <cellStyle name="_Recon to Darrin's 5.11.05 proforma_Rebuttal Power Costs 4" xfId="8987"/>
    <cellStyle name="_Recon to Darrin's 5.11.05 proforma_Rebuttal Power Costs_Adj Bench DR 3 for Initial Briefs (Electric)" xfId="8988"/>
    <cellStyle name="_Recon to Darrin's 5.11.05 proforma_Rebuttal Power Costs_Adj Bench DR 3 for Initial Briefs (Electric) 2" xfId="8989"/>
    <cellStyle name="_Recon to Darrin's 5.11.05 proforma_Rebuttal Power Costs_Adj Bench DR 3 for Initial Briefs (Electric) 2 2" xfId="8990"/>
    <cellStyle name="_Recon to Darrin's 5.11.05 proforma_Rebuttal Power Costs_Adj Bench DR 3 for Initial Briefs (Electric) 3" xfId="8991"/>
    <cellStyle name="_Recon to Darrin's 5.11.05 proforma_Rebuttal Power Costs_Adj Bench DR 3 for Initial Briefs (Electric) 3 2" xfId="8992"/>
    <cellStyle name="_Recon to Darrin's 5.11.05 proforma_Rebuttal Power Costs_Adj Bench DR 3 for Initial Briefs (Electric) 4" xfId="8993"/>
    <cellStyle name="_Recon to Darrin's 5.11.05 proforma_Rebuttal Power Costs_Adj Bench DR 3 for Initial Briefs (Electric)_DEM-WP(C) ENERG10C--ctn Mid-C_042010 2010GRC" xfId="8994"/>
    <cellStyle name="_Recon to Darrin's 5.11.05 proforma_Rebuttal Power Costs_Adj Bench DR 3 for Initial Briefs (Electric)_DEM-WP(C) ENERG10C--ctn Mid-C_042010 2010GRC 2" xfId="8995"/>
    <cellStyle name="_Recon to Darrin's 5.11.05 proforma_Rebuttal Power Costs_DEM-WP(C) ENERG10C--ctn Mid-C_042010 2010GRC" xfId="8996"/>
    <cellStyle name="_Recon to Darrin's 5.11.05 proforma_Rebuttal Power Costs_DEM-WP(C) ENERG10C--ctn Mid-C_042010 2010GRC 2" xfId="8997"/>
    <cellStyle name="_Recon to Darrin's 5.11.05 proforma_Rebuttal Power Costs_Electric Rev Req Model (2009 GRC) Rebuttal" xfId="8998"/>
    <cellStyle name="_Recon to Darrin's 5.11.05 proforma_Rebuttal Power Costs_Electric Rev Req Model (2009 GRC) Rebuttal 2" xfId="8999"/>
    <cellStyle name="_Recon to Darrin's 5.11.05 proforma_Rebuttal Power Costs_Electric Rev Req Model (2009 GRC) Rebuttal 2 2" xfId="9000"/>
    <cellStyle name="_Recon to Darrin's 5.11.05 proforma_Rebuttal Power Costs_Electric Rev Req Model (2009 GRC) Rebuttal 3" xfId="9001"/>
    <cellStyle name="_Recon to Darrin's 5.11.05 proforma_Rebuttal Power Costs_Electric Rev Req Model (2009 GRC) Rebuttal REmoval of New  WH Solar AdjustMI" xfId="9002"/>
    <cellStyle name="_Recon to Darrin's 5.11.05 proforma_Rebuttal Power Costs_Electric Rev Req Model (2009 GRC) Rebuttal REmoval of New  WH Solar AdjustMI 2" xfId="9003"/>
    <cellStyle name="_Recon to Darrin's 5.11.05 proforma_Rebuttal Power Costs_Electric Rev Req Model (2009 GRC) Rebuttal REmoval of New  WH Solar AdjustMI 2 2" xfId="9004"/>
    <cellStyle name="_Recon to Darrin's 5.11.05 proforma_Rebuttal Power Costs_Electric Rev Req Model (2009 GRC) Rebuttal REmoval of New  WH Solar AdjustMI 3" xfId="9005"/>
    <cellStyle name="_Recon to Darrin's 5.11.05 proforma_Rebuttal Power Costs_Electric Rev Req Model (2009 GRC) Rebuttal REmoval of New  WH Solar AdjustMI 3 2" xfId="9006"/>
    <cellStyle name="_Recon to Darrin's 5.11.05 proforma_Rebuttal Power Costs_Electric Rev Req Model (2009 GRC) Rebuttal REmoval of New  WH Solar AdjustMI 4" xfId="9007"/>
    <cellStyle name="_Recon to Darrin's 5.11.05 proforma_Rebuttal Power Costs_Electric Rev Req Model (2009 GRC) Rebuttal REmoval of New  WH Solar AdjustMI_DEM-WP(C) ENERG10C--ctn Mid-C_042010 2010GRC" xfId="9008"/>
    <cellStyle name="_Recon to Darrin's 5.11.05 proforma_Rebuttal Power Costs_Electric Rev Req Model (2009 GRC) Rebuttal REmoval of New  WH Solar AdjustMI_DEM-WP(C) ENERG10C--ctn Mid-C_042010 2010GRC 2" xfId="9009"/>
    <cellStyle name="_Recon to Darrin's 5.11.05 proforma_Rebuttal Power Costs_Electric Rev Req Model (2009 GRC) Revised 01-18-2010" xfId="9010"/>
    <cellStyle name="_Recon to Darrin's 5.11.05 proforma_Rebuttal Power Costs_Electric Rev Req Model (2009 GRC) Revised 01-18-2010 2" xfId="9011"/>
    <cellStyle name="_Recon to Darrin's 5.11.05 proforma_Rebuttal Power Costs_Electric Rev Req Model (2009 GRC) Revised 01-18-2010 2 2" xfId="9012"/>
    <cellStyle name="_Recon to Darrin's 5.11.05 proforma_Rebuttal Power Costs_Electric Rev Req Model (2009 GRC) Revised 01-18-2010 3" xfId="9013"/>
    <cellStyle name="_Recon to Darrin's 5.11.05 proforma_Rebuttal Power Costs_Electric Rev Req Model (2009 GRC) Revised 01-18-2010 3 2" xfId="9014"/>
    <cellStyle name="_Recon to Darrin's 5.11.05 proforma_Rebuttal Power Costs_Electric Rev Req Model (2009 GRC) Revised 01-18-2010 4" xfId="9015"/>
    <cellStyle name="_Recon to Darrin's 5.11.05 proforma_Rebuttal Power Costs_Electric Rev Req Model (2009 GRC) Revised 01-18-2010_DEM-WP(C) ENERG10C--ctn Mid-C_042010 2010GRC" xfId="9016"/>
    <cellStyle name="_Recon to Darrin's 5.11.05 proforma_Rebuttal Power Costs_Electric Rev Req Model (2009 GRC) Revised 01-18-2010_DEM-WP(C) ENERG10C--ctn Mid-C_042010 2010GRC 2" xfId="9017"/>
    <cellStyle name="_Recon to Darrin's 5.11.05 proforma_Rebuttal Power Costs_Final Order Electric EXHIBIT A-1" xfId="9018"/>
    <cellStyle name="_Recon to Darrin's 5.11.05 proforma_Rebuttal Power Costs_Final Order Electric EXHIBIT A-1 2" xfId="9019"/>
    <cellStyle name="_Recon to Darrin's 5.11.05 proforma_Rebuttal Power Costs_Final Order Electric EXHIBIT A-1 2 2" xfId="9020"/>
    <cellStyle name="_Recon to Darrin's 5.11.05 proforma_Rebuttal Power Costs_Final Order Electric EXHIBIT A-1 3" xfId="9021"/>
    <cellStyle name="_Recon to Darrin's 5.11.05 proforma_ROR 5.02" xfId="9022"/>
    <cellStyle name="_Recon to Darrin's 5.11.05 proforma_Transmission Workbook for May BOD" xfId="9023"/>
    <cellStyle name="_Recon to Darrin's 5.11.05 proforma_Transmission Workbook for May BOD 2" xfId="9024"/>
    <cellStyle name="_Recon to Darrin's 5.11.05 proforma_Transmission Workbook for May BOD 2 2" xfId="9025"/>
    <cellStyle name="_Recon to Darrin's 5.11.05 proforma_Transmission Workbook for May BOD 3" xfId="9026"/>
    <cellStyle name="_Recon to Darrin's 5.11.05 proforma_Transmission Workbook for May BOD 3 2" xfId="9027"/>
    <cellStyle name="_Recon to Darrin's 5.11.05 proforma_Transmission Workbook for May BOD 4" xfId="9028"/>
    <cellStyle name="_Recon to Darrin's 5.11.05 proforma_Transmission Workbook for May BOD_DEM-WP(C) ENERG10C--ctn Mid-C_042010 2010GRC" xfId="9029"/>
    <cellStyle name="_Recon to Darrin's 5.11.05 proforma_Transmission Workbook for May BOD_DEM-WP(C) ENERG10C--ctn Mid-C_042010 2010GRC 2" xfId="9030"/>
    <cellStyle name="_Recon to Darrin's 5.11.05 proforma_Wind Integration 10GRC" xfId="9031"/>
    <cellStyle name="_Recon to Darrin's 5.11.05 proforma_Wind Integration 10GRC 2" xfId="9032"/>
    <cellStyle name="_Recon to Darrin's 5.11.05 proforma_Wind Integration 10GRC 2 2" xfId="9033"/>
    <cellStyle name="_Recon to Darrin's 5.11.05 proforma_Wind Integration 10GRC 3" xfId="9034"/>
    <cellStyle name="_Recon to Darrin's 5.11.05 proforma_Wind Integration 10GRC 3 2" xfId="9035"/>
    <cellStyle name="_Recon to Darrin's 5.11.05 proforma_Wind Integration 10GRC 4" xfId="9036"/>
    <cellStyle name="_Recon to Darrin's 5.11.05 proforma_Wind Integration 10GRC_DEM-WP(C) ENERG10C--ctn Mid-C_042010 2010GRC" xfId="9037"/>
    <cellStyle name="_Recon to Darrin's 5.11.05 proforma_Wind Integration 10GRC_DEM-WP(C) ENERG10C--ctn Mid-C_042010 2010GRC 2" xfId="9038"/>
    <cellStyle name="_Revenue" xfId="9039"/>
    <cellStyle name="_Revenue_Data" xfId="9040"/>
    <cellStyle name="_Revenue_Data_1" xfId="9041"/>
    <cellStyle name="_Revenue_Data_Pro Forma Rev 09 GRC" xfId="9042"/>
    <cellStyle name="_Revenue_Data_Pro Forma Rev 2010 GRC" xfId="9043"/>
    <cellStyle name="_Revenue_Data_Pro Forma Rev 2010 GRC_Preliminary" xfId="9044"/>
    <cellStyle name="_Revenue_Data_Revenue (Feb 09 - Jan 10)" xfId="9045"/>
    <cellStyle name="_Revenue_Data_Revenue (Jan 09 - Dec 09)" xfId="9046"/>
    <cellStyle name="_Revenue_Data_Revenue (Mar 09 - Feb 10)" xfId="9047"/>
    <cellStyle name="_Revenue_Data_Volume Exhibit (Jan09 - Dec09)" xfId="9048"/>
    <cellStyle name="_Revenue_Mins" xfId="9049"/>
    <cellStyle name="_Revenue_Pro Forma Rev 07 GRC" xfId="9050"/>
    <cellStyle name="_Revenue_Pro Forma Rev 08 GRC" xfId="9051"/>
    <cellStyle name="_Revenue_Pro Forma Rev 09 GRC" xfId="9052"/>
    <cellStyle name="_Revenue_Pro Forma Rev 2010 GRC" xfId="9053"/>
    <cellStyle name="_Revenue_Pro Forma Rev 2010 GRC_Preliminary" xfId="9054"/>
    <cellStyle name="_Revenue_Revenue (Feb 09 - Jan 10)" xfId="9055"/>
    <cellStyle name="_Revenue_Revenue (Jan 09 - Dec 09)" xfId="9056"/>
    <cellStyle name="_Revenue_Revenue (Mar 09 - Feb 10)" xfId="9057"/>
    <cellStyle name="_Revenue_Sheet2" xfId="9058"/>
    <cellStyle name="_Revenue_Therms Data" xfId="9059"/>
    <cellStyle name="_Revenue_Therms Data Rerun" xfId="9060"/>
    <cellStyle name="_Revenue_Volume Exhibit (Jan09 - Dec09)" xfId="9061"/>
    <cellStyle name="_x0013__Scenario 1 REC vs PTC Offset" xfId="9062"/>
    <cellStyle name="_x0013__Scenario 1 REC vs PTC Offset 2" xfId="9063"/>
    <cellStyle name="_x0013__Scenario 3" xfId="9064"/>
    <cellStyle name="_x0013__Scenario 3 2" xfId="9065"/>
    <cellStyle name="_Sumas Proforma - 11-09-07" xfId="9066"/>
    <cellStyle name="_Sumas Proforma - 11-09-07 2" xfId="9067"/>
    <cellStyle name="_Sumas Property Taxes v1" xfId="9068"/>
    <cellStyle name="_Sumas Property Taxes v1 2" xfId="9069"/>
    <cellStyle name="_Tenaska Comparison" xfId="9070"/>
    <cellStyle name="_Tenaska Comparison 2" xfId="9071"/>
    <cellStyle name="_Tenaska Comparison 2 2" xfId="9072"/>
    <cellStyle name="_Tenaska Comparison 2 2 2" xfId="9073"/>
    <cellStyle name="_Tenaska Comparison 2 3" xfId="9074"/>
    <cellStyle name="_Tenaska Comparison 2 3 2" xfId="9075"/>
    <cellStyle name="_Tenaska Comparison 2 4" xfId="9076"/>
    <cellStyle name="_Tenaska Comparison 3" xfId="9077"/>
    <cellStyle name="_Tenaska Comparison 3 2" xfId="9078"/>
    <cellStyle name="_Tenaska Comparison 4" xfId="9079"/>
    <cellStyle name="_Tenaska Comparison 4 2" xfId="9080"/>
    <cellStyle name="_Tenaska Comparison 4 2 2" xfId="9081"/>
    <cellStyle name="_Tenaska Comparison 4 3" xfId="9082"/>
    <cellStyle name="_Tenaska Comparison 5" xfId="9083"/>
    <cellStyle name="_Tenaska Comparison 5 2" xfId="9084"/>
    <cellStyle name="_Tenaska Comparison 5 2 2" xfId="9085"/>
    <cellStyle name="_Tenaska Comparison 5 3" xfId="9086"/>
    <cellStyle name="_Tenaska Comparison 5 3 2" xfId="9087"/>
    <cellStyle name="_Tenaska Comparison 5 4" xfId="9088"/>
    <cellStyle name="_Tenaska Comparison 6" xfId="9089"/>
    <cellStyle name="_Tenaska Comparison 6 2" xfId="9090"/>
    <cellStyle name="_Tenaska Comparison 7" xfId="9091"/>
    <cellStyle name="_Tenaska Comparison 7 2" xfId="9092"/>
    <cellStyle name="_Tenaska Comparison 7 2 2" xfId="9093"/>
    <cellStyle name="_Tenaska Comparison 7 3" xfId="9094"/>
    <cellStyle name="_Tenaska Comparison 8" xfId="9095"/>
    <cellStyle name="_Tenaska Comparison 8 2" xfId="9096"/>
    <cellStyle name="_Tenaska Comparison 8 2 2" xfId="9097"/>
    <cellStyle name="_Tenaska Comparison 8 3" xfId="9098"/>
    <cellStyle name="_Tenaska Comparison 9" xfId="9099"/>
    <cellStyle name="_Tenaska Comparison_(C) WHE Proforma with ITC cash grant 10 Yr Amort_for deferral_102809" xfId="9100"/>
    <cellStyle name="_Tenaska Comparison_(C) WHE Proforma with ITC cash grant 10 Yr Amort_for deferral_102809 2" xfId="9101"/>
    <cellStyle name="_Tenaska Comparison_(C) WHE Proforma with ITC cash grant 10 Yr Amort_for deferral_102809 2 2" xfId="9102"/>
    <cellStyle name="_Tenaska Comparison_(C) WHE Proforma with ITC cash grant 10 Yr Amort_for deferral_102809 3" xfId="9103"/>
    <cellStyle name="_Tenaska Comparison_(C) WHE Proforma with ITC cash grant 10 Yr Amort_for deferral_102809 3 2" xfId="9104"/>
    <cellStyle name="_Tenaska Comparison_(C) WHE Proforma with ITC cash grant 10 Yr Amort_for deferral_102809 4" xfId="9105"/>
    <cellStyle name="_Tenaska Comparison_(C) WHE Proforma with ITC cash grant 10 Yr Amort_for deferral_102809_16.07E Wild Horse Wind Expansionwrkingfile" xfId="9106"/>
    <cellStyle name="_Tenaska Comparison_(C) WHE Proforma with ITC cash grant 10 Yr Amort_for deferral_102809_16.07E Wild Horse Wind Expansionwrkingfile 2" xfId="9107"/>
    <cellStyle name="_Tenaska Comparison_(C) WHE Proforma with ITC cash grant 10 Yr Amort_for deferral_102809_16.07E Wild Horse Wind Expansionwrkingfile 2 2" xfId="9108"/>
    <cellStyle name="_Tenaska Comparison_(C) WHE Proforma with ITC cash grant 10 Yr Amort_for deferral_102809_16.07E Wild Horse Wind Expansionwrkingfile 3" xfId="9109"/>
    <cellStyle name="_Tenaska Comparison_(C) WHE Proforma with ITC cash grant 10 Yr Amort_for deferral_102809_16.07E Wild Horse Wind Expansionwrkingfile 3 2" xfId="9110"/>
    <cellStyle name="_Tenaska Comparison_(C) WHE Proforma with ITC cash grant 10 Yr Amort_for deferral_102809_16.07E Wild Horse Wind Expansionwrkingfile 4" xfId="9111"/>
    <cellStyle name="_Tenaska Comparison_(C) WHE Proforma with ITC cash grant 10 Yr Amort_for deferral_102809_16.07E Wild Horse Wind Expansionwrkingfile SF" xfId="9112"/>
    <cellStyle name="_Tenaska Comparison_(C) WHE Proforma with ITC cash grant 10 Yr Amort_for deferral_102809_16.07E Wild Horse Wind Expansionwrkingfile SF 2" xfId="9113"/>
    <cellStyle name="_Tenaska Comparison_(C) WHE Proforma with ITC cash grant 10 Yr Amort_for deferral_102809_16.07E Wild Horse Wind Expansionwrkingfile SF 2 2" xfId="9114"/>
    <cellStyle name="_Tenaska Comparison_(C) WHE Proforma with ITC cash grant 10 Yr Amort_for deferral_102809_16.07E Wild Horse Wind Expansionwrkingfile SF 3" xfId="9115"/>
    <cellStyle name="_Tenaska Comparison_(C) WHE Proforma with ITC cash grant 10 Yr Amort_for deferral_102809_16.07E Wild Horse Wind Expansionwrkingfile SF 3 2" xfId="9116"/>
    <cellStyle name="_Tenaska Comparison_(C) WHE Proforma with ITC cash grant 10 Yr Amort_for deferral_102809_16.07E Wild Horse Wind Expansionwrkingfile SF 4" xfId="9117"/>
    <cellStyle name="_Tenaska Comparison_(C) WHE Proforma with ITC cash grant 10 Yr Amort_for deferral_102809_16.07E Wild Horse Wind Expansionwrkingfile SF_DEM-WP(C) ENERG10C--ctn Mid-C_042010 2010GRC" xfId="9118"/>
    <cellStyle name="_Tenaska Comparison_(C) WHE Proforma with ITC cash grant 10 Yr Amort_for deferral_102809_16.07E Wild Horse Wind Expansionwrkingfile SF_DEM-WP(C) ENERG10C--ctn Mid-C_042010 2010GRC 2" xfId="9119"/>
    <cellStyle name="_Tenaska Comparison_(C) WHE Proforma with ITC cash grant 10 Yr Amort_for deferral_102809_16.07E Wild Horse Wind Expansionwrkingfile_DEM-WP(C) ENERG10C--ctn Mid-C_042010 2010GRC" xfId="9120"/>
    <cellStyle name="_Tenaska Comparison_(C) WHE Proforma with ITC cash grant 10 Yr Amort_for deferral_102809_16.07E Wild Horse Wind Expansionwrkingfile_DEM-WP(C) ENERG10C--ctn Mid-C_042010 2010GRC 2" xfId="9121"/>
    <cellStyle name="_Tenaska Comparison_(C) WHE Proforma with ITC cash grant 10 Yr Amort_for deferral_102809_16.37E Wild Horse Expansion DeferralRevwrkingfile SF" xfId="9122"/>
    <cellStyle name="_Tenaska Comparison_(C) WHE Proforma with ITC cash grant 10 Yr Amort_for deferral_102809_16.37E Wild Horse Expansion DeferralRevwrkingfile SF 2" xfId="9123"/>
    <cellStyle name="_Tenaska Comparison_(C) WHE Proforma with ITC cash grant 10 Yr Amort_for deferral_102809_16.37E Wild Horse Expansion DeferralRevwrkingfile SF 2 2" xfId="9124"/>
    <cellStyle name="_Tenaska Comparison_(C) WHE Proforma with ITC cash grant 10 Yr Amort_for deferral_102809_16.37E Wild Horse Expansion DeferralRevwrkingfile SF 3" xfId="9125"/>
    <cellStyle name="_Tenaska Comparison_(C) WHE Proforma with ITC cash grant 10 Yr Amort_for deferral_102809_16.37E Wild Horse Expansion DeferralRevwrkingfile SF 3 2" xfId="9126"/>
    <cellStyle name="_Tenaska Comparison_(C) WHE Proforma with ITC cash grant 10 Yr Amort_for deferral_102809_16.37E Wild Horse Expansion DeferralRevwrkingfile SF 4" xfId="9127"/>
    <cellStyle name="_Tenaska Comparison_(C) WHE Proforma with ITC cash grant 10 Yr Amort_for deferral_102809_16.37E Wild Horse Expansion DeferralRevwrkingfile SF_DEM-WP(C) ENERG10C--ctn Mid-C_042010 2010GRC" xfId="9128"/>
    <cellStyle name="_Tenaska Comparison_(C) WHE Proforma with ITC cash grant 10 Yr Amort_for deferral_102809_16.37E Wild Horse Expansion DeferralRevwrkingfile SF_DEM-WP(C) ENERG10C--ctn Mid-C_042010 2010GRC 2" xfId="9129"/>
    <cellStyle name="_Tenaska Comparison_(C) WHE Proforma with ITC cash grant 10 Yr Amort_for deferral_102809_DEM-WP(C) ENERG10C--ctn Mid-C_042010 2010GRC" xfId="9130"/>
    <cellStyle name="_Tenaska Comparison_(C) WHE Proforma with ITC cash grant 10 Yr Amort_for deferral_102809_DEM-WP(C) ENERG10C--ctn Mid-C_042010 2010GRC 2" xfId="9131"/>
    <cellStyle name="_Tenaska Comparison_(C) WHE Proforma with ITC cash grant 10 Yr Amort_for rebuttal_120709" xfId="9132"/>
    <cellStyle name="_Tenaska Comparison_(C) WHE Proforma with ITC cash grant 10 Yr Amort_for rebuttal_120709 2" xfId="9133"/>
    <cellStyle name="_Tenaska Comparison_(C) WHE Proforma with ITC cash grant 10 Yr Amort_for rebuttal_120709 2 2" xfId="9134"/>
    <cellStyle name="_Tenaska Comparison_(C) WHE Proforma with ITC cash grant 10 Yr Amort_for rebuttal_120709 3" xfId="9135"/>
    <cellStyle name="_Tenaska Comparison_(C) WHE Proforma with ITC cash grant 10 Yr Amort_for rebuttal_120709 3 2" xfId="9136"/>
    <cellStyle name="_Tenaska Comparison_(C) WHE Proforma with ITC cash grant 10 Yr Amort_for rebuttal_120709 4" xfId="9137"/>
    <cellStyle name="_Tenaska Comparison_(C) WHE Proforma with ITC cash grant 10 Yr Amort_for rebuttal_120709_DEM-WP(C) ENERG10C--ctn Mid-C_042010 2010GRC" xfId="9138"/>
    <cellStyle name="_Tenaska Comparison_(C) WHE Proforma with ITC cash grant 10 Yr Amort_for rebuttal_120709_DEM-WP(C) ENERG10C--ctn Mid-C_042010 2010GRC 2" xfId="9139"/>
    <cellStyle name="_Tenaska Comparison_04.07E Wild Horse Wind Expansion" xfId="9140"/>
    <cellStyle name="_Tenaska Comparison_04.07E Wild Horse Wind Expansion 2" xfId="9141"/>
    <cellStyle name="_Tenaska Comparison_04.07E Wild Horse Wind Expansion 2 2" xfId="9142"/>
    <cellStyle name="_Tenaska Comparison_04.07E Wild Horse Wind Expansion 3" xfId="9143"/>
    <cellStyle name="_Tenaska Comparison_04.07E Wild Horse Wind Expansion 3 2" xfId="9144"/>
    <cellStyle name="_Tenaska Comparison_04.07E Wild Horse Wind Expansion 4" xfId="9145"/>
    <cellStyle name="_Tenaska Comparison_04.07E Wild Horse Wind Expansion_16.07E Wild Horse Wind Expansionwrkingfile" xfId="9146"/>
    <cellStyle name="_Tenaska Comparison_04.07E Wild Horse Wind Expansion_16.07E Wild Horse Wind Expansionwrkingfile 2" xfId="9147"/>
    <cellStyle name="_Tenaska Comparison_04.07E Wild Horse Wind Expansion_16.07E Wild Horse Wind Expansionwrkingfile 2 2" xfId="9148"/>
    <cellStyle name="_Tenaska Comparison_04.07E Wild Horse Wind Expansion_16.07E Wild Horse Wind Expansionwrkingfile 3" xfId="9149"/>
    <cellStyle name="_Tenaska Comparison_04.07E Wild Horse Wind Expansion_16.07E Wild Horse Wind Expansionwrkingfile 3 2" xfId="9150"/>
    <cellStyle name="_Tenaska Comparison_04.07E Wild Horse Wind Expansion_16.07E Wild Horse Wind Expansionwrkingfile 4" xfId="9151"/>
    <cellStyle name="_Tenaska Comparison_04.07E Wild Horse Wind Expansion_16.07E Wild Horse Wind Expansionwrkingfile SF" xfId="9152"/>
    <cellStyle name="_Tenaska Comparison_04.07E Wild Horse Wind Expansion_16.07E Wild Horse Wind Expansionwrkingfile SF 2" xfId="9153"/>
    <cellStyle name="_Tenaska Comparison_04.07E Wild Horse Wind Expansion_16.07E Wild Horse Wind Expansionwrkingfile SF 2 2" xfId="9154"/>
    <cellStyle name="_Tenaska Comparison_04.07E Wild Horse Wind Expansion_16.07E Wild Horse Wind Expansionwrkingfile SF 3" xfId="9155"/>
    <cellStyle name="_Tenaska Comparison_04.07E Wild Horse Wind Expansion_16.07E Wild Horse Wind Expansionwrkingfile SF 3 2" xfId="9156"/>
    <cellStyle name="_Tenaska Comparison_04.07E Wild Horse Wind Expansion_16.07E Wild Horse Wind Expansionwrkingfile SF 4" xfId="9157"/>
    <cellStyle name="_Tenaska Comparison_04.07E Wild Horse Wind Expansion_16.07E Wild Horse Wind Expansionwrkingfile SF_DEM-WP(C) ENERG10C--ctn Mid-C_042010 2010GRC" xfId="9158"/>
    <cellStyle name="_Tenaska Comparison_04.07E Wild Horse Wind Expansion_16.07E Wild Horse Wind Expansionwrkingfile SF_DEM-WP(C) ENERG10C--ctn Mid-C_042010 2010GRC 2" xfId="9159"/>
    <cellStyle name="_Tenaska Comparison_04.07E Wild Horse Wind Expansion_16.07E Wild Horse Wind Expansionwrkingfile_DEM-WP(C) ENERG10C--ctn Mid-C_042010 2010GRC" xfId="9160"/>
    <cellStyle name="_Tenaska Comparison_04.07E Wild Horse Wind Expansion_16.07E Wild Horse Wind Expansionwrkingfile_DEM-WP(C) ENERG10C--ctn Mid-C_042010 2010GRC 2" xfId="9161"/>
    <cellStyle name="_Tenaska Comparison_04.07E Wild Horse Wind Expansion_16.37E Wild Horse Expansion DeferralRevwrkingfile SF" xfId="9162"/>
    <cellStyle name="_Tenaska Comparison_04.07E Wild Horse Wind Expansion_16.37E Wild Horse Expansion DeferralRevwrkingfile SF 2" xfId="9163"/>
    <cellStyle name="_Tenaska Comparison_04.07E Wild Horse Wind Expansion_16.37E Wild Horse Expansion DeferralRevwrkingfile SF 2 2" xfId="9164"/>
    <cellStyle name="_Tenaska Comparison_04.07E Wild Horse Wind Expansion_16.37E Wild Horse Expansion DeferralRevwrkingfile SF 3" xfId="9165"/>
    <cellStyle name="_Tenaska Comparison_04.07E Wild Horse Wind Expansion_16.37E Wild Horse Expansion DeferralRevwrkingfile SF 3 2" xfId="9166"/>
    <cellStyle name="_Tenaska Comparison_04.07E Wild Horse Wind Expansion_16.37E Wild Horse Expansion DeferralRevwrkingfile SF 4" xfId="9167"/>
    <cellStyle name="_Tenaska Comparison_04.07E Wild Horse Wind Expansion_16.37E Wild Horse Expansion DeferralRevwrkingfile SF_DEM-WP(C) ENERG10C--ctn Mid-C_042010 2010GRC" xfId="9168"/>
    <cellStyle name="_Tenaska Comparison_04.07E Wild Horse Wind Expansion_16.37E Wild Horse Expansion DeferralRevwrkingfile SF_DEM-WP(C) ENERG10C--ctn Mid-C_042010 2010GRC 2" xfId="9169"/>
    <cellStyle name="_Tenaska Comparison_04.07E Wild Horse Wind Expansion_DEM-WP(C) ENERG10C--ctn Mid-C_042010 2010GRC" xfId="9170"/>
    <cellStyle name="_Tenaska Comparison_04.07E Wild Horse Wind Expansion_DEM-WP(C) ENERG10C--ctn Mid-C_042010 2010GRC 2" xfId="9171"/>
    <cellStyle name="_Tenaska Comparison_16.07E Wild Horse Wind Expansionwrkingfile" xfId="9172"/>
    <cellStyle name="_Tenaska Comparison_16.07E Wild Horse Wind Expansionwrkingfile 2" xfId="9173"/>
    <cellStyle name="_Tenaska Comparison_16.07E Wild Horse Wind Expansionwrkingfile 2 2" xfId="9174"/>
    <cellStyle name="_Tenaska Comparison_16.07E Wild Horse Wind Expansionwrkingfile 3" xfId="9175"/>
    <cellStyle name="_Tenaska Comparison_16.07E Wild Horse Wind Expansionwrkingfile 3 2" xfId="9176"/>
    <cellStyle name="_Tenaska Comparison_16.07E Wild Horse Wind Expansionwrkingfile 4" xfId="9177"/>
    <cellStyle name="_Tenaska Comparison_16.07E Wild Horse Wind Expansionwrkingfile SF" xfId="9178"/>
    <cellStyle name="_Tenaska Comparison_16.07E Wild Horse Wind Expansionwrkingfile SF 2" xfId="9179"/>
    <cellStyle name="_Tenaska Comparison_16.07E Wild Horse Wind Expansionwrkingfile SF 2 2" xfId="9180"/>
    <cellStyle name="_Tenaska Comparison_16.07E Wild Horse Wind Expansionwrkingfile SF 3" xfId="9181"/>
    <cellStyle name="_Tenaska Comparison_16.07E Wild Horse Wind Expansionwrkingfile SF 3 2" xfId="9182"/>
    <cellStyle name="_Tenaska Comparison_16.07E Wild Horse Wind Expansionwrkingfile SF 4" xfId="9183"/>
    <cellStyle name="_Tenaska Comparison_16.07E Wild Horse Wind Expansionwrkingfile SF_DEM-WP(C) ENERG10C--ctn Mid-C_042010 2010GRC" xfId="9184"/>
    <cellStyle name="_Tenaska Comparison_16.07E Wild Horse Wind Expansionwrkingfile SF_DEM-WP(C) ENERG10C--ctn Mid-C_042010 2010GRC 2" xfId="9185"/>
    <cellStyle name="_Tenaska Comparison_16.07E Wild Horse Wind Expansionwrkingfile_DEM-WP(C) ENERG10C--ctn Mid-C_042010 2010GRC" xfId="9186"/>
    <cellStyle name="_Tenaska Comparison_16.07E Wild Horse Wind Expansionwrkingfile_DEM-WP(C) ENERG10C--ctn Mid-C_042010 2010GRC 2" xfId="9187"/>
    <cellStyle name="_Tenaska Comparison_16.37E Wild Horse Expansion DeferralRevwrkingfile SF" xfId="9188"/>
    <cellStyle name="_Tenaska Comparison_16.37E Wild Horse Expansion DeferralRevwrkingfile SF 2" xfId="9189"/>
    <cellStyle name="_Tenaska Comparison_16.37E Wild Horse Expansion DeferralRevwrkingfile SF 2 2" xfId="9190"/>
    <cellStyle name="_Tenaska Comparison_16.37E Wild Horse Expansion DeferralRevwrkingfile SF 3" xfId="9191"/>
    <cellStyle name="_Tenaska Comparison_16.37E Wild Horse Expansion DeferralRevwrkingfile SF 3 2" xfId="9192"/>
    <cellStyle name="_Tenaska Comparison_16.37E Wild Horse Expansion DeferralRevwrkingfile SF 4" xfId="9193"/>
    <cellStyle name="_Tenaska Comparison_16.37E Wild Horse Expansion DeferralRevwrkingfile SF_DEM-WP(C) ENERG10C--ctn Mid-C_042010 2010GRC" xfId="9194"/>
    <cellStyle name="_Tenaska Comparison_16.37E Wild Horse Expansion DeferralRevwrkingfile SF_DEM-WP(C) ENERG10C--ctn Mid-C_042010 2010GRC 2" xfId="9195"/>
    <cellStyle name="_Tenaska Comparison_2009 Compliance Filing PCA Exhibits for GRC" xfId="9196"/>
    <cellStyle name="_Tenaska Comparison_2009 Compliance Filing PCA Exhibits for GRC 2" xfId="9197"/>
    <cellStyle name="_Tenaska Comparison_2009 Compliance Filing PCA Exhibits for GRC 2 2" xfId="9198"/>
    <cellStyle name="_Tenaska Comparison_2009 Compliance Filing PCA Exhibits for GRC 3" xfId="9199"/>
    <cellStyle name="_Tenaska Comparison_2009 GRC Compl Filing - Exhibit D" xfId="9200"/>
    <cellStyle name="_Tenaska Comparison_2009 GRC Compl Filing - Exhibit D 2" xfId="9201"/>
    <cellStyle name="_Tenaska Comparison_2009 GRC Compl Filing - Exhibit D 2 2" xfId="9202"/>
    <cellStyle name="_Tenaska Comparison_2009 GRC Compl Filing - Exhibit D 3" xfId="9203"/>
    <cellStyle name="_Tenaska Comparison_2009 GRC Compl Filing - Exhibit D 3 2" xfId="9204"/>
    <cellStyle name="_Tenaska Comparison_2009 GRC Compl Filing - Exhibit D 4" xfId="9205"/>
    <cellStyle name="_Tenaska Comparison_2009 GRC Compl Filing - Exhibit D_DEM-WP(C) ENERG10C--ctn Mid-C_042010 2010GRC" xfId="9206"/>
    <cellStyle name="_Tenaska Comparison_2009 GRC Compl Filing - Exhibit D_DEM-WP(C) ENERG10C--ctn Mid-C_042010 2010GRC 2" xfId="9207"/>
    <cellStyle name="_Tenaska Comparison_3.01 Income Statement" xfId="9208"/>
    <cellStyle name="_Tenaska Comparison_4 31 Regulatory Assets and Liabilities  7 06- Exhibit D" xfId="9209"/>
    <cellStyle name="_Tenaska Comparison_4 31 Regulatory Assets and Liabilities  7 06- Exhibit D 2" xfId="9210"/>
    <cellStyle name="_Tenaska Comparison_4 31 Regulatory Assets and Liabilities  7 06- Exhibit D 2 2" xfId="9211"/>
    <cellStyle name="_Tenaska Comparison_4 31 Regulatory Assets and Liabilities  7 06- Exhibit D 2 2 2" xfId="9212"/>
    <cellStyle name="_Tenaska Comparison_4 31 Regulatory Assets and Liabilities  7 06- Exhibit D 2 3" xfId="9213"/>
    <cellStyle name="_Tenaska Comparison_4 31 Regulatory Assets and Liabilities  7 06- Exhibit D 3" xfId="9214"/>
    <cellStyle name="_Tenaska Comparison_4 31 Regulatory Assets and Liabilities  7 06- Exhibit D 3 2" xfId="9215"/>
    <cellStyle name="_Tenaska Comparison_4 31 Regulatory Assets and Liabilities  7 06- Exhibit D 4" xfId="9216"/>
    <cellStyle name="_Tenaska Comparison_4 31 Regulatory Assets and Liabilities  7 06- Exhibit D_DEM-WP(C) ENERG10C--ctn Mid-C_042010 2010GRC" xfId="9217"/>
    <cellStyle name="_Tenaska Comparison_4 31 Regulatory Assets and Liabilities  7 06- Exhibit D_DEM-WP(C) ENERG10C--ctn Mid-C_042010 2010GRC 2" xfId="9218"/>
    <cellStyle name="_Tenaska Comparison_4 31 Regulatory Assets and Liabilities  7 06- Exhibit D_NIM Summary" xfId="9219"/>
    <cellStyle name="_Tenaska Comparison_4 31 Regulatory Assets and Liabilities  7 06- Exhibit D_NIM Summary 2" xfId="9220"/>
    <cellStyle name="_Tenaska Comparison_4 31 Regulatory Assets and Liabilities  7 06- Exhibit D_NIM Summary 2 2" xfId="9221"/>
    <cellStyle name="_Tenaska Comparison_4 31 Regulatory Assets and Liabilities  7 06- Exhibit D_NIM Summary 3" xfId="9222"/>
    <cellStyle name="_Tenaska Comparison_4 31 Regulatory Assets and Liabilities  7 06- Exhibit D_NIM Summary 3 2" xfId="9223"/>
    <cellStyle name="_Tenaska Comparison_4 31 Regulatory Assets and Liabilities  7 06- Exhibit D_NIM Summary 4" xfId="9224"/>
    <cellStyle name="_Tenaska Comparison_4 31 Regulatory Assets and Liabilities  7 06- Exhibit D_NIM Summary_DEM-WP(C) ENERG10C--ctn Mid-C_042010 2010GRC" xfId="9225"/>
    <cellStyle name="_Tenaska Comparison_4 31 Regulatory Assets and Liabilities  7 06- Exhibit D_NIM Summary_DEM-WP(C) ENERG10C--ctn Mid-C_042010 2010GRC 2" xfId="9226"/>
    <cellStyle name="_Tenaska Comparison_4 31 Regulatory Assets and Liabilities  7 06- Exhibit D_NIM+O&amp;M" xfId="9227"/>
    <cellStyle name="_Tenaska Comparison_4 31 Regulatory Assets and Liabilities  7 06- Exhibit D_NIM+O&amp;M 2" xfId="9228"/>
    <cellStyle name="_Tenaska Comparison_4 31 Regulatory Assets and Liabilities  7 06- Exhibit D_NIM+O&amp;M Monthly" xfId="9229"/>
    <cellStyle name="_Tenaska Comparison_4 31 Regulatory Assets and Liabilities  7 06- Exhibit D_NIM+O&amp;M Monthly 2" xfId="9230"/>
    <cellStyle name="_Tenaska Comparison_4 31E Reg Asset  Liab and EXH D" xfId="9231"/>
    <cellStyle name="_Tenaska Comparison_4 31E Reg Asset  Liab and EXH D _ Aug 10 Filing (2)" xfId="9232"/>
    <cellStyle name="_Tenaska Comparison_4 31E Reg Asset  Liab and EXH D _ Aug 10 Filing (2) 2" xfId="9233"/>
    <cellStyle name="_Tenaska Comparison_4 31E Reg Asset  Liab and EXH D 2" xfId="9234"/>
    <cellStyle name="_Tenaska Comparison_4 31E Reg Asset  Liab and EXH D 3" xfId="9235"/>
    <cellStyle name="_Tenaska Comparison_4 32 Regulatory Assets and Liabilities  7 06- Exhibit D" xfId="9236"/>
    <cellStyle name="_Tenaska Comparison_4 32 Regulatory Assets and Liabilities  7 06- Exhibit D 2" xfId="9237"/>
    <cellStyle name="_Tenaska Comparison_4 32 Regulatory Assets and Liabilities  7 06- Exhibit D 2 2" xfId="9238"/>
    <cellStyle name="_Tenaska Comparison_4 32 Regulatory Assets and Liabilities  7 06- Exhibit D 2 2 2" xfId="9239"/>
    <cellStyle name="_Tenaska Comparison_4 32 Regulatory Assets and Liabilities  7 06- Exhibit D 2 3" xfId="9240"/>
    <cellStyle name="_Tenaska Comparison_4 32 Regulatory Assets and Liabilities  7 06- Exhibit D 3" xfId="9241"/>
    <cellStyle name="_Tenaska Comparison_4 32 Regulatory Assets and Liabilities  7 06- Exhibit D 3 2" xfId="9242"/>
    <cellStyle name="_Tenaska Comparison_4 32 Regulatory Assets and Liabilities  7 06- Exhibit D 4" xfId="9243"/>
    <cellStyle name="_Tenaska Comparison_4 32 Regulatory Assets and Liabilities  7 06- Exhibit D_DEM-WP(C) ENERG10C--ctn Mid-C_042010 2010GRC" xfId="9244"/>
    <cellStyle name="_Tenaska Comparison_4 32 Regulatory Assets and Liabilities  7 06- Exhibit D_DEM-WP(C) ENERG10C--ctn Mid-C_042010 2010GRC 2" xfId="9245"/>
    <cellStyle name="_Tenaska Comparison_4 32 Regulatory Assets and Liabilities  7 06- Exhibit D_NIM Summary" xfId="9246"/>
    <cellStyle name="_Tenaska Comparison_4 32 Regulatory Assets and Liabilities  7 06- Exhibit D_NIM Summary 2" xfId="9247"/>
    <cellStyle name="_Tenaska Comparison_4 32 Regulatory Assets and Liabilities  7 06- Exhibit D_NIM Summary 2 2" xfId="9248"/>
    <cellStyle name="_Tenaska Comparison_4 32 Regulatory Assets and Liabilities  7 06- Exhibit D_NIM Summary 3" xfId="9249"/>
    <cellStyle name="_Tenaska Comparison_4 32 Regulatory Assets and Liabilities  7 06- Exhibit D_NIM Summary 3 2" xfId="9250"/>
    <cellStyle name="_Tenaska Comparison_4 32 Regulatory Assets and Liabilities  7 06- Exhibit D_NIM Summary 4" xfId="9251"/>
    <cellStyle name="_Tenaska Comparison_4 32 Regulatory Assets and Liabilities  7 06- Exhibit D_NIM Summary_DEM-WP(C) ENERG10C--ctn Mid-C_042010 2010GRC" xfId="9252"/>
    <cellStyle name="_Tenaska Comparison_4 32 Regulatory Assets and Liabilities  7 06- Exhibit D_NIM Summary_DEM-WP(C) ENERG10C--ctn Mid-C_042010 2010GRC 2" xfId="9253"/>
    <cellStyle name="_Tenaska Comparison_4 32 Regulatory Assets and Liabilities  7 06- Exhibit D_NIM+O&amp;M" xfId="9254"/>
    <cellStyle name="_Tenaska Comparison_4 32 Regulatory Assets and Liabilities  7 06- Exhibit D_NIM+O&amp;M 2" xfId="9255"/>
    <cellStyle name="_Tenaska Comparison_4 32 Regulatory Assets and Liabilities  7 06- Exhibit D_NIM+O&amp;M Monthly" xfId="9256"/>
    <cellStyle name="_Tenaska Comparison_4 32 Regulatory Assets and Liabilities  7 06- Exhibit D_NIM+O&amp;M Monthly 2" xfId="9257"/>
    <cellStyle name="_Tenaska Comparison_AURORA Total New" xfId="9258"/>
    <cellStyle name="_Tenaska Comparison_AURORA Total New 2" xfId="9259"/>
    <cellStyle name="_Tenaska Comparison_AURORA Total New 2 2" xfId="9260"/>
    <cellStyle name="_Tenaska Comparison_AURORA Total New 3" xfId="9261"/>
    <cellStyle name="_Tenaska Comparison_Book2" xfId="9262"/>
    <cellStyle name="_Tenaska Comparison_Book2 2" xfId="9263"/>
    <cellStyle name="_Tenaska Comparison_Book2 2 2" xfId="9264"/>
    <cellStyle name="_Tenaska Comparison_Book2 3" xfId="9265"/>
    <cellStyle name="_Tenaska Comparison_Book2 3 2" xfId="9266"/>
    <cellStyle name="_Tenaska Comparison_Book2 4" xfId="9267"/>
    <cellStyle name="_Tenaska Comparison_Book2_Adj Bench DR 3 for Initial Briefs (Electric)" xfId="9268"/>
    <cellStyle name="_Tenaska Comparison_Book2_Adj Bench DR 3 for Initial Briefs (Electric) 2" xfId="9269"/>
    <cellStyle name="_Tenaska Comparison_Book2_Adj Bench DR 3 for Initial Briefs (Electric) 2 2" xfId="9270"/>
    <cellStyle name="_Tenaska Comparison_Book2_Adj Bench DR 3 for Initial Briefs (Electric) 3" xfId="9271"/>
    <cellStyle name="_Tenaska Comparison_Book2_Adj Bench DR 3 for Initial Briefs (Electric) 3 2" xfId="9272"/>
    <cellStyle name="_Tenaska Comparison_Book2_Adj Bench DR 3 for Initial Briefs (Electric) 4" xfId="9273"/>
    <cellStyle name="_Tenaska Comparison_Book2_Adj Bench DR 3 for Initial Briefs (Electric)_DEM-WP(C) ENERG10C--ctn Mid-C_042010 2010GRC" xfId="9274"/>
    <cellStyle name="_Tenaska Comparison_Book2_Adj Bench DR 3 for Initial Briefs (Electric)_DEM-WP(C) ENERG10C--ctn Mid-C_042010 2010GRC 2" xfId="9275"/>
    <cellStyle name="_Tenaska Comparison_Book2_DEM-WP(C) ENERG10C--ctn Mid-C_042010 2010GRC" xfId="9276"/>
    <cellStyle name="_Tenaska Comparison_Book2_DEM-WP(C) ENERG10C--ctn Mid-C_042010 2010GRC 2" xfId="9277"/>
    <cellStyle name="_Tenaska Comparison_Book2_Electric Rev Req Model (2009 GRC) Rebuttal" xfId="9278"/>
    <cellStyle name="_Tenaska Comparison_Book2_Electric Rev Req Model (2009 GRC) Rebuttal 2" xfId="9279"/>
    <cellStyle name="_Tenaska Comparison_Book2_Electric Rev Req Model (2009 GRC) Rebuttal 2 2" xfId="9280"/>
    <cellStyle name="_Tenaska Comparison_Book2_Electric Rev Req Model (2009 GRC) Rebuttal 3" xfId="9281"/>
    <cellStyle name="_Tenaska Comparison_Book2_Electric Rev Req Model (2009 GRC) Rebuttal REmoval of New  WH Solar AdjustMI" xfId="9282"/>
    <cellStyle name="_Tenaska Comparison_Book2_Electric Rev Req Model (2009 GRC) Rebuttal REmoval of New  WH Solar AdjustMI 2" xfId="9283"/>
    <cellStyle name="_Tenaska Comparison_Book2_Electric Rev Req Model (2009 GRC) Rebuttal REmoval of New  WH Solar AdjustMI 2 2" xfId="9284"/>
    <cellStyle name="_Tenaska Comparison_Book2_Electric Rev Req Model (2009 GRC) Rebuttal REmoval of New  WH Solar AdjustMI 3" xfId="9285"/>
    <cellStyle name="_Tenaska Comparison_Book2_Electric Rev Req Model (2009 GRC) Rebuttal REmoval of New  WH Solar AdjustMI 3 2" xfId="9286"/>
    <cellStyle name="_Tenaska Comparison_Book2_Electric Rev Req Model (2009 GRC) Rebuttal REmoval of New  WH Solar AdjustMI 4" xfId="9287"/>
    <cellStyle name="_Tenaska Comparison_Book2_Electric Rev Req Model (2009 GRC) Rebuttal REmoval of New  WH Solar AdjustMI_DEM-WP(C) ENERG10C--ctn Mid-C_042010 2010GRC" xfId="9288"/>
    <cellStyle name="_Tenaska Comparison_Book2_Electric Rev Req Model (2009 GRC) Rebuttal REmoval of New  WH Solar AdjustMI_DEM-WP(C) ENERG10C--ctn Mid-C_042010 2010GRC 2" xfId="9289"/>
    <cellStyle name="_Tenaska Comparison_Book2_Electric Rev Req Model (2009 GRC) Revised 01-18-2010" xfId="9290"/>
    <cellStyle name="_Tenaska Comparison_Book2_Electric Rev Req Model (2009 GRC) Revised 01-18-2010 2" xfId="9291"/>
    <cellStyle name="_Tenaska Comparison_Book2_Electric Rev Req Model (2009 GRC) Revised 01-18-2010 2 2" xfId="9292"/>
    <cellStyle name="_Tenaska Comparison_Book2_Electric Rev Req Model (2009 GRC) Revised 01-18-2010 3" xfId="9293"/>
    <cellStyle name="_Tenaska Comparison_Book2_Electric Rev Req Model (2009 GRC) Revised 01-18-2010 3 2" xfId="9294"/>
    <cellStyle name="_Tenaska Comparison_Book2_Electric Rev Req Model (2009 GRC) Revised 01-18-2010 4" xfId="9295"/>
    <cellStyle name="_Tenaska Comparison_Book2_Electric Rev Req Model (2009 GRC) Revised 01-18-2010_DEM-WP(C) ENERG10C--ctn Mid-C_042010 2010GRC" xfId="9296"/>
    <cellStyle name="_Tenaska Comparison_Book2_Electric Rev Req Model (2009 GRC) Revised 01-18-2010_DEM-WP(C) ENERG10C--ctn Mid-C_042010 2010GRC 2" xfId="9297"/>
    <cellStyle name="_Tenaska Comparison_Book2_Final Order Electric EXHIBIT A-1" xfId="9298"/>
    <cellStyle name="_Tenaska Comparison_Book2_Final Order Electric EXHIBIT A-1 2" xfId="9299"/>
    <cellStyle name="_Tenaska Comparison_Book2_Final Order Electric EXHIBIT A-1 2 2" xfId="9300"/>
    <cellStyle name="_Tenaska Comparison_Book2_Final Order Electric EXHIBIT A-1 3" xfId="9301"/>
    <cellStyle name="_Tenaska Comparison_Book4" xfId="9302"/>
    <cellStyle name="_Tenaska Comparison_Book4 2" xfId="9303"/>
    <cellStyle name="_Tenaska Comparison_Book4 2 2" xfId="9304"/>
    <cellStyle name="_Tenaska Comparison_Book4 3" xfId="9305"/>
    <cellStyle name="_Tenaska Comparison_Book4 3 2" xfId="9306"/>
    <cellStyle name="_Tenaska Comparison_Book4 4" xfId="9307"/>
    <cellStyle name="_Tenaska Comparison_Book4_DEM-WP(C) ENERG10C--ctn Mid-C_042010 2010GRC" xfId="9308"/>
    <cellStyle name="_Tenaska Comparison_Book4_DEM-WP(C) ENERG10C--ctn Mid-C_042010 2010GRC 2" xfId="9309"/>
    <cellStyle name="_Tenaska Comparison_Book9" xfId="9310"/>
    <cellStyle name="_Tenaska Comparison_Book9 2" xfId="9311"/>
    <cellStyle name="_Tenaska Comparison_Book9 2 2" xfId="9312"/>
    <cellStyle name="_Tenaska Comparison_Book9 3" xfId="9313"/>
    <cellStyle name="_Tenaska Comparison_Book9 3 2" xfId="9314"/>
    <cellStyle name="_Tenaska Comparison_Book9 4" xfId="9315"/>
    <cellStyle name="_Tenaska Comparison_Book9_DEM-WP(C) ENERG10C--ctn Mid-C_042010 2010GRC" xfId="9316"/>
    <cellStyle name="_Tenaska Comparison_Book9_DEM-WP(C) ENERG10C--ctn Mid-C_042010 2010GRC 2" xfId="9317"/>
    <cellStyle name="_Tenaska Comparison_Chelan PUD Power Costs (8-10)" xfId="9318"/>
    <cellStyle name="_Tenaska Comparison_Chelan PUD Power Costs (8-10) 2" xfId="9319"/>
    <cellStyle name="_Tenaska Comparison_DEM-WP(C) Chelan Power Costs" xfId="9320"/>
    <cellStyle name="_Tenaska Comparison_DEM-WP(C) Chelan Power Costs 2" xfId="9321"/>
    <cellStyle name="_Tenaska Comparison_DEM-WP(C) ENERG10C--ctn Mid-C_042010 2010GRC" xfId="9322"/>
    <cellStyle name="_Tenaska Comparison_DEM-WP(C) ENERG10C--ctn Mid-C_042010 2010GRC 2" xfId="9323"/>
    <cellStyle name="_Tenaska Comparison_DEM-WP(C) Gas Transport 2010GRC" xfId="9324"/>
    <cellStyle name="_Tenaska Comparison_DEM-WP(C) Gas Transport 2010GRC 2" xfId="9325"/>
    <cellStyle name="_Tenaska Comparison_Exh A-1 resulting from UE-112050 effective Jan 1 2012" xfId="9326"/>
    <cellStyle name="_Tenaska Comparison_Exh A-1 resulting from UE-112050 effective Jan 1 2012 2" xfId="9327"/>
    <cellStyle name="_Tenaska Comparison_Exhibit A-1 effective 4-1-11 fr S Free 12-11" xfId="9328"/>
    <cellStyle name="_Tenaska Comparison_Exhibit A-1 effective 4-1-11 fr S Free 12-11 2" xfId="9329"/>
    <cellStyle name="_Tenaska Comparison_LSRWEP LGIA like Acctg Petition Aug 2010" xfId="9330"/>
    <cellStyle name="_Tenaska Comparison_LSRWEP LGIA like Acctg Petition Aug 2010 2" xfId="9331"/>
    <cellStyle name="_Tenaska Comparison_Mint Farm Generation BPA" xfId="9332"/>
    <cellStyle name="_Tenaska Comparison_NIM Summary" xfId="9333"/>
    <cellStyle name="_Tenaska Comparison_NIM Summary 09GRC" xfId="9334"/>
    <cellStyle name="_Tenaska Comparison_NIM Summary 09GRC 2" xfId="9335"/>
    <cellStyle name="_Tenaska Comparison_NIM Summary 09GRC 2 2" xfId="9336"/>
    <cellStyle name="_Tenaska Comparison_NIM Summary 09GRC 3" xfId="9337"/>
    <cellStyle name="_Tenaska Comparison_NIM Summary 09GRC 3 2" xfId="9338"/>
    <cellStyle name="_Tenaska Comparison_NIM Summary 09GRC 4" xfId="9339"/>
    <cellStyle name="_Tenaska Comparison_NIM Summary 09GRC_DEM-WP(C) ENERG10C--ctn Mid-C_042010 2010GRC" xfId="9340"/>
    <cellStyle name="_Tenaska Comparison_NIM Summary 09GRC_DEM-WP(C) ENERG10C--ctn Mid-C_042010 2010GRC 2" xfId="9341"/>
    <cellStyle name="_Tenaska Comparison_NIM Summary 10" xfId="9342"/>
    <cellStyle name="_Tenaska Comparison_NIM Summary 10 2" xfId="9343"/>
    <cellStyle name="_Tenaska Comparison_NIM Summary 11" xfId="9344"/>
    <cellStyle name="_Tenaska Comparison_NIM Summary 11 2" xfId="9345"/>
    <cellStyle name="_Tenaska Comparison_NIM Summary 12" xfId="9346"/>
    <cellStyle name="_Tenaska Comparison_NIM Summary 12 2" xfId="9347"/>
    <cellStyle name="_Tenaska Comparison_NIM Summary 13" xfId="9348"/>
    <cellStyle name="_Tenaska Comparison_NIM Summary 13 2" xfId="9349"/>
    <cellStyle name="_Tenaska Comparison_NIM Summary 14" xfId="9350"/>
    <cellStyle name="_Tenaska Comparison_NIM Summary 14 2" xfId="9351"/>
    <cellStyle name="_Tenaska Comparison_NIM Summary 15" xfId="9352"/>
    <cellStyle name="_Tenaska Comparison_NIM Summary 15 2" xfId="9353"/>
    <cellStyle name="_Tenaska Comparison_NIM Summary 16" xfId="9354"/>
    <cellStyle name="_Tenaska Comparison_NIM Summary 16 2" xfId="9355"/>
    <cellStyle name="_Tenaska Comparison_NIM Summary 17" xfId="9356"/>
    <cellStyle name="_Tenaska Comparison_NIM Summary 17 2" xfId="9357"/>
    <cellStyle name="_Tenaska Comparison_NIM Summary 18" xfId="9358"/>
    <cellStyle name="_Tenaska Comparison_NIM Summary 18 2" xfId="9359"/>
    <cellStyle name="_Tenaska Comparison_NIM Summary 19" xfId="9360"/>
    <cellStyle name="_Tenaska Comparison_NIM Summary 19 2" xfId="9361"/>
    <cellStyle name="_Tenaska Comparison_NIM Summary 2" xfId="9362"/>
    <cellStyle name="_Tenaska Comparison_NIM Summary 2 2" xfId="9363"/>
    <cellStyle name="_Tenaska Comparison_NIM Summary 20" xfId="9364"/>
    <cellStyle name="_Tenaska Comparison_NIM Summary 20 2" xfId="9365"/>
    <cellStyle name="_Tenaska Comparison_NIM Summary 21" xfId="9366"/>
    <cellStyle name="_Tenaska Comparison_NIM Summary 21 2" xfId="9367"/>
    <cellStyle name="_Tenaska Comparison_NIM Summary 22" xfId="9368"/>
    <cellStyle name="_Tenaska Comparison_NIM Summary 22 2" xfId="9369"/>
    <cellStyle name="_Tenaska Comparison_NIM Summary 23" xfId="9370"/>
    <cellStyle name="_Tenaska Comparison_NIM Summary 23 2" xfId="9371"/>
    <cellStyle name="_Tenaska Comparison_NIM Summary 24" xfId="9372"/>
    <cellStyle name="_Tenaska Comparison_NIM Summary 24 2" xfId="9373"/>
    <cellStyle name="_Tenaska Comparison_NIM Summary 25" xfId="9374"/>
    <cellStyle name="_Tenaska Comparison_NIM Summary 25 2" xfId="9375"/>
    <cellStyle name="_Tenaska Comparison_NIM Summary 26" xfId="9376"/>
    <cellStyle name="_Tenaska Comparison_NIM Summary 26 2" xfId="9377"/>
    <cellStyle name="_Tenaska Comparison_NIM Summary 27" xfId="9378"/>
    <cellStyle name="_Tenaska Comparison_NIM Summary 27 2" xfId="9379"/>
    <cellStyle name="_Tenaska Comparison_NIM Summary 28" xfId="9380"/>
    <cellStyle name="_Tenaska Comparison_NIM Summary 28 2" xfId="9381"/>
    <cellStyle name="_Tenaska Comparison_NIM Summary 29" xfId="9382"/>
    <cellStyle name="_Tenaska Comparison_NIM Summary 29 2" xfId="9383"/>
    <cellStyle name="_Tenaska Comparison_NIM Summary 3" xfId="9384"/>
    <cellStyle name="_Tenaska Comparison_NIM Summary 3 2" xfId="9385"/>
    <cellStyle name="_Tenaska Comparison_NIM Summary 30" xfId="9386"/>
    <cellStyle name="_Tenaska Comparison_NIM Summary 30 2" xfId="9387"/>
    <cellStyle name="_Tenaska Comparison_NIM Summary 31" xfId="9388"/>
    <cellStyle name="_Tenaska Comparison_NIM Summary 31 2" xfId="9389"/>
    <cellStyle name="_Tenaska Comparison_NIM Summary 32" xfId="9390"/>
    <cellStyle name="_Tenaska Comparison_NIM Summary 32 2" xfId="9391"/>
    <cellStyle name="_Tenaska Comparison_NIM Summary 33" xfId="9392"/>
    <cellStyle name="_Tenaska Comparison_NIM Summary 33 2" xfId="9393"/>
    <cellStyle name="_Tenaska Comparison_NIM Summary 34" xfId="9394"/>
    <cellStyle name="_Tenaska Comparison_NIM Summary 34 2" xfId="9395"/>
    <cellStyle name="_Tenaska Comparison_NIM Summary 35" xfId="9396"/>
    <cellStyle name="_Tenaska Comparison_NIM Summary 35 2" xfId="9397"/>
    <cellStyle name="_Tenaska Comparison_NIM Summary 36" xfId="9398"/>
    <cellStyle name="_Tenaska Comparison_NIM Summary 36 2" xfId="9399"/>
    <cellStyle name="_Tenaska Comparison_NIM Summary 37" xfId="9400"/>
    <cellStyle name="_Tenaska Comparison_NIM Summary 37 2" xfId="9401"/>
    <cellStyle name="_Tenaska Comparison_NIM Summary 38" xfId="9402"/>
    <cellStyle name="_Tenaska Comparison_NIM Summary 38 2" xfId="9403"/>
    <cellStyle name="_Tenaska Comparison_NIM Summary 39" xfId="9404"/>
    <cellStyle name="_Tenaska Comparison_NIM Summary 39 2" xfId="9405"/>
    <cellStyle name="_Tenaska Comparison_NIM Summary 4" xfId="9406"/>
    <cellStyle name="_Tenaska Comparison_NIM Summary 4 2" xfId="9407"/>
    <cellStyle name="_Tenaska Comparison_NIM Summary 40" xfId="9408"/>
    <cellStyle name="_Tenaska Comparison_NIM Summary 40 2" xfId="9409"/>
    <cellStyle name="_Tenaska Comparison_NIM Summary 41" xfId="9410"/>
    <cellStyle name="_Tenaska Comparison_NIM Summary 41 2" xfId="9411"/>
    <cellStyle name="_Tenaska Comparison_NIM Summary 42" xfId="9412"/>
    <cellStyle name="_Tenaska Comparison_NIM Summary 42 2" xfId="9413"/>
    <cellStyle name="_Tenaska Comparison_NIM Summary 43" xfId="9414"/>
    <cellStyle name="_Tenaska Comparison_NIM Summary 43 2" xfId="9415"/>
    <cellStyle name="_Tenaska Comparison_NIM Summary 44" xfId="9416"/>
    <cellStyle name="_Tenaska Comparison_NIM Summary 44 2" xfId="9417"/>
    <cellStyle name="_Tenaska Comparison_NIM Summary 45" xfId="9418"/>
    <cellStyle name="_Tenaska Comparison_NIM Summary 45 2" xfId="9419"/>
    <cellStyle name="_Tenaska Comparison_NIM Summary 46" xfId="9420"/>
    <cellStyle name="_Tenaska Comparison_NIM Summary 46 2" xfId="9421"/>
    <cellStyle name="_Tenaska Comparison_NIM Summary 47" xfId="9422"/>
    <cellStyle name="_Tenaska Comparison_NIM Summary 47 2" xfId="9423"/>
    <cellStyle name="_Tenaska Comparison_NIM Summary 48" xfId="9424"/>
    <cellStyle name="_Tenaska Comparison_NIM Summary 49" xfId="9425"/>
    <cellStyle name="_Tenaska Comparison_NIM Summary 5" xfId="9426"/>
    <cellStyle name="_Tenaska Comparison_NIM Summary 5 2" xfId="9427"/>
    <cellStyle name="_Tenaska Comparison_NIM Summary 50" xfId="9428"/>
    <cellStyle name="_Tenaska Comparison_NIM Summary 51" xfId="9429"/>
    <cellStyle name="_Tenaska Comparison_NIM Summary 52" xfId="9430"/>
    <cellStyle name="_Tenaska Comparison_NIM Summary 6" xfId="9431"/>
    <cellStyle name="_Tenaska Comparison_NIM Summary 6 2" xfId="9432"/>
    <cellStyle name="_Tenaska Comparison_NIM Summary 7" xfId="9433"/>
    <cellStyle name="_Tenaska Comparison_NIM Summary 7 2" xfId="9434"/>
    <cellStyle name="_Tenaska Comparison_NIM Summary 8" xfId="9435"/>
    <cellStyle name="_Tenaska Comparison_NIM Summary 8 2" xfId="9436"/>
    <cellStyle name="_Tenaska Comparison_NIM Summary 9" xfId="9437"/>
    <cellStyle name="_Tenaska Comparison_NIM Summary 9 2" xfId="9438"/>
    <cellStyle name="_Tenaska Comparison_NIM Summary_DEM-WP(C) ENERG10C--ctn Mid-C_042010 2010GRC" xfId="9439"/>
    <cellStyle name="_Tenaska Comparison_NIM Summary_DEM-WP(C) ENERG10C--ctn Mid-C_042010 2010GRC 2" xfId="9440"/>
    <cellStyle name="_Tenaska Comparison_NIM+O&amp;M" xfId="9441"/>
    <cellStyle name="_Tenaska Comparison_NIM+O&amp;M 2" xfId="9442"/>
    <cellStyle name="_Tenaska Comparison_NIM+O&amp;M 2 2" xfId="9443"/>
    <cellStyle name="_Tenaska Comparison_NIM+O&amp;M 3" xfId="9444"/>
    <cellStyle name="_Tenaska Comparison_NIM+O&amp;M Monthly" xfId="9445"/>
    <cellStyle name="_Tenaska Comparison_NIM+O&amp;M Monthly 2" xfId="9446"/>
    <cellStyle name="_Tenaska Comparison_NIM+O&amp;M Monthly 2 2" xfId="9447"/>
    <cellStyle name="_Tenaska Comparison_NIM+O&amp;M Monthly 3" xfId="9448"/>
    <cellStyle name="_Tenaska Comparison_PCA 10 -  Exhibit D Dec 2011" xfId="9449"/>
    <cellStyle name="_Tenaska Comparison_PCA 10 -  Exhibit D Dec 2011 2" xfId="9450"/>
    <cellStyle name="_Tenaska Comparison_PCA 10 -  Exhibit D from A Kellogg Jan 2011" xfId="9451"/>
    <cellStyle name="_Tenaska Comparison_PCA 10 -  Exhibit D from A Kellogg Jan 2011 2" xfId="9452"/>
    <cellStyle name="_Tenaska Comparison_PCA 10 -  Exhibit D from A Kellogg July 2011" xfId="9453"/>
    <cellStyle name="_Tenaska Comparison_PCA 10 -  Exhibit D from A Kellogg July 2011 2" xfId="9454"/>
    <cellStyle name="_Tenaska Comparison_PCA 10 -  Exhibit D from S Free Rcv'd 12-11" xfId="9455"/>
    <cellStyle name="_Tenaska Comparison_PCA 10 -  Exhibit D from S Free Rcv'd 12-11 2" xfId="9456"/>
    <cellStyle name="_Tenaska Comparison_PCA 11 -  Exhibit D Jan 2012 fr A Kellogg" xfId="9457"/>
    <cellStyle name="_Tenaska Comparison_PCA 11 -  Exhibit D Jan 2012 fr A Kellogg 2" xfId="9458"/>
    <cellStyle name="_Tenaska Comparison_PCA 11 -  Exhibit D Jan 2012 WF" xfId="9459"/>
    <cellStyle name="_Tenaska Comparison_PCA 11 -  Exhibit D Jan 2012 WF 2" xfId="9460"/>
    <cellStyle name="_Tenaska Comparison_PCA 9 -  Exhibit D April 2010" xfId="9461"/>
    <cellStyle name="_Tenaska Comparison_PCA 9 -  Exhibit D April 2010 (3)" xfId="9462"/>
    <cellStyle name="_Tenaska Comparison_PCA 9 -  Exhibit D April 2010 (3) 2" xfId="9463"/>
    <cellStyle name="_Tenaska Comparison_PCA 9 -  Exhibit D April 2010 (3) 2 2" xfId="9464"/>
    <cellStyle name="_Tenaska Comparison_PCA 9 -  Exhibit D April 2010 (3) 3" xfId="9465"/>
    <cellStyle name="_Tenaska Comparison_PCA 9 -  Exhibit D April 2010 (3) 3 2" xfId="9466"/>
    <cellStyle name="_Tenaska Comparison_PCA 9 -  Exhibit D April 2010 (3) 4" xfId="9467"/>
    <cellStyle name="_Tenaska Comparison_PCA 9 -  Exhibit D April 2010 (3)_DEM-WP(C) ENERG10C--ctn Mid-C_042010 2010GRC" xfId="9468"/>
    <cellStyle name="_Tenaska Comparison_PCA 9 -  Exhibit D April 2010 (3)_DEM-WP(C) ENERG10C--ctn Mid-C_042010 2010GRC 2" xfId="9469"/>
    <cellStyle name="_Tenaska Comparison_PCA 9 -  Exhibit D April 2010 2" xfId="9470"/>
    <cellStyle name="_Tenaska Comparison_PCA 9 -  Exhibit D April 2010 2 2" xfId="9471"/>
    <cellStyle name="_Tenaska Comparison_PCA 9 -  Exhibit D April 2010 3" xfId="9472"/>
    <cellStyle name="_Tenaska Comparison_PCA 9 -  Exhibit D April 2010 3 2" xfId="9473"/>
    <cellStyle name="_Tenaska Comparison_PCA 9 -  Exhibit D April 2010 4" xfId="9474"/>
    <cellStyle name="_Tenaska Comparison_PCA 9 -  Exhibit D April 2010 4 2" xfId="9475"/>
    <cellStyle name="_Tenaska Comparison_PCA 9 -  Exhibit D April 2010 5" xfId="9476"/>
    <cellStyle name="_Tenaska Comparison_PCA 9 -  Exhibit D April 2010 5 2" xfId="9477"/>
    <cellStyle name="_Tenaska Comparison_PCA 9 -  Exhibit D April 2010 6" xfId="9478"/>
    <cellStyle name="_Tenaska Comparison_PCA 9 -  Exhibit D April 2010 6 2" xfId="9479"/>
    <cellStyle name="_Tenaska Comparison_PCA 9 -  Exhibit D April 2010 7" xfId="9480"/>
    <cellStyle name="_Tenaska Comparison_PCA 9 -  Exhibit D Nov 2010" xfId="9481"/>
    <cellStyle name="_Tenaska Comparison_PCA 9 -  Exhibit D Nov 2010 2" xfId="9482"/>
    <cellStyle name="_Tenaska Comparison_PCA 9 -  Exhibit D Nov 2010 2 2" xfId="9483"/>
    <cellStyle name="_Tenaska Comparison_PCA 9 -  Exhibit D Nov 2010 3" xfId="9484"/>
    <cellStyle name="_Tenaska Comparison_PCA 9 - Exhibit D at August 2010" xfId="9485"/>
    <cellStyle name="_Tenaska Comparison_PCA 9 - Exhibit D at August 2010 2" xfId="9486"/>
    <cellStyle name="_Tenaska Comparison_PCA 9 - Exhibit D at August 2010 2 2" xfId="9487"/>
    <cellStyle name="_Tenaska Comparison_PCA 9 - Exhibit D at August 2010 3" xfId="9488"/>
    <cellStyle name="_Tenaska Comparison_PCA 9 - Exhibit D June 2010 GRC" xfId="9489"/>
    <cellStyle name="_Tenaska Comparison_PCA 9 - Exhibit D June 2010 GRC 2" xfId="9490"/>
    <cellStyle name="_Tenaska Comparison_PCA 9 - Exhibit D June 2010 GRC 2 2" xfId="9491"/>
    <cellStyle name="_Tenaska Comparison_PCA 9 - Exhibit D June 2010 GRC 3" xfId="9492"/>
    <cellStyle name="_Tenaska Comparison_Power Costs - Comparison bx Rbtl-Staff-Jt-PC" xfId="9493"/>
    <cellStyle name="_Tenaska Comparison_Power Costs - Comparison bx Rbtl-Staff-Jt-PC 2" xfId="9494"/>
    <cellStyle name="_Tenaska Comparison_Power Costs - Comparison bx Rbtl-Staff-Jt-PC 2 2" xfId="9495"/>
    <cellStyle name="_Tenaska Comparison_Power Costs - Comparison bx Rbtl-Staff-Jt-PC 3" xfId="9496"/>
    <cellStyle name="_Tenaska Comparison_Power Costs - Comparison bx Rbtl-Staff-Jt-PC 3 2" xfId="9497"/>
    <cellStyle name="_Tenaska Comparison_Power Costs - Comparison bx Rbtl-Staff-Jt-PC 4" xfId="9498"/>
    <cellStyle name="_Tenaska Comparison_Power Costs - Comparison bx Rbtl-Staff-Jt-PC_Adj Bench DR 3 for Initial Briefs (Electric)" xfId="9499"/>
    <cellStyle name="_Tenaska Comparison_Power Costs - Comparison bx Rbtl-Staff-Jt-PC_Adj Bench DR 3 for Initial Briefs (Electric) 2" xfId="9500"/>
    <cellStyle name="_Tenaska Comparison_Power Costs - Comparison bx Rbtl-Staff-Jt-PC_Adj Bench DR 3 for Initial Briefs (Electric) 2 2" xfId="9501"/>
    <cellStyle name="_Tenaska Comparison_Power Costs - Comparison bx Rbtl-Staff-Jt-PC_Adj Bench DR 3 for Initial Briefs (Electric) 3" xfId="9502"/>
    <cellStyle name="_Tenaska Comparison_Power Costs - Comparison bx Rbtl-Staff-Jt-PC_Adj Bench DR 3 for Initial Briefs (Electric) 3 2" xfId="9503"/>
    <cellStyle name="_Tenaska Comparison_Power Costs - Comparison bx Rbtl-Staff-Jt-PC_Adj Bench DR 3 for Initial Briefs (Electric) 4" xfId="9504"/>
    <cellStyle name="_Tenaska Comparison_Power Costs - Comparison bx Rbtl-Staff-Jt-PC_Adj Bench DR 3 for Initial Briefs (Electric)_DEM-WP(C) ENERG10C--ctn Mid-C_042010 2010GRC" xfId="9505"/>
    <cellStyle name="_Tenaska Comparison_Power Costs - Comparison bx Rbtl-Staff-Jt-PC_Adj Bench DR 3 for Initial Briefs (Electric)_DEM-WP(C) ENERG10C--ctn Mid-C_042010 2010GRC 2" xfId="9506"/>
    <cellStyle name="_Tenaska Comparison_Power Costs - Comparison bx Rbtl-Staff-Jt-PC_DEM-WP(C) ENERG10C--ctn Mid-C_042010 2010GRC" xfId="9507"/>
    <cellStyle name="_Tenaska Comparison_Power Costs - Comparison bx Rbtl-Staff-Jt-PC_DEM-WP(C) ENERG10C--ctn Mid-C_042010 2010GRC 2" xfId="9508"/>
    <cellStyle name="_Tenaska Comparison_Power Costs - Comparison bx Rbtl-Staff-Jt-PC_Electric Rev Req Model (2009 GRC) Rebuttal" xfId="9509"/>
    <cellStyle name="_Tenaska Comparison_Power Costs - Comparison bx Rbtl-Staff-Jt-PC_Electric Rev Req Model (2009 GRC) Rebuttal 2" xfId="9510"/>
    <cellStyle name="_Tenaska Comparison_Power Costs - Comparison bx Rbtl-Staff-Jt-PC_Electric Rev Req Model (2009 GRC) Rebuttal 2 2" xfId="9511"/>
    <cellStyle name="_Tenaska Comparison_Power Costs - Comparison bx Rbtl-Staff-Jt-PC_Electric Rev Req Model (2009 GRC) Rebuttal 3" xfId="9512"/>
    <cellStyle name="_Tenaska Comparison_Power Costs - Comparison bx Rbtl-Staff-Jt-PC_Electric Rev Req Model (2009 GRC) Rebuttal REmoval of New  WH Solar AdjustMI" xfId="9513"/>
    <cellStyle name="_Tenaska Comparison_Power Costs - Comparison bx Rbtl-Staff-Jt-PC_Electric Rev Req Model (2009 GRC) Rebuttal REmoval of New  WH Solar AdjustMI 2" xfId="9514"/>
    <cellStyle name="_Tenaska Comparison_Power Costs - Comparison bx Rbtl-Staff-Jt-PC_Electric Rev Req Model (2009 GRC) Rebuttal REmoval of New  WH Solar AdjustMI 2 2" xfId="9515"/>
    <cellStyle name="_Tenaska Comparison_Power Costs - Comparison bx Rbtl-Staff-Jt-PC_Electric Rev Req Model (2009 GRC) Rebuttal REmoval of New  WH Solar AdjustMI 3" xfId="9516"/>
    <cellStyle name="_Tenaska Comparison_Power Costs - Comparison bx Rbtl-Staff-Jt-PC_Electric Rev Req Model (2009 GRC) Rebuttal REmoval of New  WH Solar AdjustMI 3 2" xfId="9517"/>
    <cellStyle name="_Tenaska Comparison_Power Costs - Comparison bx Rbtl-Staff-Jt-PC_Electric Rev Req Model (2009 GRC) Rebuttal REmoval of New  WH Solar AdjustMI 4" xfId="9518"/>
    <cellStyle name="_Tenaska Comparison_Power Costs - Comparison bx Rbtl-Staff-Jt-PC_Electric Rev Req Model (2009 GRC) Rebuttal REmoval of New  WH Solar AdjustMI_DEM-WP(C) ENERG10C--ctn Mid-C_042010 2010GRC" xfId="9519"/>
    <cellStyle name="_Tenaska Comparison_Power Costs - Comparison bx Rbtl-Staff-Jt-PC_Electric Rev Req Model (2009 GRC) Rebuttal REmoval of New  WH Solar AdjustMI_DEM-WP(C) ENERG10C--ctn Mid-C_042010 2010GRC 2" xfId="9520"/>
    <cellStyle name="_Tenaska Comparison_Power Costs - Comparison bx Rbtl-Staff-Jt-PC_Electric Rev Req Model (2009 GRC) Revised 01-18-2010" xfId="9521"/>
    <cellStyle name="_Tenaska Comparison_Power Costs - Comparison bx Rbtl-Staff-Jt-PC_Electric Rev Req Model (2009 GRC) Revised 01-18-2010 2" xfId="9522"/>
    <cellStyle name="_Tenaska Comparison_Power Costs - Comparison bx Rbtl-Staff-Jt-PC_Electric Rev Req Model (2009 GRC) Revised 01-18-2010 2 2" xfId="9523"/>
    <cellStyle name="_Tenaska Comparison_Power Costs - Comparison bx Rbtl-Staff-Jt-PC_Electric Rev Req Model (2009 GRC) Revised 01-18-2010 3" xfId="9524"/>
    <cellStyle name="_Tenaska Comparison_Power Costs - Comparison bx Rbtl-Staff-Jt-PC_Electric Rev Req Model (2009 GRC) Revised 01-18-2010 3 2" xfId="9525"/>
    <cellStyle name="_Tenaska Comparison_Power Costs - Comparison bx Rbtl-Staff-Jt-PC_Electric Rev Req Model (2009 GRC) Revised 01-18-2010 4" xfId="9526"/>
    <cellStyle name="_Tenaska Comparison_Power Costs - Comparison bx Rbtl-Staff-Jt-PC_Electric Rev Req Model (2009 GRC) Revised 01-18-2010_DEM-WP(C) ENERG10C--ctn Mid-C_042010 2010GRC" xfId="9527"/>
    <cellStyle name="_Tenaska Comparison_Power Costs - Comparison bx Rbtl-Staff-Jt-PC_Electric Rev Req Model (2009 GRC) Revised 01-18-2010_DEM-WP(C) ENERG10C--ctn Mid-C_042010 2010GRC 2" xfId="9528"/>
    <cellStyle name="_Tenaska Comparison_Power Costs - Comparison bx Rbtl-Staff-Jt-PC_Final Order Electric EXHIBIT A-1" xfId="9529"/>
    <cellStyle name="_Tenaska Comparison_Power Costs - Comparison bx Rbtl-Staff-Jt-PC_Final Order Electric EXHIBIT A-1 2" xfId="9530"/>
    <cellStyle name="_Tenaska Comparison_Power Costs - Comparison bx Rbtl-Staff-Jt-PC_Final Order Electric EXHIBIT A-1 2 2" xfId="9531"/>
    <cellStyle name="_Tenaska Comparison_Power Costs - Comparison bx Rbtl-Staff-Jt-PC_Final Order Electric EXHIBIT A-1 3" xfId="9532"/>
    <cellStyle name="_Tenaska Comparison_Production Adj 4.37" xfId="9533"/>
    <cellStyle name="_Tenaska Comparison_Purchased Power Adj 4.03" xfId="9534"/>
    <cellStyle name="_Tenaska Comparison_Rebuttal Power Costs" xfId="9535"/>
    <cellStyle name="_Tenaska Comparison_Rebuttal Power Costs 2" xfId="9536"/>
    <cellStyle name="_Tenaska Comparison_Rebuttal Power Costs 2 2" xfId="9537"/>
    <cellStyle name="_Tenaska Comparison_Rebuttal Power Costs 3" xfId="9538"/>
    <cellStyle name="_Tenaska Comparison_Rebuttal Power Costs 3 2" xfId="9539"/>
    <cellStyle name="_Tenaska Comparison_Rebuttal Power Costs 4" xfId="9540"/>
    <cellStyle name="_Tenaska Comparison_Rebuttal Power Costs_Adj Bench DR 3 for Initial Briefs (Electric)" xfId="9541"/>
    <cellStyle name="_Tenaska Comparison_Rebuttal Power Costs_Adj Bench DR 3 for Initial Briefs (Electric) 2" xfId="9542"/>
    <cellStyle name="_Tenaska Comparison_Rebuttal Power Costs_Adj Bench DR 3 for Initial Briefs (Electric) 2 2" xfId="9543"/>
    <cellStyle name="_Tenaska Comparison_Rebuttal Power Costs_Adj Bench DR 3 for Initial Briefs (Electric) 3" xfId="9544"/>
    <cellStyle name="_Tenaska Comparison_Rebuttal Power Costs_Adj Bench DR 3 for Initial Briefs (Electric) 3 2" xfId="9545"/>
    <cellStyle name="_Tenaska Comparison_Rebuttal Power Costs_Adj Bench DR 3 for Initial Briefs (Electric) 4" xfId="9546"/>
    <cellStyle name="_Tenaska Comparison_Rebuttal Power Costs_Adj Bench DR 3 for Initial Briefs (Electric)_DEM-WP(C) ENERG10C--ctn Mid-C_042010 2010GRC" xfId="9547"/>
    <cellStyle name="_Tenaska Comparison_Rebuttal Power Costs_Adj Bench DR 3 for Initial Briefs (Electric)_DEM-WP(C) ENERG10C--ctn Mid-C_042010 2010GRC 2" xfId="9548"/>
    <cellStyle name="_Tenaska Comparison_Rebuttal Power Costs_DEM-WP(C) ENERG10C--ctn Mid-C_042010 2010GRC" xfId="9549"/>
    <cellStyle name="_Tenaska Comparison_Rebuttal Power Costs_DEM-WP(C) ENERG10C--ctn Mid-C_042010 2010GRC 2" xfId="9550"/>
    <cellStyle name="_Tenaska Comparison_Rebuttal Power Costs_Electric Rev Req Model (2009 GRC) Rebuttal" xfId="9551"/>
    <cellStyle name="_Tenaska Comparison_Rebuttal Power Costs_Electric Rev Req Model (2009 GRC) Rebuttal 2" xfId="9552"/>
    <cellStyle name="_Tenaska Comparison_Rebuttal Power Costs_Electric Rev Req Model (2009 GRC) Rebuttal 2 2" xfId="9553"/>
    <cellStyle name="_Tenaska Comparison_Rebuttal Power Costs_Electric Rev Req Model (2009 GRC) Rebuttal 3" xfId="9554"/>
    <cellStyle name="_Tenaska Comparison_Rebuttal Power Costs_Electric Rev Req Model (2009 GRC) Rebuttal REmoval of New  WH Solar AdjustMI" xfId="9555"/>
    <cellStyle name="_Tenaska Comparison_Rebuttal Power Costs_Electric Rev Req Model (2009 GRC) Rebuttal REmoval of New  WH Solar AdjustMI 2" xfId="9556"/>
    <cellStyle name="_Tenaska Comparison_Rebuttal Power Costs_Electric Rev Req Model (2009 GRC) Rebuttal REmoval of New  WH Solar AdjustMI 2 2" xfId="9557"/>
    <cellStyle name="_Tenaska Comparison_Rebuttal Power Costs_Electric Rev Req Model (2009 GRC) Rebuttal REmoval of New  WH Solar AdjustMI 3" xfId="9558"/>
    <cellStyle name="_Tenaska Comparison_Rebuttal Power Costs_Electric Rev Req Model (2009 GRC) Rebuttal REmoval of New  WH Solar AdjustMI 3 2" xfId="9559"/>
    <cellStyle name="_Tenaska Comparison_Rebuttal Power Costs_Electric Rev Req Model (2009 GRC) Rebuttal REmoval of New  WH Solar AdjustMI 4" xfId="9560"/>
    <cellStyle name="_Tenaska Comparison_Rebuttal Power Costs_Electric Rev Req Model (2009 GRC) Rebuttal REmoval of New  WH Solar AdjustMI_DEM-WP(C) ENERG10C--ctn Mid-C_042010 2010GRC" xfId="9561"/>
    <cellStyle name="_Tenaska Comparison_Rebuttal Power Costs_Electric Rev Req Model (2009 GRC) Rebuttal REmoval of New  WH Solar AdjustMI_DEM-WP(C) ENERG10C--ctn Mid-C_042010 2010GRC 2" xfId="9562"/>
    <cellStyle name="_Tenaska Comparison_Rebuttal Power Costs_Electric Rev Req Model (2009 GRC) Revised 01-18-2010" xfId="9563"/>
    <cellStyle name="_Tenaska Comparison_Rebuttal Power Costs_Electric Rev Req Model (2009 GRC) Revised 01-18-2010 2" xfId="9564"/>
    <cellStyle name="_Tenaska Comparison_Rebuttal Power Costs_Electric Rev Req Model (2009 GRC) Revised 01-18-2010 2 2" xfId="9565"/>
    <cellStyle name="_Tenaska Comparison_Rebuttal Power Costs_Electric Rev Req Model (2009 GRC) Revised 01-18-2010 3" xfId="9566"/>
    <cellStyle name="_Tenaska Comparison_Rebuttal Power Costs_Electric Rev Req Model (2009 GRC) Revised 01-18-2010 3 2" xfId="9567"/>
    <cellStyle name="_Tenaska Comparison_Rebuttal Power Costs_Electric Rev Req Model (2009 GRC) Revised 01-18-2010 4" xfId="9568"/>
    <cellStyle name="_Tenaska Comparison_Rebuttal Power Costs_Electric Rev Req Model (2009 GRC) Revised 01-18-2010_DEM-WP(C) ENERG10C--ctn Mid-C_042010 2010GRC" xfId="9569"/>
    <cellStyle name="_Tenaska Comparison_Rebuttal Power Costs_Electric Rev Req Model (2009 GRC) Revised 01-18-2010_DEM-WP(C) ENERG10C--ctn Mid-C_042010 2010GRC 2" xfId="9570"/>
    <cellStyle name="_Tenaska Comparison_Rebuttal Power Costs_Final Order Electric EXHIBIT A-1" xfId="9571"/>
    <cellStyle name="_Tenaska Comparison_Rebuttal Power Costs_Final Order Electric EXHIBIT A-1 2" xfId="9572"/>
    <cellStyle name="_Tenaska Comparison_Rebuttal Power Costs_Final Order Electric EXHIBIT A-1 2 2" xfId="9573"/>
    <cellStyle name="_Tenaska Comparison_Rebuttal Power Costs_Final Order Electric EXHIBIT A-1 3" xfId="9574"/>
    <cellStyle name="_Tenaska Comparison_ROR 5.02" xfId="9575"/>
    <cellStyle name="_Tenaska Comparison_Transmission Workbook for May BOD" xfId="9576"/>
    <cellStyle name="_Tenaska Comparison_Transmission Workbook for May BOD 2" xfId="9577"/>
    <cellStyle name="_Tenaska Comparison_Transmission Workbook for May BOD 2 2" xfId="9578"/>
    <cellStyle name="_Tenaska Comparison_Transmission Workbook for May BOD 3" xfId="9579"/>
    <cellStyle name="_Tenaska Comparison_Transmission Workbook for May BOD 3 2" xfId="9580"/>
    <cellStyle name="_Tenaska Comparison_Transmission Workbook for May BOD 4" xfId="9581"/>
    <cellStyle name="_Tenaska Comparison_Transmission Workbook for May BOD_DEM-WP(C) ENERG10C--ctn Mid-C_042010 2010GRC" xfId="9582"/>
    <cellStyle name="_Tenaska Comparison_Transmission Workbook for May BOD_DEM-WP(C) ENERG10C--ctn Mid-C_042010 2010GRC 2" xfId="9583"/>
    <cellStyle name="_Tenaska Comparison_Wind Integration 10GRC" xfId="9584"/>
    <cellStyle name="_Tenaska Comparison_Wind Integration 10GRC 2" xfId="9585"/>
    <cellStyle name="_Tenaska Comparison_Wind Integration 10GRC 2 2" xfId="9586"/>
    <cellStyle name="_Tenaska Comparison_Wind Integration 10GRC 3" xfId="9587"/>
    <cellStyle name="_Tenaska Comparison_Wind Integration 10GRC 3 2" xfId="9588"/>
    <cellStyle name="_Tenaska Comparison_Wind Integration 10GRC 4" xfId="9589"/>
    <cellStyle name="_Tenaska Comparison_Wind Integration 10GRC_DEM-WP(C) ENERG10C--ctn Mid-C_042010 2010GRC" xfId="9590"/>
    <cellStyle name="_Tenaska Comparison_Wind Integration 10GRC_DEM-WP(C) ENERG10C--ctn Mid-C_042010 2010GRC 2" xfId="9591"/>
    <cellStyle name="_x0013__TENASKA REGULATORY ASSET" xfId="9592"/>
    <cellStyle name="_x0013__TENASKA REGULATORY ASSET 2" xfId="9593"/>
    <cellStyle name="_x0013__TENASKA REGULATORY ASSET 2 2" xfId="9594"/>
    <cellStyle name="_x0013__TENASKA REGULATORY ASSET 3" xfId="9595"/>
    <cellStyle name="_Therms Data" xfId="9596"/>
    <cellStyle name="_Therms Data_Pro Forma Rev 09 GRC" xfId="9597"/>
    <cellStyle name="_Therms Data_Pro Forma Rev 2010 GRC" xfId="9598"/>
    <cellStyle name="_Therms Data_Pro Forma Rev 2010 GRC_Preliminary" xfId="9599"/>
    <cellStyle name="_Therms Data_Revenue (Feb 09 - Jan 10)" xfId="9600"/>
    <cellStyle name="_Therms Data_Revenue (Jan 09 - Dec 09)" xfId="9601"/>
    <cellStyle name="_Therms Data_Revenue (Mar 09 - Feb 10)" xfId="9602"/>
    <cellStyle name="_Therms Data_Volume Exhibit (Jan09 - Dec09)" xfId="9603"/>
    <cellStyle name="_Value Copy 11 30 05 gas 12 09 05 AURORA at 12 14 05" xfId="9604"/>
    <cellStyle name="_Value Copy 11 30 05 gas 12 09 05 AURORA at 12 14 05 2" xfId="9605"/>
    <cellStyle name="_Value Copy 11 30 05 gas 12 09 05 AURORA at 12 14 05 2 2" xfId="9606"/>
    <cellStyle name="_Value Copy 11 30 05 gas 12 09 05 AURORA at 12 14 05 2 2 2" xfId="9607"/>
    <cellStyle name="_Value Copy 11 30 05 gas 12 09 05 AURORA at 12 14 05 2 3" xfId="9608"/>
    <cellStyle name="_Value Copy 11 30 05 gas 12 09 05 AURORA at 12 14 05 2 3 2" xfId="9609"/>
    <cellStyle name="_Value Copy 11 30 05 gas 12 09 05 AURORA at 12 14 05 2 4" xfId="9610"/>
    <cellStyle name="_Value Copy 11 30 05 gas 12 09 05 AURORA at 12 14 05 3" xfId="9611"/>
    <cellStyle name="_Value Copy 11 30 05 gas 12 09 05 AURORA at 12 14 05 3 2" xfId="9612"/>
    <cellStyle name="_Value Copy 11 30 05 gas 12 09 05 AURORA at 12 14 05 4" xfId="9613"/>
    <cellStyle name="_Value Copy 11 30 05 gas 12 09 05 AURORA at 12 14 05 4 2" xfId="9614"/>
    <cellStyle name="_Value Copy 11 30 05 gas 12 09 05 AURORA at 12 14 05 4 2 2" xfId="9615"/>
    <cellStyle name="_Value Copy 11 30 05 gas 12 09 05 AURORA at 12 14 05 4 3" xfId="9616"/>
    <cellStyle name="_Value Copy 11 30 05 gas 12 09 05 AURORA at 12 14 05 5" xfId="9617"/>
    <cellStyle name="_Value Copy 11 30 05 gas 12 09 05 AURORA at 12 14 05 5 2" xfId="9618"/>
    <cellStyle name="_Value Copy 11 30 05 gas 12 09 05 AURORA at 12 14 05 6" xfId="9619"/>
    <cellStyle name="_Value Copy 11 30 05 gas 12 09 05 AURORA at 12 14 05 6 2" xfId="9620"/>
    <cellStyle name="_Value Copy 11 30 05 gas 12 09 05 AURORA at 12 14 05 6 2 2" xfId="9621"/>
    <cellStyle name="_Value Copy 11 30 05 gas 12 09 05 AURORA at 12 14 05 6 3" xfId="9622"/>
    <cellStyle name="_Value Copy 11 30 05 gas 12 09 05 AURORA at 12 14 05 7" xfId="9623"/>
    <cellStyle name="_Value Copy 11 30 05 gas 12 09 05 AURORA at 12 14 05 7 2" xfId="9624"/>
    <cellStyle name="_Value Copy 11 30 05 gas 12 09 05 AURORA at 12 14 05 7 2 2" xfId="9625"/>
    <cellStyle name="_Value Copy 11 30 05 gas 12 09 05 AURORA at 12 14 05 7 3" xfId="9626"/>
    <cellStyle name="_Value Copy 11 30 05 gas 12 09 05 AURORA at 12 14 05 8" xfId="9627"/>
    <cellStyle name="_Value Copy 11 30 05 gas 12 09 05 AURORA at 12 14 05_04 07E Wild Horse Wind Expansion (C) (2)" xfId="9628"/>
    <cellStyle name="_Value Copy 11 30 05 gas 12 09 05 AURORA at 12 14 05_04 07E Wild Horse Wind Expansion (C) (2) 2" xfId="9629"/>
    <cellStyle name="_Value Copy 11 30 05 gas 12 09 05 AURORA at 12 14 05_04 07E Wild Horse Wind Expansion (C) (2) 2 2" xfId="9630"/>
    <cellStyle name="_Value Copy 11 30 05 gas 12 09 05 AURORA at 12 14 05_04 07E Wild Horse Wind Expansion (C) (2) 3" xfId="9631"/>
    <cellStyle name="_Value Copy 11 30 05 gas 12 09 05 AURORA at 12 14 05_04 07E Wild Horse Wind Expansion (C) (2) 3 2" xfId="9632"/>
    <cellStyle name="_Value Copy 11 30 05 gas 12 09 05 AURORA at 12 14 05_04 07E Wild Horse Wind Expansion (C) (2) 4" xfId="9633"/>
    <cellStyle name="_Value Copy 11 30 05 gas 12 09 05 AURORA at 12 14 05_04 07E Wild Horse Wind Expansion (C) (2)_Adj Bench DR 3 for Initial Briefs (Electric)" xfId="9634"/>
    <cellStyle name="_Value Copy 11 30 05 gas 12 09 05 AURORA at 12 14 05_04 07E Wild Horse Wind Expansion (C) (2)_Adj Bench DR 3 for Initial Briefs (Electric) 2" xfId="9635"/>
    <cellStyle name="_Value Copy 11 30 05 gas 12 09 05 AURORA at 12 14 05_04 07E Wild Horse Wind Expansion (C) (2)_Adj Bench DR 3 for Initial Briefs (Electric) 2 2" xfId="9636"/>
    <cellStyle name="_Value Copy 11 30 05 gas 12 09 05 AURORA at 12 14 05_04 07E Wild Horse Wind Expansion (C) (2)_Adj Bench DR 3 for Initial Briefs (Electric) 3" xfId="9637"/>
    <cellStyle name="_Value Copy 11 30 05 gas 12 09 05 AURORA at 12 14 05_04 07E Wild Horse Wind Expansion (C) (2)_Adj Bench DR 3 for Initial Briefs (Electric) 3 2" xfId="9638"/>
    <cellStyle name="_Value Copy 11 30 05 gas 12 09 05 AURORA at 12 14 05_04 07E Wild Horse Wind Expansion (C) (2)_Adj Bench DR 3 for Initial Briefs (Electric) 4" xfId="9639"/>
    <cellStyle name="_Value Copy 11 30 05 gas 12 09 05 AURORA at 12 14 05_04 07E Wild Horse Wind Expansion (C) (2)_Adj Bench DR 3 for Initial Briefs (Electric)_DEM-WP(C) ENERG10C--ctn Mid-C_042010 2010GRC" xfId="9640"/>
    <cellStyle name="_Value Copy 11 30 05 gas 12 09 05 AURORA at 12 14 05_04 07E Wild Horse Wind Expansion (C) (2)_Adj Bench DR 3 for Initial Briefs (Electric)_DEM-WP(C) ENERG10C--ctn Mid-C_042010 2010GRC 2" xfId="9641"/>
    <cellStyle name="_Value Copy 11 30 05 gas 12 09 05 AURORA at 12 14 05_04 07E Wild Horse Wind Expansion (C) (2)_Book1" xfId="9642"/>
    <cellStyle name="_Value Copy 11 30 05 gas 12 09 05 AURORA at 12 14 05_04 07E Wild Horse Wind Expansion (C) (2)_Book1 2" xfId="9643"/>
    <cellStyle name="_Value Copy 11 30 05 gas 12 09 05 AURORA at 12 14 05_04 07E Wild Horse Wind Expansion (C) (2)_DEM-WP(C) ENERG10C--ctn Mid-C_042010 2010GRC" xfId="9644"/>
    <cellStyle name="_Value Copy 11 30 05 gas 12 09 05 AURORA at 12 14 05_04 07E Wild Horse Wind Expansion (C) (2)_DEM-WP(C) ENERG10C--ctn Mid-C_042010 2010GRC 2" xfId="9645"/>
    <cellStyle name="_Value Copy 11 30 05 gas 12 09 05 AURORA at 12 14 05_04 07E Wild Horse Wind Expansion (C) (2)_Electric Rev Req Model (2009 GRC) " xfId="9646"/>
    <cellStyle name="_Value Copy 11 30 05 gas 12 09 05 AURORA at 12 14 05_04 07E Wild Horse Wind Expansion (C) (2)_Electric Rev Req Model (2009 GRC)  2" xfId="9647"/>
    <cellStyle name="_Value Copy 11 30 05 gas 12 09 05 AURORA at 12 14 05_04 07E Wild Horse Wind Expansion (C) (2)_Electric Rev Req Model (2009 GRC)  2 2" xfId="9648"/>
    <cellStyle name="_Value Copy 11 30 05 gas 12 09 05 AURORA at 12 14 05_04 07E Wild Horse Wind Expansion (C) (2)_Electric Rev Req Model (2009 GRC)  3" xfId="9649"/>
    <cellStyle name="_Value Copy 11 30 05 gas 12 09 05 AURORA at 12 14 05_04 07E Wild Horse Wind Expansion (C) (2)_Electric Rev Req Model (2009 GRC)  3 2" xfId="9650"/>
    <cellStyle name="_Value Copy 11 30 05 gas 12 09 05 AURORA at 12 14 05_04 07E Wild Horse Wind Expansion (C) (2)_Electric Rev Req Model (2009 GRC)  4" xfId="9651"/>
    <cellStyle name="_Value Copy 11 30 05 gas 12 09 05 AURORA at 12 14 05_04 07E Wild Horse Wind Expansion (C) (2)_Electric Rev Req Model (2009 GRC) _DEM-WP(C) ENERG10C--ctn Mid-C_042010 2010GRC" xfId="9652"/>
    <cellStyle name="_Value Copy 11 30 05 gas 12 09 05 AURORA at 12 14 05_04 07E Wild Horse Wind Expansion (C) (2)_Electric Rev Req Model (2009 GRC) _DEM-WP(C) ENERG10C--ctn Mid-C_042010 2010GRC 2" xfId="9653"/>
    <cellStyle name="_Value Copy 11 30 05 gas 12 09 05 AURORA at 12 14 05_04 07E Wild Horse Wind Expansion (C) (2)_Electric Rev Req Model (2009 GRC) Rebuttal" xfId="9654"/>
    <cellStyle name="_Value Copy 11 30 05 gas 12 09 05 AURORA at 12 14 05_04 07E Wild Horse Wind Expansion (C) (2)_Electric Rev Req Model (2009 GRC) Rebuttal 2" xfId="9655"/>
    <cellStyle name="_Value Copy 11 30 05 gas 12 09 05 AURORA at 12 14 05_04 07E Wild Horse Wind Expansion (C) (2)_Electric Rev Req Model (2009 GRC) Rebuttal 2 2" xfId="9656"/>
    <cellStyle name="_Value Copy 11 30 05 gas 12 09 05 AURORA at 12 14 05_04 07E Wild Horse Wind Expansion (C) (2)_Electric Rev Req Model (2009 GRC) Rebuttal 3" xfId="9657"/>
    <cellStyle name="_Value Copy 11 30 05 gas 12 09 05 AURORA at 12 14 05_04 07E Wild Horse Wind Expansion (C) (2)_Electric Rev Req Model (2009 GRC) Rebuttal REmoval of New  WH Solar AdjustMI" xfId="9658"/>
    <cellStyle name="_Value Copy 11 30 05 gas 12 09 05 AURORA at 12 14 05_04 07E Wild Horse Wind Expansion (C) (2)_Electric Rev Req Model (2009 GRC) Rebuttal REmoval of New  WH Solar AdjustMI 2" xfId="9659"/>
    <cellStyle name="_Value Copy 11 30 05 gas 12 09 05 AURORA at 12 14 05_04 07E Wild Horse Wind Expansion (C) (2)_Electric Rev Req Model (2009 GRC) Rebuttal REmoval of New  WH Solar AdjustMI 2 2" xfId="9660"/>
    <cellStyle name="_Value Copy 11 30 05 gas 12 09 05 AURORA at 12 14 05_04 07E Wild Horse Wind Expansion (C) (2)_Electric Rev Req Model (2009 GRC) Rebuttal REmoval of New  WH Solar AdjustMI 3" xfId="9661"/>
    <cellStyle name="_Value Copy 11 30 05 gas 12 09 05 AURORA at 12 14 05_04 07E Wild Horse Wind Expansion (C) (2)_Electric Rev Req Model (2009 GRC) Rebuttal REmoval of New  WH Solar AdjustMI 3 2" xfId="9662"/>
    <cellStyle name="_Value Copy 11 30 05 gas 12 09 05 AURORA at 12 14 05_04 07E Wild Horse Wind Expansion (C) (2)_Electric Rev Req Model (2009 GRC) Rebuttal REmoval of New  WH Solar AdjustMI 4" xfId="9663"/>
    <cellStyle name="_Value Copy 11 30 05 gas 12 09 05 AURORA at 12 14 05_04 07E Wild Horse Wind Expansion (C) (2)_Electric Rev Req Model (2009 GRC) Rebuttal REmoval of New  WH Solar AdjustMI_DEM-WP(C) ENERG10C--ctn Mid-C_042010 2010GRC" xfId="9664"/>
    <cellStyle name="_Value Copy 11 30 05 gas 12 09 05 AURORA at 12 14 05_04 07E Wild Horse Wind Expansion (C) (2)_Electric Rev Req Model (2009 GRC) Rebuttal REmoval of New  WH Solar AdjustMI_DEM-WP(C) ENERG10C--ctn Mid-C_042010 2010GRC 2" xfId="9665"/>
    <cellStyle name="_Value Copy 11 30 05 gas 12 09 05 AURORA at 12 14 05_04 07E Wild Horse Wind Expansion (C) (2)_Electric Rev Req Model (2009 GRC) Revised 01-18-2010" xfId="9666"/>
    <cellStyle name="_Value Copy 11 30 05 gas 12 09 05 AURORA at 12 14 05_04 07E Wild Horse Wind Expansion (C) (2)_Electric Rev Req Model (2009 GRC) Revised 01-18-2010 2" xfId="9667"/>
    <cellStyle name="_Value Copy 11 30 05 gas 12 09 05 AURORA at 12 14 05_04 07E Wild Horse Wind Expansion (C) (2)_Electric Rev Req Model (2009 GRC) Revised 01-18-2010 2 2" xfId="9668"/>
    <cellStyle name="_Value Copy 11 30 05 gas 12 09 05 AURORA at 12 14 05_04 07E Wild Horse Wind Expansion (C) (2)_Electric Rev Req Model (2009 GRC) Revised 01-18-2010 3" xfId="9669"/>
    <cellStyle name="_Value Copy 11 30 05 gas 12 09 05 AURORA at 12 14 05_04 07E Wild Horse Wind Expansion (C) (2)_Electric Rev Req Model (2009 GRC) Revised 01-18-2010 3 2" xfId="9670"/>
    <cellStyle name="_Value Copy 11 30 05 gas 12 09 05 AURORA at 12 14 05_04 07E Wild Horse Wind Expansion (C) (2)_Electric Rev Req Model (2009 GRC) Revised 01-18-2010 4" xfId="9671"/>
    <cellStyle name="_Value Copy 11 30 05 gas 12 09 05 AURORA at 12 14 05_04 07E Wild Horse Wind Expansion (C) (2)_Electric Rev Req Model (2009 GRC) Revised 01-18-2010_DEM-WP(C) ENERG10C--ctn Mid-C_042010 2010GRC" xfId="9672"/>
    <cellStyle name="_Value Copy 11 30 05 gas 12 09 05 AURORA at 12 14 05_04 07E Wild Horse Wind Expansion (C) (2)_Electric Rev Req Model (2009 GRC) Revised 01-18-2010_DEM-WP(C) ENERG10C--ctn Mid-C_042010 2010GRC 2" xfId="9673"/>
    <cellStyle name="_Value Copy 11 30 05 gas 12 09 05 AURORA at 12 14 05_04 07E Wild Horse Wind Expansion (C) (2)_Electric Rev Req Model (2010 GRC)" xfId="9674"/>
    <cellStyle name="_Value Copy 11 30 05 gas 12 09 05 AURORA at 12 14 05_04 07E Wild Horse Wind Expansion (C) (2)_Electric Rev Req Model (2010 GRC) 2" xfId="9675"/>
    <cellStyle name="_Value Copy 11 30 05 gas 12 09 05 AURORA at 12 14 05_04 07E Wild Horse Wind Expansion (C) (2)_Electric Rev Req Model (2010 GRC) SF" xfId="9676"/>
    <cellStyle name="_Value Copy 11 30 05 gas 12 09 05 AURORA at 12 14 05_04 07E Wild Horse Wind Expansion (C) (2)_Electric Rev Req Model (2010 GRC) SF 2" xfId="9677"/>
    <cellStyle name="_Value Copy 11 30 05 gas 12 09 05 AURORA at 12 14 05_04 07E Wild Horse Wind Expansion (C) (2)_Final Order Electric EXHIBIT A-1" xfId="9678"/>
    <cellStyle name="_Value Copy 11 30 05 gas 12 09 05 AURORA at 12 14 05_04 07E Wild Horse Wind Expansion (C) (2)_Final Order Electric EXHIBIT A-1 2" xfId="9679"/>
    <cellStyle name="_Value Copy 11 30 05 gas 12 09 05 AURORA at 12 14 05_04 07E Wild Horse Wind Expansion (C) (2)_Final Order Electric EXHIBIT A-1 2 2" xfId="9680"/>
    <cellStyle name="_Value Copy 11 30 05 gas 12 09 05 AURORA at 12 14 05_04 07E Wild Horse Wind Expansion (C) (2)_Final Order Electric EXHIBIT A-1 3" xfId="9681"/>
    <cellStyle name="_Value Copy 11 30 05 gas 12 09 05 AURORA at 12 14 05_04 07E Wild Horse Wind Expansion (C) (2)_TENASKA REGULATORY ASSET" xfId="9682"/>
    <cellStyle name="_Value Copy 11 30 05 gas 12 09 05 AURORA at 12 14 05_04 07E Wild Horse Wind Expansion (C) (2)_TENASKA REGULATORY ASSET 2" xfId="9683"/>
    <cellStyle name="_Value Copy 11 30 05 gas 12 09 05 AURORA at 12 14 05_04 07E Wild Horse Wind Expansion (C) (2)_TENASKA REGULATORY ASSET 2 2" xfId="9684"/>
    <cellStyle name="_Value Copy 11 30 05 gas 12 09 05 AURORA at 12 14 05_04 07E Wild Horse Wind Expansion (C) (2)_TENASKA REGULATORY ASSET 3" xfId="9685"/>
    <cellStyle name="_Value Copy 11 30 05 gas 12 09 05 AURORA at 12 14 05_16.37E Wild Horse Expansion DeferralRevwrkingfile SF" xfId="9686"/>
    <cellStyle name="_Value Copy 11 30 05 gas 12 09 05 AURORA at 12 14 05_16.37E Wild Horse Expansion DeferralRevwrkingfile SF 2" xfId="9687"/>
    <cellStyle name="_Value Copy 11 30 05 gas 12 09 05 AURORA at 12 14 05_16.37E Wild Horse Expansion DeferralRevwrkingfile SF 2 2" xfId="9688"/>
    <cellStyle name="_Value Copy 11 30 05 gas 12 09 05 AURORA at 12 14 05_16.37E Wild Horse Expansion DeferralRevwrkingfile SF 3" xfId="9689"/>
    <cellStyle name="_Value Copy 11 30 05 gas 12 09 05 AURORA at 12 14 05_16.37E Wild Horse Expansion DeferralRevwrkingfile SF 3 2" xfId="9690"/>
    <cellStyle name="_Value Copy 11 30 05 gas 12 09 05 AURORA at 12 14 05_16.37E Wild Horse Expansion DeferralRevwrkingfile SF 4" xfId="9691"/>
    <cellStyle name="_Value Copy 11 30 05 gas 12 09 05 AURORA at 12 14 05_16.37E Wild Horse Expansion DeferralRevwrkingfile SF_DEM-WP(C) ENERG10C--ctn Mid-C_042010 2010GRC" xfId="9692"/>
    <cellStyle name="_Value Copy 11 30 05 gas 12 09 05 AURORA at 12 14 05_16.37E Wild Horse Expansion DeferralRevwrkingfile SF_DEM-WP(C) ENERG10C--ctn Mid-C_042010 2010GRC 2" xfId="9693"/>
    <cellStyle name="_Value Copy 11 30 05 gas 12 09 05 AURORA at 12 14 05_2009 Compliance Filing PCA Exhibits for GRC" xfId="9694"/>
    <cellStyle name="_Value Copy 11 30 05 gas 12 09 05 AURORA at 12 14 05_2009 Compliance Filing PCA Exhibits for GRC 2" xfId="9695"/>
    <cellStyle name="_Value Copy 11 30 05 gas 12 09 05 AURORA at 12 14 05_2009 Compliance Filing PCA Exhibits for GRC 2 2" xfId="9696"/>
    <cellStyle name="_Value Copy 11 30 05 gas 12 09 05 AURORA at 12 14 05_2009 Compliance Filing PCA Exhibits for GRC 3" xfId="9697"/>
    <cellStyle name="_Value Copy 11 30 05 gas 12 09 05 AURORA at 12 14 05_2009 GRC Compl Filing - Exhibit D" xfId="9698"/>
    <cellStyle name="_Value Copy 11 30 05 gas 12 09 05 AURORA at 12 14 05_2009 GRC Compl Filing - Exhibit D 2" xfId="9699"/>
    <cellStyle name="_Value Copy 11 30 05 gas 12 09 05 AURORA at 12 14 05_2009 GRC Compl Filing - Exhibit D 2 2" xfId="9700"/>
    <cellStyle name="_Value Copy 11 30 05 gas 12 09 05 AURORA at 12 14 05_2009 GRC Compl Filing - Exhibit D 3" xfId="9701"/>
    <cellStyle name="_Value Copy 11 30 05 gas 12 09 05 AURORA at 12 14 05_2009 GRC Compl Filing - Exhibit D 3 2" xfId="9702"/>
    <cellStyle name="_Value Copy 11 30 05 gas 12 09 05 AURORA at 12 14 05_2009 GRC Compl Filing - Exhibit D 4" xfId="9703"/>
    <cellStyle name="_Value Copy 11 30 05 gas 12 09 05 AURORA at 12 14 05_2009 GRC Compl Filing - Exhibit D_DEM-WP(C) ENERG10C--ctn Mid-C_042010 2010GRC" xfId="9704"/>
    <cellStyle name="_Value Copy 11 30 05 gas 12 09 05 AURORA at 12 14 05_2009 GRC Compl Filing - Exhibit D_DEM-WP(C) ENERG10C--ctn Mid-C_042010 2010GRC 2" xfId="9705"/>
    <cellStyle name="_Value Copy 11 30 05 gas 12 09 05 AURORA at 12 14 05_3.01 Income Statement" xfId="9706"/>
    <cellStyle name="_Value Copy 11 30 05 gas 12 09 05 AURORA at 12 14 05_4 31 Regulatory Assets and Liabilities  7 06- Exhibit D" xfId="9707"/>
    <cellStyle name="_Value Copy 11 30 05 gas 12 09 05 AURORA at 12 14 05_4 31 Regulatory Assets and Liabilities  7 06- Exhibit D 2" xfId="9708"/>
    <cellStyle name="_Value Copy 11 30 05 gas 12 09 05 AURORA at 12 14 05_4 31 Regulatory Assets and Liabilities  7 06- Exhibit D 2 2" xfId="9709"/>
    <cellStyle name="_Value Copy 11 30 05 gas 12 09 05 AURORA at 12 14 05_4 31 Regulatory Assets and Liabilities  7 06- Exhibit D 3" xfId="9710"/>
    <cellStyle name="_Value Copy 11 30 05 gas 12 09 05 AURORA at 12 14 05_4 31 Regulatory Assets and Liabilities  7 06- Exhibit D 3 2" xfId="9711"/>
    <cellStyle name="_Value Copy 11 30 05 gas 12 09 05 AURORA at 12 14 05_4 31 Regulatory Assets and Liabilities  7 06- Exhibit D 4" xfId="9712"/>
    <cellStyle name="_Value Copy 11 30 05 gas 12 09 05 AURORA at 12 14 05_4 31 Regulatory Assets and Liabilities  7 06- Exhibit D_DEM-WP(C) ENERG10C--ctn Mid-C_042010 2010GRC" xfId="9713"/>
    <cellStyle name="_Value Copy 11 30 05 gas 12 09 05 AURORA at 12 14 05_4 31 Regulatory Assets and Liabilities  7 06- Exhibit D_DEM-WP(C) ENERG10C--ctn Mid-C_042010 2010GRC 2" xfId="9714"/>
    <cellStyle name="_Value Copy 11 30 05 gas 12 09 05 AURORA at 12 14 05_4 31 Regulatory Assets and Liabilities  7 06- Exhibit D_NIM Summary" xfId="9715"/>
    <cellStyle name="_Value Copy 11 30 05 gas 12 09 05 AURORA at 12 14 05_4 31 Regulatory Assets and Liabilities  7 06- Exhibit D_NIM Summary 2" xfId="9716"/>
    <cellStyle name="_Value Copy 11 30 05 gas 12 09 05 AURORA at 12 14 05_4 31 Regulatory Assets and Liabilities  7 06- Exhibit D_NIM Summary 2 2" xfId="9717"/>
    <cellStyle name="_Value Copy 11 30 05 gas 12 09 05 AURORA at 12 14 05_4 31 Regulatory Assets and Liabilities  7 06- Exhibit D_NIM Summary 3" xfId="9718"/>
    <cellStyle name="_Value Copy 11 30 05 gas 12 09 05 AURORA at 12 14 05_4 31 Regulatory Assets and Liabilities  7 06- Exhibit D_NIM Summary 3 2" xfId="9719"/>
    <cellStyle name="_Value Copy 11 30 05 gas 12 09 05 AURORA at 12 14 05_4 31 Regulatory Assets and Liabilities  7 06- Exhibit D_NIM Summary 4" xfId="9720"/>
    <cellStyle name="_Value Copy 11 30 05 gas 12 09 05 AURORA at 12 14 05_4 31 Regulatory Assets and Liabilities  7 06- Exhibit D_NIM Summary_DEM-WP(C) ENERG10C--ctn Mid-C_042010 2010GRC" xfId="9721"/>
    <cellStyle name="_Value Copy 11 30 05 gas 12 09 05 AURORA at 12 14 05_4 31 Regulatory Assets and Liabilities  7 06- Exhibit D_NIM Summary_DEM-WP(C) ENERG10C--ctn Mid-C_042010 2010GRC 2" xfId="9722"/>
    <cellStyle name="_Value Copy 11 30 05 gas 12 09 05 AURORA at 12 14 05_4 31E Reg Asset  Liab and EXH D" xfId="9723"/>
    <cellStyle name="_Value Copy 11 30 05 gas 12 09 05 AURORA at 12 14 05_4 31E Reg Asset  Liab and EXH D _ Aug 10 Filing (2)" xfId="9724"/>
    <cellStyle name="_Value Copy 11 30 05 gas 12 09 05 AURORA at 12 14 05_4 31E Reg Asset  Liab and EXH D _ Aug 10 Filing (2) 2" xfId="9725"/>
    <cellStyle name="_Value Copy 11 30 05 gas 12 09 05 AURORA at 12 14 05_4 31E Reg Asset  Liab and EXH D 2" xfId="9726"/>
    <cellStyle name="_Value Copy 11 30 05 gas 12 09 05 AURORA at 12 14 05_4 31E Reg Asset  Liab and EXH D 3" xfId="9727"/>
    <cellStyle name="_Value Copy 11 30 05 gas 12 09 05 AURORA at 12 14 05_4 32 Regulatory Assets and Liabilities  7 06- Exhibit D" xfId="9728"/>
    <cellStyle name="_Value Copy 11 30 05 gas 12 09 05 AURORA at 12 14 05_4 32 Regulatory Assets and Liabilities  7 06- Exhibit D 2" xfId="9729"/>
    <cellStyle name="_Value Copy 11 30 05 gas 12 09 05 AURORA at 12 14 05_4 32 Regulatory Assets and Liabilities  7 06- Exhibit D 2 2" xfId="9730"/>
    <cellStyle name="_Value Copy 11 30 05 gas 12 09 05 AURORA at 12 14 05_4 32 Regulatory Assets and Liabilities  7 06- Exhibit D 3" xfId="9731"/>
    <cellStyle name="_Value Copy 11 30 05 gas 12 09 05 AURORA at 12 14 05_4 32 Regulatory Assets and Liabilities  7 06- Exhibit D 3 2" xfId="9732"/>
    <cellStyle name="_Value Copy 11 30 05 gas 12 09 05 AURORA at 12 14 05_4 32 Regulatory Assets and Liabilities  7 06- Exhibit D 4" xfId="9733"/>
    <cellStyle name="_Value Copy 11 30 05 gas 12 09 05 AURORA at 12 14 05_4 32 Regulatory Assets and Liabilities  7 06- Exhibit D_DEM-WP(C) ENERG10C--ctn Mid-C_042010 2010GRC" xfId="9734"/>
    <cellStyle name="_Value Copy 11 30 05 gas 12 09 05 AURORA at 12 14 05_4 32 Regulatory Assets and Liabilities  7 06- Exhibit D_DEM-WP(C) ENERG10C--ctn Mid-C_042010 2010GRC 2" xfId="9735"/>
    <cellStyle name="_Value Copy 11 30 05 gas 12 09 05 AURORA at 12 14 05_4 32 Regulatory Assets and Liabilities  7 06- Exhibit D_NIM Summary" xfId="9736"/>
    <cellStyle name="_Value Copy 11 30 05 gas 12 09 05 AURORA at 12 14 05_4 32 Regulatory Assets and Liabilities  7 06- Exhibit D_NIM Summary 2" xfId="9737"/>
    <cellStyle name="_Value Copy 11 30 05 gas 12 09 05 AURORA at 12 14 05_4 32 Regulatory Assets and Liabilities  7 06- Exhibit D_NIM Summary 2 2" xfId="9738"/>
    <cellStyle name="_Value Copy 11 30 05 gas 12 09 05 AURORA at 12 14 05_4 32 Regulatory Assets and Liabilities  7 06- Exhibit D_NIM Summary 3" xfId="9739"/>
    <cellStyle name="_Value Copy 11 30 05 gas 12 09 05 AURORA at 12 14 05_4 32 Regulatory Assets and Liabilities  7 06- Exhibit D_NIM Summary 3 2" xfId="9740"/>
    <cellStyle name="_Value Copy 11 30 05 gas 12 09 05 AURORA at 12 14 05_4 32 Regulatory Assets and Liabilities  7 06- Exhibit D_NIM Summary 4" xfId="9741"/>
    <cellStyle name="_Value Copy 11 30 05 gas 12 09 05 AURORA at 12 14 05_4 32 Regulatory Assets and Liabilities  7 06- Exhibit D_NIM Summary_DEM-WP(C) ENERG10C--ctn Mid-C_042010 2010GRC" xfId="9742"/>
    <cellStyle name="_Value Copy 11 30 05 gas 12 09 05 AURORA at 12 14 05_4 32 Regulatory Assets and Liabilities  7 06- Exhibit D_NIM Summary_DEM-WP(C) ENERG10C--ctn Mid-C_042010 2010GRC 2" xfId="9743"/>
    <cellStyle name="_Value Copy 11 30 05 gas 12 09 05 AURORA at 12 14 05_AURORA Total New" xfId="9744"/>
    <cellStyle name="_Value Copy 11 30 05 gas 12 09 05 AURORA at 12 14 05_AURORA Total New 2" xfId="9745"/>
    <cellStyle name="_Value Copy 11 30 05 gas 12 09 05 AURORA at 12 14 05_AURORA Total New 2 2" xfId="9746"/>
    <cellStyle name="_Value Copy 11 30 05 gas 12 09 05 AURORA at 12 14 05_AURORA Total New 3" xfId="9747"/>
    <cellStyle name="_Value Copy 11 30 05 gas 12 09 05 AURORA at 12 14 05_Book2" xfId="9748"/>
    <cellStyle name="_Value Copy 11 30 05 gas 12 09 05 AURORA at 12 14 05_Book2 2" xfId="9749"/>
    <cellStyle name="_Value Copy 11 30 05 gas 12 09 05 AURORA at 12 14 05_Book2 2 2" xfId="9750"/>
    <cellStyle name="_Value Copy 11 30 05 gas 12 09 05 AURORA at 12 14 05_Book2 3" xfId="9751"/>
    <cellStyle name="_Value Copy 11 30 05 gas 12 09 05 AURORA at 12 14 05_Book2 3 2" xfId="9752"/>
    <cellStyle name="_Value Copy 11 30 05 gas 12 09 05 AURORA at 12 14 05_Book2 4" xfId="9753"/>
    <cellStyle name="_Value Copy 11 30 05 gas 12 09 05 AURORA at 12 14 05_Book2_Adj Bench DR 3 for Initial Briefs (Electric)" xfId="9754"/>
    <cellStyle name="_Value Copy 11 30 05 gas 12 09 05 AURORA at 12 14 05_Book2_Adj Bench DR 3 for Initial Briefs (Electric) 2" xfId="9755"/>
    <cellStyle name="_Value Copy 11 30 05 gas 12 09 05 AURORA at 12 14 05_Book2_Adj Bench DR 3 for Initial Briefs (Electric) 2 2" xfId="9756"/>
    <cellStyle name="_Value Copy 11 30 05 gas 12 09 05 AURORA at 12 14 05_Book2_Adj Bench DR 3 for Initial Briefs (Electric) 3" xfId="9757"/>
    <cellStyle name="_Value Copy 11 30 05 gas 12 09 05 AURORA at 12 14 05_Book2_Adj Bench DR 3 for Initial Briefs (Electric) 3 2" xfId="9758"/>
    <cellStyle name="_Value Copy 11 30 05 gas 12 09 05 AURORA at 12 14 05_Book2_Adj Bench DR 3 for Initial Briefs (Electric) 4" xfId="9759"/>
    <cellStyle name="_Value Copy 11 30 05 gas 12 09 05 AURORA at 12 14 05_Book2_Adj Bench DR 3 for Initial Briefs (Electric)_DEM-WP(C) ENERG10C--ctn Mid-C_042010 2010GRC" xfId="9760"/>
    <cellStyle name="_Value Copy 11 30 05 gas 12 09 05 AURORA at 12 14 05_Book2_Adj Bench DR 3 for Initial Briefs (Electric)_DEM-WP(C) ENERG10C--ctn Mid-C_042010 2010GRC 2" xfId="9761"/>
    <cellStyle name="_Value Copy 11 30 05 gas 12 09 05 AURORA at 12 14 05_Book2_DEM-WP(C) ENERG10C--ctn Mid-C_042010 2010GRC" xfId="9762"/>
    <cellStyle name="_Value Copy 11 30 05 gas 12 09 05 AURORA at 12 14 05_Book2_DEM-WP(C) ENERG10C--ctn Mid-C_042010 2010GRC 2" xfId="9763"/>
    <cellStyle name="_Value Copy 11 30 05 gas 12 09 05 AURORA at 12 14 05_Book2_Electric Rev Req Model (2009 GRC) Rebuttal" xfId="9764"/>
    <cellStyle name="_Value Copy 11 30 05 gas 12 09 05 AURORA at 12 14 05_Book2_Electric Rev Req Model (2009 GRC) Rebuttal 2" xfId="9765"/>
    <cellStyle name="_Value Copy 11 30 05 gas 12 09 05 AURORA at 12 14 05_Book2_Electric Rev Req Model (2009 GRC) Rebuttal 2 2" xfId="9766"/>
    <cellStyle name="_Value Copy 11 30 05 gas 12 09 05 AURORA at 12 14 05_Book2_Electric Rev Req Model (2009 GRC) Rebuttal 3" xfId="9767"/>
    <cellStyle name="_Value Copy 11 30 05 gas 12 09 05 AURORA at 12 14 05_Book2_Electric Rev Req Model (2009 GRC) Rebuttal REmoval of New  WH Solar AdjustMI" xfId="9768"/>
    <cellStyle name="_Value Copy 11 30 05 gas 12 09 05 AURORA at 12 14 05_Book2_Electric Rev Req Model (2009 GRC) Rebuttal REmoval of New  WH Solar AdjustMI 2" xfId="9769"/>
    <cellStyle name="_Value Copy 11 30 05 gas 12 09 05 AURORA at 12 14 05_Book2_Electric Rev Req Model (2009 GRC) Rebuttal REmoval of New  WH Solar AdjustMI 2 2" xfId="9770"/>
    <cellStyle name="_Value Copy 11 30 05 gas 12 09 05 AURORA at 12 14 05_Book2_Electric Rev Req Model (2009 GRC) Rebuttal REmoval of New  WH Solar AdjustMI 3" xfId="9771"/>
    <cellStyle name="_Value Copy 11 30 05 gas 12 09 05 AURORA at 12 14 05_Book2_Electric Rev Req Model (2009 GRC) Rebuttal REmoval of New  WH Solar AdjustMI 3 2" xfId="9772"/>
    <cellStyle name="_Value Copy 11 30 05 gas 12 09 05 AURORA at 12 14 05_Book2_Electric Rev Req Model (2009 GRC) Rebuttal REmoval of New  WH Solar AdjustMI 4" xfId="9773"/>
    <cellStyle name="_Value Copy 11 30 05 gas 12 09 05 AURORA at 12 14 05_Book2_Electric Rev Req Model (2009 GRC) Rebuttal REmoval of New  WH Solar AdjustMI_DEM-WP(C) ENERG10C--ctn Mid-C_042010 2010GRC" xfId="9774"/>
    <cellStyle name="_Value Copy 11 30 05 gas 12 09 05 AURORA at 12 14 05_Book2_Electric Rev Req Model (2009 GRC) Rebuttal REmoval of New  WH Solar AdjustMI_DEM-WP(C) ENERG10C--ctn Mid-C_042010 2010GRC 2" xfId="9775"/>
    <cellStyle name="_Value Copy 11 30 05 gas 12 09 05 AURORA at 12 14 05_Book2_Electric Rev Req Model (2009 GRC) Revised 01-18-2010" xfId="9776"/>
    <cellStyle name="_Value Copy 11 30 05 gas 12 09 05 AURORA at 12 14 05_Book2_Electric Rev Req Model (2009 GRC) Revised 01-18-2010 2" xfId="9777"/>
    <cellStyle name="_Value Copy 11 30 05 gas 12 09 05 AURORA at 12 14 05_Book2_Electric Rev Req Model (2009 GRC) Revised 01-18-2010 2 2" xfId="9778"/>
    <cellStyle name="_Value Copy 11 30 05 gas 12 09 05 AURORA at 12 14 05_Book2_Electric Rev Req Model (2009 GRC) Revised 01-18-2010 3" xfId="9779"/>
    <cellStyle name="_Value Copy 11 30 05 gas 12 09 05 AURORA at 12 14 05_Book2_Electric Rev Req Model (2009 GRC) Revised 01-18-2010 3 2" xfId="9780"/>
    <cellStyle name="_Value Copy 11 30 05 gas 12 09 05 AURORA at 12 14 05_Book2_Electric Rev Req Model (2009 GRC) Revised 01-18-2010 4" xfId="9781"/>
    <cellStyle name="_Value Copy 11 30 05 gas 12 09 05 AURORA at 12 14 05_Book2_Electric Rev Req Model (2009 GRC) Revised 01-18-2010_DEM-WP(C) ENERG10C--ctn Mid-C_042010 2010GRC" xfId="9782"/>
    <cellStyle name="_Value Copy 11 30 05 gas 12 09 05 AURORA at 12 14 05_Book2_Electric Rev Req Model (2009 GRC) Revised 01-18-2010_DEM-WP(C) ENERG10C--ctn Mid-C_042010 2010GRC 2" xfId="9783"/>
    <cellStyle name="_Value Copy 11 30 05 gas 12 09 05 AURORA at 12 14 05_Book2_Final Order Electric EXHIBIT A-1" xfId="9784"/>
    <cellStyle name="_Value Copy 11 30 05 gas 12 09 05 AURORA at 12 14 05_Book2_Final Order Electric EXHIBIT A-1 2" xfId="9785"/>
    <cellStyle name="_Value Copy 11 30 05 gas 12 09 05 AURORA at 12 14 05_Book2_Final Order Electric EXHIBIT A-1 2 2" xfId="9786"/>
    <cellStyle name="_Value Copy 11 30 05 gas 12 09 05 AURORA at 12 14 05_Book2_Final Order Electric EXHIBIT A-1 3" xfId="9787"/>
    <cellStyle name="_Value Copy 11 30 05 gas 12 09 05 AURORA at 12 14 05_Book4" xfId="9788"/>
    <cellStyle name="_Value Copy 11 30 05 gas 12 09 05 AURORA at 12 14 05_Book4 2" xfId="9789"/>
    <cellStyle name="_Value Copy 11 30 05 gas 12 09 05 AURORA at 12 14 05_Book4 2 2" xfId="9790"/>
    <cellStyle name="_Value Copy 11 30 05 gas 12 09 05 AURORA at 12 14 05_Book4 3" xfId="9791"/>
    <cellStyle name="_Value Copy 11 30 05 gas 12 09 05 AURORA at 12 14 05_Book4 3 2" xfId="9792"/>
    <cellStyle name="_Value Copy 11 30 05 gas 12 09 05 AURORA at 12 14 05_Book4 4" xfId="9793"/>
    <cellStyle name="_Value Copy 11 30 05 gas 12 09 05 AURORA at 12 14 05_Book4_DEM-WP(C) ENERG10C--ctn Mid-C_042010 2010GRC" xfId="9794"/>
    <cellStyle name="_Value Copy 11 30 05 gas 12 09 05 AURORA at 12 14 05_Book4_DEM-WP(C) ENERG10C--ctn Mid-C_042010 2010GRC 2" xfId="9795"/>
    <cellStyle name="_Value Copy 11 30 05 gas 12 09 05 AURORA at 12 14 05_Book9" xfId="9796"/>
    <cellStyle name="_Value Copy 11 30 05 gas 12 09 05 AURORA at 12 14 05_Book9 2" xfId="9797"/>
    <cellStyle name="_Value Copy 11 30 05 gas 12 09 05 AURORA at 12 14 05_Book9 2 2" xfId="9798"/>
    <cellStyle name="_Value Copy 11 30 05 gas 12 09 05 AURORA at 12 14 05_Book9 3" xfId="9799"/>
    <cellStyle name="_Value Copy 11 30 05 gas 12 09 05 AURORA at 12 14 05_Book9 3 2" xfId="9800"/>
    <cellStyle name="_Value Copy 11 30 05 gas 12 09 05 AURORA at 12 14 05_Book9 4" xfId="9801"/>
    <cellStyle name="_Value Copy 11 30 05 gas 12 09 05 AURORA at 12 14 05_Book9_DEM-WP(C) ENERG10C--ctn Mid-C_042010 2010GRC" xfId="9802"/>
    <cellStyle name="_Value Copy 11 30 05 gas 12 09 05 AURORA at 12 14 05_Book9_DEM-WP(C) ENERG10C--ctn Mid-C_042010 2010GRC 2" xfId="9803"/>
    <cellStyle name="_Value Copy 11 30 05 gas 12 09 05 AURORA at 12 14 05_Check the Interest Calculation" xfId="9804"/>
    <cellStyle name="_Value Copy 11 30 05 gas 12 09 05 AURORA at 12 14 05_Check the Interest Calculation 2" xfId="9805"/>
    <cellStyle name="_Value Copy 11 30 05 gas 12 09 05 AURORA at 12 14 05_Check the Interest Calculation_Scenario 1 REC vs PTC Offset" xfId="9806"/>
    <cellStyle name="_Value Copy 11 30 05 gas 12 09 05 AURORA at 12 14 05_Check the Interest Calculation_Scenario 1 REC vs PTC Offset 2" xfId="9807"/>
    <cellStyle name="_Value Copy 11 30 05 gas 12 09 05 AURORA at 12 14 05_Check the Interest Calculation_Scenario 3" xfId="9808"/>
    <cellStyle name="_Value Copy 11 30 05 gas 12 09 05 AURORA at 12 14 05_Check the Interest Calculation_Scenario 3 2" xfId="9809"/>
    <cellStyle name="_Value Copy 11 30 05 gas 12 09 05 AURORA at 12 14 05_Chelan PUD Power Costs (8-10)" xfId="9810"/>
    <cellStyle name="_Value Copy 11 30 05 gas 12 09 05 AURORA at 12 14 05_Chelan PUD Power Costs (8-10) 2" xfId="9811"/>
    <cellStyle name="_Value Copy 11 30 05 gas 12 09 05 AURORA at 12 14 05_DEM-WP(C) Chelan Power Costs" xfId="9812"/>
    <cellStyle name="_Value Copy 11 30 05 gas 12 09 05 AURORA at 12 14 05_DEM-WP(C) Chelan Power Costs 2" xfId="9813"/>
    <cellStyle name="_Value Copy 11 30 05 gas 12 09 05 AURORA at 12 14 05_DEM-WP(C) ENERG10C--ctn Mid-C_042010 2010GRC" xfId="9814"/>
    <cellStyle name="_Value Copy 11 30 05 gas 12 09 05 AURORA at 12 14 05_DEM-WP(C) ENERG10C--ctn Mid-C_042010 2010GRC 2" xfId="9815"/>
    <cellStyle name="_Value Copy 11 30 05 gas 12 09 05 AURORA at 12 14 05_DEM-WP(C) Gas Transport 2010GRC" xfId="9816"/>
    <cellStyle name="_Value Copy 11 30 05 gas 12 09 05 AURORA at 12 14 05_DEM-WP(C) Gas Transport 2010GRC 2" xfId="9817"/>
    <cellStyle name="_Value Copy 11 30 05 gas 12 09 05 AURORA at 12 14 05_Exh A-1 resulting from UE-112050 effective Jan 1 2012" xfId="9818"/>
    <cellStyle name="_Value Copy 11 30 05 gas 12 09 05 AURORA at 12 14 05_Exh A-1 resulting from UE-112050 effective Jan 1 2012 2" xfId="9819"/>
    <cellStyle name="_Value Copy 11 30 05 gas 12 09 05 AURORA at 12 14 05_Exhibit A-1 effective 4-1-11 fr S Free 12-11" xfId="9820"/>
    <cellStyle name="_Value Copy 11 30 05 gas 12 09 05 AURORA at 12 14 05_Exhibit A-1 effective 4-1-11 fr S Free 12-11 2" xfId="9821"/>
    <cellStyle name="_Value Copy 11 30 05 gas 12 09 05 AURORA at 12 14 05_Exhibit D fr R Gho 12-31-08" xfId="9822"/>
    <cellStyle name="_Value Copy 11 30 05 gas 12 09 05 AURORA at 12 14 05_Exhibit D fr R Gho 12-31-08 2" xfId="9823"/>
    <cellStyle name="_Value Copy 11 30 05 gas 12 09 05 AURORA at 12 14 05_Exhibit D fr R Gho 12-31-08 2 2" xfId="9824"/>
    <cellStyle name="_Value Copy 11 30 05 gas 12 09 05 AURORA at 12 14 05_Exhibit D fr R Gho 12-31-08 3" xfId="9825"/>
    <cellStyle name="_Value Copy 11 30 05 gas 12 09 05 AURORA at 12 14 05_Exhibit D fr R Gho 12-31-08 3 2" xfId="9826"/>
    <cellStyle name="_Value Copy 11 30 05 gas 12 09 05 AURORA at 12 14 05_Exhibit D fr R Gho 12-31-08 4" xfId="9827"/>
    <cellStyle name="_Value Copy 11 30 05 gas 12 09 05 AURORA at 12 14 05_Exhibit D fr R Gho 12-31-08 v2" xfId="9828"/>
    <cellStyle name="_Value Copy 11 30 05 gas 12 09 05 AURORA at 12 14 05_Exhibit D fr R Gho 12-31-08 v2 2" xfId="9829"/>
    <cellStyle name="_Value Copy 11 30 05 gas 12 09 05 AURORA at 12 14 05_Exhibit D fr R Gho 12-31-08 v2 2 2" xfId="9830"/>
    <cellStyle name="_Value Copy 11 30 05 gas 12 09 05 AURORA at 12 14 05_Exhibit D fr R Gho 12-31-08 v2 3" xfId="9831"/>
    <cellStyle name="_Value Copy 11 30 05 gas 12 09 05 AURORA at 12 14 05_Exhibit D fr R Gho 12-31-08 v2 3 2" xfId="9832"/>
    <cellStyle name="_Value Copy 11 30 05 gas 12 09 05 AURORA at 12 14 05_Exhibit D fr R Gho 12-31-08 v2 4" xfId="9833"/>
    <cellStyle name="_Value Copy 11 30 05 gas 12 09 05 AURORA at 12 14 05_Exhibit D fr R Gho 12-31-08 v2_DEM-WP(C) ENERG10C--ctn Mid-C_042010 2010GRC" xfId="9834"/>
    <cellStyle name="_Value Copy 11 30 05 gas 12 09 05 AURORA at 12 14 05_Exhibit D fr R Gho 12-31-08 v2_DEM-WP(C) ENERG10C--ctn Mid-C_042010 2010GRC 2" xfId="9835"/>
    <cellStyle name="_Value Copy 11 30 05 gas 12 09 05 AURORA at 12 14 05_Exhibit D fr R Gho 12-31-08 v2_NIM Summary" xfId="9836"/>
    <cellStyle name="_Value Copy 11 30 05 gas 12 09 05 AURORA at 12 14 05_Exhibit D fr R Gho 12-31-08 v2_NIM Summary 2" xfId="9837"/>
    <cellStyle name="_Value Copy 11 30 05 gas 12 09 05 AURORA at 12 14 05_Exhibit D fr R Gho 12-31-08 v2_NIM Summary 2 2" xfId="9838"/>
    <cellStyle name="_Value Copy 11 30 05 gas 12 09 05 AURORA at 12 14 05_Exhibit D fr R Gho 12-31-08 v2_NIM Summary 3" xfId="9839"/>
    <cellStyle name="_Value Copy 11 30 05 gas 12 09 05 AURORA at 12 14 05_Exhibit D fr R Gho 12-31-08 v2_NIM Summary 3 2" xfId="9840"/>
    <cellStyle name="_Value Copy 11 30 05 gas 12 09 05 AURORA at 12 14 05_Exhibit D fr R Gho 12-31-08 v2_NIM Summary 4" xfId="9841"/>
    <cellStyle name="_Value Copy 11 30 05 gas 12 09 05 AURORA at 12 14 05_Exhibit D fr R Gho 12-31-08 v2_NIM Summary_DEM-WP(C) ENERG10C--ctn Mid-C_042010 2010GRC" xfId="9842"/>
    <cellStyle name="_Value Copy 11 30 05 gas 12 09 05 AURORA at 12 14 05_Exhibit D fr R Gho 12-31-08 v2_NIM Summary_DEM-WP(C) ENERG10C--ctn Mid-C_042010 2010GRC 2" xfId="9843"/>
    <cellStyle name="_Value Copy 11 30 05 gas 12 09 05 AURORA at 12 14 05_Exhibit D fr R Gho 12-31-08_DEM-WP(C) ENERG10C--ctn Mid-C_042010 2010GRC" xfId="9844"/>
    <cellStyle name="_Value Copy 11 30 05 gas 12 09 05 AURORA at 12 14 05_Exhibit D fr R Gho 12-31-08_DEM-WP(C) ENERG10C--ctn Mid-C_042010 2010GRC 2" xfId="9845"/>
    <cellStyle name="_Value Copy 11 30 05 gas 12 09 05 AURORA at 12 14 05_Exhibit D fr R Gho 12-31-08_NIM Summary" xfId="9846"/>
    <cellStyle name="_Value Copy 11 30 05 gas 12 09 05 AURORA at 12 14 05_Exhibit D fr R Gho 12-31-08_NIM Summary 2" xfId="9847"/>
    <cellStyle name="_Value Copy 11 30 05 gas 12 09 05 AURORA at 12 14 05_Exhibit D fr R Gho 12-31-08_NIM Summary 2 2" xfId="9848"/>
    <cellStyle name="_Value Copy 11 30 05 gas 12 09 05 AURORA at 12 14 05_Exhibit D fr R Gho 12-31-08_NIM Summary 3" xfId="9849"/>
    <cellStyle name="_Value Copy 11 30 05 gas 12 09 05 AURORA at 12 14 05_Exhibit D fr R Gho 12-31-08_NIM Summary 3 2" xfId="9850"/>
    <cellStyle name="_Value Copy 11 30 05 gas 12 09 05 AURORA at 12 14 05_Exhibit D fr R Gho 12-31-08_NIM Summary 4" xfId="9851"/>
    <cellStyle name="_Value Copy 11 30 05 gas 12 09 05 AURORA at 12 14 05_Exhibit D fr R Gho 12-31-08_NIM Summary_DEM-WP(C) ENERG10C--ctn Mid-C_042010 2010GRC" xfId="9852"/>
    <cellStyle name="_Value Copy 11 30 05 gas 12 09 05 AURORA at 12 14 05_Exhibit D fr R Gho 12-31-08_NIM Summary_DEM-WP(C) ENERG10C--ctn Mid-C_042010 2010GRC 2" xfId="9853"/>
    <cellStyle name="_Value Copy 11 30 05 gas 12 09 05 AURORA at 12 14 05_Hopkins Ridge Prepaid Tran - Interest Earned RY 12ME Feb  '11" xfId="9854"/>
    <cellStyle name="_Value Copy 11 30 05 gas 12 09 05 AURORA at 12 14 05_Hopkins Ridge Prepaid Tran - Interest Earned RY 12ME Feb  '11 2" xfId="9855"/>
    <cellStyle name="_Value Copy 11 30 05 gas 12 09 05 AURORA at 12 14 05_Hopkins Ridge Prepaid Tran - Interest Earned RY 12ME Feb  '11 2 2" xfId="9856"/>
    <cellStyle name="_Value Copy 11 30 05 gas 12 09 05 AURORA at 12 14 05_Hopkins Ridge Prepaid Tran - Interest Earned RY 12ME Feb  '11 3" xfId="9857"/>
    <cellStyle name="_Value Copy 11 30 05 gas 12 09 05 AURORA at 12 14 05_Hopkins Ridge Prepaid Tran - Interest Earned RY 12ME Feb  '11 3 2" xfId="9858"/>
    <cellStyle name="_Value Copy 11 30 05 gas 12 09 05 AURORA at 12 14 05_Hopkins Ridge Prepaid Tran - Interest Earned RY 12ME Feb  '11 4" xfId="9859"/>
    <cellStyle name="_Value Copy 11 30 05 gas 12 09 05 AURORA at 12 14 05_Hopkins Ridge Prepaid Tran - Interest Earned RY 12ME Feb  '11_DEM-WP(C) ENERG10C--ctn Mid-C_042010 2010GRC" xfId="9860"/>
    <cellStyle name="_Value Copy 11 30 05 gas 12 09 05 AURORA at 12 14 05_Hopkins Ridge Prepaid Tran - Interest Earned RY 12ME Feb  '11_DEM-WP(C) ENERG10C--ctn Mid-C_042010 2010GRC 2" xfId="9861"/>
    <cellStyle name="_Value Copy 11 30 05 gas 12 09 05 AURORA at 12 14 05_Hopkins Ridge Prepaid Tran - Interest Earned RY 12ME Feb  '11_NIM Summary" xfId="9862"/>
    <cellStyle name="_Value Copy 11 30 05 gas 12 09 05 AURORA at 12 14 05_Hopkins Ridge Prepaid Tran - Interest Earned RY 12ME Feb  '11_NIM Summary 2" xfId="9863"/>
    <cellStyle name="_Value Copy 11 30 05 gas 12 09 05 AURORA at 12 14 05_Hopkins Ridge Prepaid Tran - Interest Earned RY 12ME Feb  '11_NIM Summary 2 2" xfId="9864"/>
    <cellStyle name="_Value Copy 11 30 05 gas 12 09 05 AURORA at 12 14 05_Hopkins Ridge Prepaid Tran - Interest Earned RY 12ME Feb  '11_NIM Summary 3" xfId="9865"/>
    <cellStyle name="_Value Copy 11 30 05 gas 12 09 05 AURORA at 12 14 05_Hopkins Ridge Prepaid Tran - Interest Earned RY 12ME Feb  '11_NIM Summary 3 2" xfId="9866"/>
    <cellStyle name="_Value Copy 11 30 05 gas 12 09 05 AURORA at 12 14 05_Hopkins Ridge Prepaid Tran - Interest Earned RY 12ME Feb  '11_NIM Summary 4" xfId="9867"/>
    <cellStyle name="_Value Copy 11 30 05 gas 12 09 05 AURORA at 12 14 05_Hopkins Ridge Prepaid Tran - Interest Earned RY 12ME Feb  '11_NIM Summary_DEM-WP(C) ENERG10C--ctn Mid-C_042010 2010GRC" xfId="9868"/>
    <cellStyle name="_Value Copy 11 30 05 gas 12 09 05 AURORA at 12 14 05_Hopkins Ridge Prepaid Tran - Interest Earned RY 12ME Feb  '11_NIM Summary_DEM-WP(C) ENERG10C--ctn Mid-C_042010 2010GRC 2" xfId="9869"/>
    <cellStyle name="_Value Copy 11 30 05 gas 12 09 05 AURORA at 12 14 05_Hopkins Ridge Prepaid Tran - Interest Earned RY 12ME Feb  '11_Transmission Workbook for May BOD" xfId="9870"/>
    <cellStyle name="_Value Copy 11 30 05 gas 12 09 05 AURORA at 12 14 05_Hopkins Ridge Prepaid Tran - Interest Earned RY 12ME Feb  '11_Transmission Workbook for May BOD 2" xfId="9871"/>
    <cellStyle name="_Value Copy 11 30 05 gas 12 09 05 AURORA at 12 14 05_Hopkins Ridge Prepaid Tran - Interest Earned RY 12ME Feb  '11_Transmission Workbook for May BOD 2 2" xfId="9872"/>
    <cellStyle name="_Value Copy 11 30 05 gas 12 09 05 AURORA at 12 14 05_Hopkins Ridge Prepaid Tran - Interest Earned RY 12ME Feb  '11_Transmission Workbook for May BOD 3" xfId="9873"/>
    <cellStyle name="_Value Copy 11 30 05 gas 12 09 05 AURORA at 12 14 05_Hopkins Ridge Prepaid Tran - Interest Earned RY 12ME Feb  '11_Transmission Workbook for May BOD 3 2" xfId="9874"/>
    <cellStyle name="_Value Copy 11 30 05 gas 12 09 05 AURORA at 12 14 05_Hopkins Ridge Prepaid Tran - Interest Earned RY 12ME Feb  '11_Transmission Workbook for May BOD 4" xfId="9875"/>
    <cellStyle name="_Value Copy 11 30 05 gas 12 09 05 AURORA at 12 14 05_Hopkins Ridge Prepaid Tran - Interest Earned RY 12ME Feb  '11_Transmission Workbook for May BOD_DEM-WP(C) ENERG10C--ctn Mid-C_042010 2010GRC" xfId="9876"/>
    <cellStyle name="_Value Copy 11 30 05 gas 12 09 05 AURORA at 12 14 05_Hopkins Ridge Prepaid Tran - Interest Earned RY 12ME Feb  '11_Transmission Workbook for May BOD_DEM-WP(C) ENERG10C--ctn Mid-C_042010 2010GRC 2" xfId="9877"/>
    <cellStyle name="_Value Copy 11 30 05 gas 12 09 05 AURORA at 12 14 05_Mint Farm Generation BPA" xfId="9878"/>
    <cellStyle name="_Value Copy 11 30 05 gas 12 09 05 AURORA at 12 14 05_NIM Summary" xfId="9879"/>
    <cellStyle name="_Value Copy 11 30 05 gas 12 09 05 AURORA at 12 14 05_NIM Summary 09GRC" xfId="9880"/>
    <cellStyle name="_Value Copy 11 30 05 gas 12 09 05 AURORA at 12 14 05_NIM Summary 09GRC 2" xfId="9881"/>
    <cellStyle name="_Value Copy 11 30 05 gas 12 09 05 AURORA at 12 14 05_NIM Summary 09GRC 2 2" xfId="9882"/>
    <cellStyle name="_Value Copy 11 30 05 gas 12 09 05 AURORA at 12 14 05_NIM Summary 09GRC 3" xfId="9883"/>
    <cellStyle name="_Value Copy 11 30 05 gas 12 09 05 AURORA at 12 14 05_NIM Summary 09GRC 3 2" xfId="9884"/>
    <cellStyle name="_Value Copy 11 30 05 gas 12 09 05 AURORA at 12 14 05_NIM Summary 09GRC 4" xfId="9885"/>
    <cellStyle name="_Value Copy 11 30 05 gas 12 09 05 AURORA at 12 14 05_NIM Summary 09GRC_DEM-WP(C) ENERG10C--ctn Mid-C_042010 2010GRC" xfId="9886"/>
    <cellStyle name="_Value Copy 11 30 05 gas 12 09 05 AURORA at 12 14 05_NIM Summary 09GRC_DEM-WP(C) ENERG10C--ctn Mid-C_042010 2010GRC 2" xfId="9887"/>
    <cellStyle name="_Value Copy 11 30 05 gas 12 09 05 AURORA at 12 14 05_NIM Summary 10" xfId="9888"/>
    <cellStyle name="_Value Copy 11 30 05 gas 12 09 05 AURORA at 12 14 05_NIM Summary 10 2" xfId="9889"/>
    <cellStyle name="_Value Copy 11 30 05 gas 12 09 05 AURORA at 12 14 05_NIM Summary 11" xfId="9890"/>
    <cellStyle name="_Value Copy 11 30 05 gas 12 09 05 AURORA at 12 14 05_NIM Summary 11 2" xfId="9891"/>
    <cellStyle name="_Value Copy 11 30 05 gas 12 09 05 AURORA at 12 14 05_NIM Summary 12" xfId="9892"/>
    <cellStyle name="_Value Copy 11 30 05 gas 12 09 05 AURORA at 12 14 05_NIM Summary 12 2" xfId="9893"/>
    <cellStyle name="_Value Copy 11 30 05 gas 12 09 05 AURORA at 12 14 05_NIM Summary 13" xfId="9894"/>
    <cellStyle name="_Value Copy 11 30 05 gas 12 09 05 AURORA at 12 14 05_NIM Summary 13 2" xfId="9895"/>
    <cellStyle name="_Value Copy 11 30 05 gas 12 09 05 AURORA at 12 14 05_NIM Summary 14" xfId="9896"/>
    <cellStyle name="_Value Copy 11 30 05 gas 12 09 05 AURORA at 12 14 05_NIM Summary 14 2" xfId="9897"/>
    <cellStyle name="_Value Copy 11 30 05 gas 12 09 05 AURORA at 12 14 05_NIM Summary 15" xfId="9898"/>
    <cellStyle name="_Value Copy 11 30 05 gas 12 09 05 AURORA at 12 14 05_NIM Summary 15 2" xfId="9899"/>
    <cellStyle name="_Value Copy 11 30 05 gas 12 09 05 AURORA at 12 14 05_NIM Summary 16" xfId="9900"/>
    <cellStyle name="_Value Copy 11 30 05 gas 12 09 05 AURORA at 12 14 05_NIM Summary 16 2" xfId="9901"/>
    <cellStyle name="_Value Copy 11 30 05 gas 12 09 05 AURORA at 12 14 05_NIM Summary 17" xfId="9902"/>
    <cellStyle name="_Value Copy 11 30 05 gas 12 09 05 AURORA at 12 14 05_NIM Summary 17 2" xfId="9903"/>
    <cellStyle name="_Value Copy 11 30 05 gas 12 09 05 AURORA at 12 14 05_NIM Summary 18" xfId="9904"/>
    <cellStyle name="_Value Copy 11 30 05 gas 12 09 05 AURORA at 12 14 05_NIM Summary 18 2" xfId="9905"/>
    <cellStyle name="_Value Copy 11 30 05 gas 12 09 05 AURORA at 12 14 05_NIM Summary 19" xfId="9906"/>
    <cellStyle name="_Value Copy 11 30 05 gas 12 09 05 AURORA at 12 14 05_NIM Summary 19 2" xfId="9907"/>
    <cellStyle name="_Value Copy 11 30 05 gas 12 09 05 AURORA at 12 14 05_NIM Summary 2" xfId="9908"/>
    <cellStyle name="_Value Copy 11 30 05 gas 12 09 05 AURORA at 12 14 05_NIM Summary 2 2" xfId="9909"/>
    <cellStyle name="_Value Copy 11 30 05 gas 12 09 05 AURORA at 12 14 05_NIM Summary 20" xfId="9910"/>
    <cellStyle name="_Value Copy 11 30 05 gas 12 09 05 AURORA at 12 14 05_NIM Summary 20 2" xfId="9911"/>
    <cellStyle name="_Value Copy 11 30 05 gas 12 09 05 AURORA at 12 14 05_NIM Summary 21" xfId="9912"/>
    <cellStyle name="_Value Copy 11 30 05 gas 12 09 05 AURORA at 12 14 05_NIM Summary 21 2" xfId="9913"/>
    <cellStyle name="_Value Copy 11 30 05 gas 12 09 05 AURORA at 12 14 05_NIM Summary 22" xfId="9914"/>
    <cellStyle name="_Value Copy 11 30 05 gas 12 09 05 AURORA at 12 14 05_NIM Summary 22 2" xfId="9915"/>
    <cellStyle name="_Value Copy 11 30 05 gas 12 09 05 AURORA at 12 14 05_NIM Summary 23" xfId="9916"/>
    <cellStyle name="_Value Copy 11 30 05 gas 12 09 05 AURORA at 12 14 05_NIM Summary 23 2" xfId="9917"/>
    <cellStyle name="_Value Copy 11 30 05 gas 12 09 05 AURORA at 12 14 05_NIM Summary 24" xfId="9918"/>
    <cellStyle name="_Value Copy 11 30 05 gas 12 09 05 AURORA at 12 14 05_NIM Summary 24 2" xfId="9919"/>
    <cellStyle name="_Value Copy 11 30 05 gas 12 09 05 AURORA at 12 14 05_NIM Summary 25" xfId="9920"/>
    <cellStyle name="_Value Copy 11 30 05 gas 12 09 05 AURORA at 12 14 05_NIM Summary 25 2" xfId="9921"/>
    <cellStyle name="_Value Copy 11 30 05 gas 12 09 05 AURORA at 12 14 05_NIM Summary 26" xfId="9922"/>
    <cellStyle name="_Value Copy 11 30 05 gas 12 09 05 AURORA at 12 14 05_NIM Summary 26 2" xfId="9923"/>
    <cellStyle name="_Value Copy 11 30 05 gas 12 09 05 AURORA at 12 14 05_NIM Summary 27" xfId="9924"/>
    <cellStyle name="_Value Copy 11 30 05 gas 12 09 05 AURORA at 12 14 05_NIM Summary 27 2" xfId="9925"/>
    <cellStyle name="_Value Copy 11 30 05 gas 12 09 05 AURORA at 12 14 05_NIM Summary 28" xfId="9926"/>
    <cellStyle name="_Value Copy 11 30 05 gas 12 09 05 AURORA at 12 14 05_NIM Summary 28 2" xfId="9927"/>
    <cellStyle name="_Value Copy 11 30 05 gas 12 09 05 AURORA at 12 14 05_NIM Summary 29" xfId="9928"/>
    <cellStyle name="_Value Copy 11 30 05 gas 12 09 05 AURORA at 12 14 05_NIM Summary 29 2" xfId="9929"/>
    <cellStyle name="_Value Copy 11 30 05 gas 12 09 05 AURORA at 12 14 05_NIM Summary 3" xfId="9930"/>
    <cellStyle name="_Value Copy 11 30 05 gas 12 09 05 AURORA at 12 14 05_NIM Summary 3 2" xfId="9931"/>
    <cellStyle name="_Value Copy 11 30 05 gas 12 09 05 AURORA at 12 14 05_NIM Summary 30" xfId="9932"/>
    <cellStyle name="_Value Copy 11 30 05 gas 12 09 05 AURORA at 12 14 05_NIM Summary 30 2" xfId="9933"/>
    <cellStyle name="_Value Copy 11 30 05 gas 12 09 05 AURORA at 12 14 05_NIM Summary 31" xfId="9934"/>
    <cellStyle name="_Value Copy 11 30 05 gas 12 09 05 AURORA at 12 14 05_NIM Summary 31 2" xfId="9935"/>
    <cellStyle name="_Value Copy 11 30 05 gas 12 09 05 AURORA at 12 14 05_NIM Summary 32" xfId="9936"/>
    <cellStyle name="_Value Copy 11 30 05 gas 12 09 05 AURORA at 12 14 05_NIM Summary 32 2" xfId="9937"/>
    <cellStyle name="_Value Copy 11 30 05 gas 12 09 05 AURORA at 12 14 05_NIM Summary 33" xfId="9938"/>
    <cellStyle name="_Value Copy 11 30 05 gas 12 09 05 AURORA at 12 14 05_NIM Summary 33 2" xfId="9939"/>
    <cellStyle name="_Value Copy 11 30 05 gas 12 09 05 AURORA at 12 14 05_NIM Summary 34" xfId="9940"/>
    <cellStyle name="_Value Copy 11 30 05 gas 12 09 05 AURORA at 12 14 05_NIM Summary 34 2" xfId="9941"/>
    <cellStyle name="_Value Copy 11 30 05 gas 12 09 05 AURORA at 12 14 05_NIM Summary 35" xfId="9942"/>
    <cellStyle name="_Value Copy 11 30 05 gas 12 09 05 AURORA at 12 14 05_NIM Summary 35 2" xfId="9943"/>
    <cellStyle name="_Value Copy 11 30 05 gas 12 09 05 AURORA at 12 14 05_NIM Summary 36" xfId="9944"/>
    <cellStyle name="_Value Copy 11 30 05 gas 12 09 05 AURORA at 12 14 05_NIM Summary 36 2" xfId="9945"/>
    <cellStyle name="_Value Copy 11 30 05 gas 12 09 05 AURORA at 12 14 05_NIM Summary 37" xfId="9946"/>
    <cellStyle name="_Value Copy 11 30 05 gas 12 09 05 AURORA at 12 14 05_NIM Summary 37 2" xfId="9947"/>
    <cellStyle name="_Value Copy 11 30 05 gas 12 09 05 AURORA at 12 14 05_NIM Summary 38" xfId="9948"/>
    <cellStyle name="_Value Copy 11 30 05 gas 12 09 05 AURORA at 12 14 05_NIM Summary 38 2" xfId="9949"/>
    <cellStyle name="_Value Copy 11 30 05 gas 12 09 05 AURORA at 12 14 05_NIM Summary 39" xfId="9950"/>
    <cellStyle name="_Value Copy 11 30 05 gas 12 09 05 AURORA at 12 14 05_NIM Summary 39 2" xfId="9951"/>
    <cellStyle name="_Value Copy 11 30 05 gas 12 09 05 AURORA at 12 14 05_NIM Summary 4" xfId="9952"/>
    <cellStyle name="_Value Copy 11 30 05 gas 12 09 05 AURORA at 12 14 05_NIM Summary 4 2" xfId="9953"/>
    <cellStyle name="_Value Copy 11 30 05 gas 12 09 05 AURORA at 12 14 05_NIM Summary 40" xfId="9954"/>
    <cellStyle name="_Value Copy 11 30 05 gas 12 09 05 AURORA at 12 14 05_NIM Summary 40 2" xfId="9955"/>
    <cellStyle name="_Value Copy 11 30 05 gas 12 09 05 AURORA at 12 14 05_NIM Summary 41" xfId="9956"/>
    <cellStyle name="_Value Copy 11 30 05 gas 12 09 05 AURORA at 12 14 05_NIM Summary 41 2" xfId="9957"/>
    <cellStyle name="_Value Copy 11 30 05 gas 12 09 05 AURORA at 12 14 05_NIM Summary 42" xfId="9958"/>
    <cellStyle name="_Value Copy 11 30 05 gas 12 09 05 AURORA at 12 14 05_NIM Summary 42 2" xfId="9959"/>
    <cellStyle name="_Value Copy 11 30 05 gas 12 09 05 AURORA at 12 14 05_NIM Summary 43" xfId="9960"/>
    <cellStyle name="_Value Copy 11 30 05 gas 12 09 05 AURORA at 12 14 05_NIM Summary 43 2" xfId="9961"/>
    <cellStyle name="_Value Copy 11 30 05 gas 12 09 05 AURORA at 12 14 05_NIM Summary 44" xfId="9962"/>
    <cellStyle name="_Value Copy 11 30 05 gas 12 09 05 AURORA at 12 14 05_NIM Summary 44 2" xfId="9963"/>
    <cellStyle name="_Value Copy 11 30 05 gas 12 09 05 AURORA at 12 14 05_NIM Summary 45" xfId="9964"/>
    <cellStyle name="_Value Copy 11 30 05 gas 12 09 05 AURORA at 12 14 05_NIM Summary 45 2" xfId="9965"/>
    <cellStyle name="_Value Copy 11 30 05 gas 12 09 05 AURORA at 12 14 05_NIM Summary 46" xfId="9966"/>
    <cellStyle name="_Value Copy 11 30 05 gas 12 09 05 AURORA at 12 14 05_NIM Summary 46 2" xfId="9967"/>
    <cellStyle name="_Value Copy 11 30 05 gas 12 09 05 AURORA at 12 14 05_NIM Summary 47" xfId="9968"/>
    <cellStyle name="_Value Copy 11 30 05 gas 12 09 05 AURORA at 12 14 05_NIM Summary 47 2" xfId="9969"/>
    <cellStyle name="_Value Copy 11 30 05 gas 12 09 05 AURORA at 12 14 05_NIM Summary 48" xfId="9970"/>
    <cellStyle name="_Value Copy 11 30 05 gas 12 09 05 AURORA at 12 14 05_NIM Summary 49" xfId="9971"/>
    <cellStyle name="_Value Copy 11 30 05 gas 12 09 05 AURORA at 12 14 05_NIM Summary 5" xfId="9972"/>
    <cellStyle name="_Value Copy 11 30 05 gas 12 09 05 AURORA at 12 14 05_NIM Summary 5 2" xfId="9973"/>
    <cellStyle name="_Value Copy 11 30 05 gas 12 09 05 AURORA at 12 14 05_NIM Summary 50" xfId="9974"/>
    <cellStyle name="_Value Copy 11 30 05 gas 12 09 05 AURORA at 12 14 05_NIM Summary 51" xfId="9975"/>
    <cellStyle name="_Value Copy 11 30 05 gas 12 09 05 AURORA at 12 14 05_NIM Summary 52" xfId="9976"/>
    <cellStyle name="_Value Copy 11 30 05 gas 12 09 05 AURORA at 12 14 05_NIM Summary 6" xfId="9977"/>
    <cellStyle name="_Value Copy 11 30 05 gas 12 09 05 AURORA at 12 14 05_NIM Summary 6 2" xfId="9978"/>
    <cellStyle name="_Value Copy 11 30 05 gas 12 09 05 AURORA at 12 14 05_NIM Summary 7" xfId="9979"/>
    <cellStyle name="_Value Copy 11 30 05 gas 12 09 05 AURORA at 12 14 05_NIM Summary 7 2" xfId="9980"/>
    <cellStyle name="_Value Copy 11 30 05 gas 12 09 05 AURORA at 12 14 05_NIM Summary 8" xfId="9981"/>
    <cellStyle name="_Value Copy 11 30 05 gas 12 09 05 AURORA at 12 14 05_NIM Summary 8 2" xfId="9982"/>
    <cellStyle name="_Value Copy 11 30 05 gas 12 09 05 AURORA at 12 14 05_NIM Summary 9" xfId="9983"/>
    <cellStyle name="_Value Copy 11 30 05 gas 12 09 05 AURORA at 12 14 05_NIM Summary 9 2" xfId="9984"/>
    <cellStyle name="_Value Copy 11 30 05 gas 12 09 05 AURORA at 12 14 05_NIM Summary_DEM-WP(C) ENERG10C--ctn Mid-C_042010 2010GRC" xfId="9985"/>
    <cellStyle name="_Value Copy 11 30 05 gas 12 09 05 AURORA at 12 14 05_NIM Summary_DEM-WP(C) ENERG10C--ctn Mid-C_042010 2010GRC 2" xfId="9986"/>
    <cellStyle name="_Value Copy 11 30 05 gas 12 09 05 AURORA at 12 14 05_PCA 10 -  Exhibit D Dec 2011" xfId="9987"/>
    <cellStyle name="_Value Copy 11 30 05 gas 12 09 05 AURORA at 12 14 05_PCA 10 -  Exhibit D Dec 2011 2" xfId="9988"/>
    <cellStyle name="_Value Copy 11 30 05 gas 12 09 05 AURORA at 12 14 05_PCA 10 -  Exhibit D from A Kellogg Jan 2011" xfId="9989"/>
    <cellStyle name="_Value Copy 11 30 05 gas 12 09 05 AURORA at 12 14 05_PCA 10 -  Exhibit D from A Kellogg Jan 2011 2" xfId="9990"/>
    <cellStyle name="_Value Copy 11 30 05 gas 12 09 05 AURORA at 12 14 05_PCA 10 -  Exhibit D from A Kellogg July 2011" xfId="9991"/>
    <cellStyle name="_Value Copy 11 30 05 gas 12 09 05 AURORA at 12 14 05_PCA 10 -  Exhibit D from A Kellogg July 2011 2" xfId="9992"/>
    <cellStyle name="_Value Copy 11 30 05 gas 12 09 05 AURORA at 12 14 05_PCA 10 -  Exhibit D from S Free Rcv'd 12-11" xfId="9993"/>
    <cellStyle name="_Value Copy 11 30 05 gas 12 09 05 AURORA at 12 14 05_PCA 10 -  Exhibit D from S Free Rcv'd 12-11 2" xfId="9994"/>
    <cellStyle name="_Value Copy 11 30 05 gas 12 09 05 AURORA at 12 14 05_PCA 11 -  Exhibit D Jan 2012 fr A Kellogg" xfId="9995"/>
    <cellStyle name="_Value Copy 11 30 05 gas 12 09 05 AURORA at 12 14 05_PCA 11 -  Exhibit D Jan 2012 fr A Kellogg 2" xfId="9996"/>
    <cellStyle name="_Value Copy 11 30 05 gas 12 09 05 AURORA at 12 14 05_PCA 11 -  Exhibit D Jan 2012 WF" xfId="9997"/>
    <cellStyle name="_Value Copy 11 30 05 gas 12 09 05 AURORA at 12 14 05_PCA 11 -  Exhibit D Jan 2012 WF 2" xfId="9998"/>
    <cellStyle name="_Value Copy 11 30 05 gas 12 09 05 AURORA at 12 14 05_PCA 7 - Exhibit D update 11_30_08 (2)" xfId="9999"/>
    <cellStyle name="_Value Copy 11 30 05 gas 12 09 05 AURORA at 12 14 05_PCA 7 - Exhibit D update 11_30_08 (2) 2" xfId="10000"/>
    <cellStyle name="_Value Copy 11 30 05 gas 12 09 05 AURORA at 12 14 05_PCA 7 - Exhibit D update 11_30_08 (2) 2 2" xfId="10001"/>
    <cellStyle name="_Value Copy 11 30 05 gas 12 09 05 AURORA at 12 14 05_PCA 7 - Exhibit D update 11_30_08 (2) 2 2 2" xfId="10002"/>
    <cellStyle name="_Value Copy 11 30 05 gas 12 09 05 AURORA at 12 14 05_PCA 7 - Exhibit D update 11_30_08 (2) 2 3" xfId="10003"/>
    <cellStyle name="_Value Copy 11 30 05 gas 12 09 05 AURORA at 12 14 05_PCA 7 - Exhibit D update 11_30_08 (2) 3" xfId="10004"/>
    <cellStyle name="_Value Copy 11 30 05 gas 12 09 05 AURORA at 12 14 05_PCA 7 - Exhibit D update 11_30_08 (2) 3 2" xfId="10005"/>
    <cellStyle name="_Value Copy 11 30 05 gas 12 09 05 AURORA at 12 14 05_PCA 7 - Exhibit D update 11_30_08 (2) 4" xfId="10006"/>
    <cellStyle name="_Value Copy 11 30 05 gas 12 09 05 AURORA at 12 14 05_PCA 7 - Exhibit D update 11_30_08 (2) 4 2" xfId="10007"/>
    <cellStyle name="_Value Copy 11 30 05 gas 12 09 05 AURORA at 12 14 05_PCA 7 - Exhibit D update 11_30_08 (2) 5" xfId="10008"/>
    <cellStyle name="_Value Copy 11 30 05 gas 12 09 05 AURORA at 12 14 05_PCA 7 - Exhibit D update 11_30_08 (2)_DEM-WP(C) ENERG10C--ctn Mid-C_042010 2010GRC" xfId="10009"/>
    <cellStyle name="_Value Copy 11 30 05 gas 12 09 05 AURORA at 12 14 05_PCA 7 - Exhibit D update 11_30_08 (2)_DEM-WP(C) ENERG10C--ctn Mid-C_042010 2010GRC 2" xfId="10010"/>
    <cellStyle name="_Value Copy 11 30 05 gas 12 09 05 AURORA at 12 14 05_PCA 7 - Exhibit D update 11_30_08 (2)_NIM Summary" xfId="10011"/>
    <cellStyle name="_Value Copy 11 30 05 gas 12 09 05 AURORA at 12 14 05_PCA 7 - Exhibit D update 11_30_08 (2)_NIM Summary 2" xfId="10012"/>
    <cellStyle name="_Value Copy 11 30 05 gas 12 09 05 AURORA at 12 14 05_PCA 7 - Exhibit D update 11_30_08 (2)_NIM Summary 2 2" xfId="10013"/>
    <cellStyle name="_Value Copy 11 30 05 gas 12 09 05 AURORA at 12 14 05_PCA 7 - Exhibit D update 11_30_08 (2)_NIM Summary 3" xfId="10014"/>
    <cellStyle name="_Value Copy 11 30 05 gas 12 09 05 AURORA at 12 14 05_PCA 7 - Exhibit D update 11_30_08 (2)_NIM Summary 3 2" xfId="10015"/>
    <cellStyle name="_Value Copy 11 30 05 gas 12 09 05 AURORA at 12 14 05_PCA 7 - Exhibit D update 11_30_08 (2)_NIM Summary 4" xfId="10016"/>
    <cellStyle name="_Value Copy 11 30 05 gas 12 09 05 AURORA at 12 14 05_PCA 7 - Exhibit D update 11_30_08 (2)_NIM Summary_DEM-WP(C) ENERG10C--ctn Mid-C_042010 2010GRC" xfId="10017"/>
    <cellStyle name="_Value Copy 11 30 05 gas 12 09 05 AURORA at 12 14 05_PCA 7 - Exhibit D update 11_30_08 (2)_NIM Summary_DEM-WP(C) ENERG10C--ctn Mid-C_042010 2010GRC 2" xfId="10018"/>
    <cellStyle name="_Value Copy 11 30 05 gas 12 09 05 AURORA at 12 14 05_PCA 8 - Exhibit D update 12_31_09" xfId="10019"/>
    <cellStyle name="_Value Copy 11 30 05 gas 12 09 05 AURORA at 12 14 05_PCA 8 - Exhibit D update 12_31_09 2" xfId="10020"/>
    <cellStyle name="_Value Copy 11 30 05 gas 12 09 05 AURORA at 12 14 05_PCA 8 - Exhibit D update 12_31_09 2 2" xfId="10021"/>
    <cellStyle name="_Value Copy 11 30 05 gas 12 09 05 AURORA at 12 14 05_PCA 8 - Exhibit D update 12_31_09 3" xfId="10022"/>
    <cellStyle name="_Value Copy 11 30 05 gas 12 09 05 AURORA at 12 14 05_PCA 9 -  Exhibit D April 2010" xfId="10023"/>
    <cellStyle name="_Value Copy 11 30 05 gas 12 09 05 AURORA at 12 14 05_PCA 9 -  Exhibit D April 2010 (3)" xfId="10024"/>
    <cellStyle name="_Value Copy 11 30 05 gas 12 09 05 AURORA at 12 14 05_PCA 9 -  Exhibit D April 2010 (3) 2" xfId="10025"/>
    <cellStyle name="_Value Copy 11 30 05 gas 12 09 05 AURORA at 12 14 05_PCA 9 -  Exhibit D April 2010 (3) 2 2" xfId="10026"/>
    <cellStyle name="_Value Copy 11 30 05 gas 12 09 05 AURORA at 12 14 05_PCA 9 -  Exhibit D April 2010 (3) 3" xfId="10027"/>
    <cellStyle name="_Value Copy 11 30 05 gas 12 09 05 AURORA at 12 14 05_PCA 9 -  Exhibit D April 2010 (3) 3 2" xfId="10028"/>
    <cellStyle name="_Value Copy 11 30 05 gas 12 09 05 AURORA at 12 14 05_PCA 9 -  Exhibit D April 2010 (3) 4" xfId="10029"/>
    <cellStyle name="_Value Copy 11 30 05 gas 12 09 05 AURORA at 12 14 05_PCA 9 -  Exhibit D April 2010 (3)_DEM-WP(C) ENERG10C--ctn Mid-C_042010 2010GRC" xfId="10030"/>
    <cellStyle name="_Value Copy 11 30 05 gas 12 09 05 AURORA at 12 14 05_PCA 9 -  Exhibit D April 2010 (3)_DEM-WP(C) ENERG10C--ctn Mid-C_042010 2010GRC 2" xfId="10031"/>
    <cellStyle name="_Value Copy 11 30 05 gas 12 09 05 AURORA at 12 14 05_PCA 9 -  Exhibit D April 2010 2" xfId="10032"/>
    <cellStyle name="_Value Copy 11 30 05 gas 12 09 05 AURORA at 12 14 05_PCA 9 -  Exhibit D April 2010 2 2" xfId="10033"/>
    <cellStyle name="_Value Copy 11 30 05 gas 12 09 05 AURORA at 12 14 05_PCA 9 -  Exhibit D April 2010 3" xfId="10034"/>
    <cellStyle name="_Value Copy 11 30 05 gas 12 09 05 AURORA at 12 14 05_PCA 9 -  Exhibit D April 2010 3 2" xfId="10035"/>
    <cellStyle name="_Value Copy 11 30 05 gas 12 09 05 AURORA at 12 14 05_PCA 9 -  Exhibit D April 2010 4" xfId="10036"/>
    <cellStyle name="_Value Copy 11 30 05 gas 12 09 05 AURORA at 12 14 05_PCA 9 -  Exhibit D April 2010 4 2" xfId="10037"/>
    <cellStyle name="_Value Copy 11 30 05 gas 12 09 05 AURORA at 12 14 05_PCA 9 -  Exhibit D April 2010 5" xfId="10038"/>
    <cellStyle name="_Value Copy 11 30 05 gas 12 09 05 AURORA at 12 14 05_PCA 9 -  Exhibit D April 2010 5 2" xfId="10039"/>
    <cellStyle name="_Value Copy 11 30 05 gas 12 09 05 AURORA at 12 14 05_PCA 9 -  Exhibit D April 2010 6" xfId="10040"/>
    <cellStyle name="_Value Copy 11 30 05 gas 12 09 05 AURORA at 12 14 05_PCA 9 -  Exhibit D April 2010 6 2" xfId="10041"/>
    <cellStyle name="_Value Copy 11 30 05 gas 12 09 05 AURORA at 12 14 05_PCA 9 -  Exhibit D April 2010 7" xfId="10042"/>
    <cellStyle name="_Value Copy 11 30 05 gas 12 09 05 AURORA at 12 14 05_PCA 9 -  Exhibit D Feb 2010" xfId="10043"/>
    <cellStyle name="_Value Copy 11 30 05 gas 12 09 05 AURORA at 12 14 05_PCA 9 -  Exhibit D Feb 2010 2" xfId="10044"/>
    <cellStyle name="_Value Copy 11 30 05 gas 12 09 05 AURORA at 12 14 05_PCA 9 -  Exhibit D Feb 2010 2 2" xfId="10045"/>
    <cellStyle name="_Value Copy 11 30 05 gas 12 09 05 AURORA at 12 14 05_PCA 9 -  Exhibit D Feb 2010 3" xfId="10046"/>
    <cellStyle name="_Value Copy 11 30 05 gas 12 09 05 AURORA at 12 14 05_PCA 9 -  Exhibit D Feb 2010 v2" xfId="10047"/>
    <cellStyle name="_Value Copy 11 30 05 gas 12 09 05 AURORA at 12 14 05_PCA 9 -  Exhibit D Feb 2010 v2 2" xfId="10048"/>
    <cellStyle name="_Value Copy 11 30 05 gas 12 09 05 AURORA at 12 14 05_PCA 9 -  Exhibit D Feb 2010 v2 2 2" xfId="10049"/>
    <cellStyle name="_Value Copy 11 30 05 gas 12 09 05 AURORA at 12 14 05_PCA 9 -  Exhibit D Feb 2010 v2 3" xfId="10050"/>
    <cellStyle name="_Value Copy 11 30 05 gas 12 09 05 AURORA at 12 14 05_PCA 9 -  Exhibit D Feb 2010 WF" xfId="10051"/>
    <cellStyle name="_Value Copy 11 30 05 gas 12 09 05 AURORA at 12 14 05_PCA 9 -  Exhibit D Feb 2010 WF 2" xfId="10052"/>
    <cellStyle name="_Value Copy 11 30 05 gas 12 09 05 AURORA at 12 14 05_PCA 9 -  Exhibit D Feb 2010 WF 2 2" xfId="10053"/>
    <cellStyle name="_Value Copy 11 30 05 gas 12 09 05 AURORA at 12 14 05_PCA 9 -  Exhibit D Feb 2010 WF 3" xfId="10054"/>
    <cellStyle name="_Value Copy 11 30 05 gas 12 09 05 AURORA at 12 14 05_PCA 9 -  Exhibit D Jan 2010" xfId="10055"/>
    <cellStyle name="_Value Copy 11 30 05 gas 12 09 05 AURORA at 12 14 05_PCA 9 -  Exhibit D Jan 2010 2" xfId="10056"/>
    <cellStyle name="_Value Copy 11 30 05 gas 12 09 05 AURORA at 12 14 05_PCA 9 -  Exhibit D Jan 2010 2 2" xfId="10057"/>
    <cellStyle name="_Value Copy 11 30 05 gas 12 09 05 AURORA at 12 14 05_PCA 9 -  Exhibit D Jan 2010 3" xfId="10058"/>
    <cellStyle name="_Value Copy 11 30 05 gas 12 09 05 AURORA at 12 14 05_PCA 9 -  Exhibit D March 2010 (2)" xfId="10059"/>
    <cellStyle name="_Value Copy 11 30 05 gas 12 09 05 AURORA at 12 14 05_PCA 9 -  Exhibit D March 2010 (2) 2" xfId="10060"/>
    <cellStyle name="_Value Copy 11 30 05 gas 12 09 05 AURORA at 12 14 05_PCA 9 -  Exhibit D March 2010 (2) 2 2" xfId="10061"/>
    <cellStyle name="_Value Copy 11 30 05 gas 12 09 05 AURORA at 12 14 05_PCA 9 -  Exhibit D March 2010 (2) 3" xfId="10062"/>
    <cellStyle name="_Value Copy 11 30 05 gas 12 09 05 AURORA at 12 14 05_PCA 9 -  Exhibit D Nov 2010" xfId="10063"/>
    <cellStyle name="_Value Copy 11 30 05 gas 12 09 05 AURORA at 12 14 05_PCA 9 -  Exhibit D Nov 2010 2" xfId="10064"/>
    <cellStyle name="_Value Copy 11 30 05 gas 12 09 05 AURORA at 12 14 05_PCA 9 -  Exhibit D Nov 2010 2 2" xfId="10065"/>
    <cellStyle name="_Value Copy 11 30 05 gas 12 09 05 AURORA at 12 14 05_PCA 9 -  Exhibit D Nov 2010 3" xfId="10066"/>
    <cellStyle name="_Value Copy 11 30 05 gas 12 09 05 AURORA at 12 14 05_PCA 9 - Exhibit D at August 2010" xfId="10067"/>
    <cellStyle name="_Value Copy 11 30 05 gas 12 09 05 AURORA at 12 14 05_PCA 9 - Exhibit D at August 2010 2" xfId="10068"/>
    <cellStyle name="_Value Copy 11 30 05 gas 12 09 05 AURORA at 12 14 05_PCA 9 - Exhibit D at August 2010 2 2" xfId="10069"/>
    <cellStyle name="_Value Copy 11 30 05 gas 12 09 05 AURORA at 12 14 05_PCA 9 - Exhibit D at August 2010 3" xfId="10070"/>
    <cellStyle name="_Value Copy 11 30 05 gas 12 09 05 AURORA at 12 14 05_PCA 9 - Exhibit D June 2010 GRC" xfId="10071"/>
    <cellStyle name="_Value Copy 11 30 05 gas 12 09 05 AURORA at 12 14 05_PCA 9 - Exhibit D June 2010 GRC 2" xfId="10072"/>
    <cellStyle name="_Value Copy 11 30 05 gas 12 09 05 AURORA at 12 14 05_PCA 9 - Exhibit D June 2010 GRC 2 2" xfId="10073"/>
    <cellStyle name="_Value Copy 11 30 05 gas 12 09 05 AURORA at 12 14 05_PCA 9 - Exhibit D June 2010 GRC 3" xfId="10074"/>
    <cellStyle name="_Value Copy 11 30 05 gas 12 09 05 AURORA at 12 14 05_Power Costs - Comparison bx Rbtl-Staff-Jt-PC" xfId="10075"/>
    <cellStyle name="_Value Copy 11 30 05 gas 12 09 05 AURORA at 12 14 05_Power Costs - Comparison bx Rbtl-Staff-Jt-PC 2" xfId="10076"/>
    <cellStyle name="_Value Copy 11 30 05 gas 12 09 05 AURORA at 12 14 05_Power Costs - Comparison bx Rbtl-Staff-Jt-PC 2 2" xfId="10077"/>
    <cellStyle name="_Value Copy 11 30 05 gas 12 09 05 AURORA at 12 14 05_Power Costs - Comparison bx Rbtl-Staff-Jt-PC 3" xfId="10078"/>
    <cellStyle name="_Value Copy 11 30 05 gas 12 09 05 AURORA at 12 14 05_Power Costs - Comparison bx Rbtl-Staff-Jt-PC 3 2" xfId="10079"/>
    <cellStyle name="_Value Copy 11 30 05 gas 12 09 05 AURORA at 12 14 05_Power Costs - Comparison bx Rbtl-Staff-Jt-PC 4" xfId="10080"/>
    <cellStyle name="_Value Copy 11 30 05 gas 12 09 05 AURORA at 12 14 05_Power Costs - Comparison bx Rbtl-Staff-Jt-PC_Adj Bench DR 3 for Initial Briefs (Electric)" xfId="10081"/>
    <cellStyle name="_Value Copy 11 30 05 gas 12 09 05 AURORA at 12 14 05_Power Costs - Comparison bx Rbtl-Staff-Jt-PC_Adj Bench DR 3 for Initial Briefs (Electric) 2" xfId="10082"/>
    <cellStyle name="_Value Copy 11 30 05 gas 12 09 05 AURORA at 12 14 05_Power Costs - Comparison bx Rbtl-Staff-Jt-PC_Adj Bench DR 3 for Initial Briefs (Electric) 2 2" xfId="10083"/>
    <cellStyle name="_Value Copy 11 30 05 gas 12 09 05 AURORA at 12 14 05_Power Costs - Comparison bx Rbtl-Staff-Jt-PC_Adj Bench DR 3 for Initial Briefs (Electric) 3" xfId="10084"/>
    <cellStyle name="_Value Copy 11 30 05 gas 12 09 05 AURORA at 12 14 05_Power Costs - Comparison bx Rbtl-Staff-Jt-PC_Adj Bench DR 3 for Initial Briefs (Electric) 3 2" xfId="10085"/>
    <cellStyle name="_Value Copy 11 30 05 gas 12 09 05 AURORA at 12 14 05_Power Costs - Comparison bx Rbtl-Staff-Jt-PC_Adj Bench DR 3 for Initial Briefs (Electric) 4" xfId="10086"/>
    <cellStyle name="_Value Copy 11 30 05 gas 12 09 05 AURORA at 12 14 05_Power Costs - Comparison bx Rbtl-Staff-Jt-PC_Adj Bench DR 3 for Initial Briefs (Electric)_DEM-WP(C) ENERG10C--ctn Mid-C_042010 2010GRC" xfId="10087"/>
    <cellStyle name="_Value Copy 11 30 05 gas 12 09 05 AURORA at 12 14 05_Power Costs - Comparison bx Rbtl-Staff-Jt-PC_Adj Bench DR 3 for Initial Briefs (Electric)_DEM-WP(C) ENERG10C--ctn Mid-C_042010 2010GRC 2" xfId="10088"/>
    <cellStyle name="_Value Copy 11 30 05 gas 12 09 05 AURORA at 12 14 05_Power Costs - Comparison bx Rbtl-Staff-Jt-PC_DEM-WP(C) ENERG10C--ctn Mid-C_042010 2010GRC" xfId="10089"/>
    <cellStyle name="_Value Copy 11 30 05 gas 12 09 05 AURORA at 12 14 05_Power Costs - Comparison bx Rbtl-Staff-Jt-PC_DEM-WP(C) ENERG10C--ctn Mid-C_042010 2010GRC 2" xfId="10090"/>
    <cellStyle name="_Value Copy 11 30 05 gas 12 09 05 AURORA at 12 14 05_Power Costs - Comparison bx Rbtl-Staff-Jt-PC_Electric Rev Req Model (2009 GRC) Rebuttal" xfId="10091"/>
    <cellStyle name="_Value Copy 11 30 05 gas 12 09 05 AURORA at 12 14 05_Power Costs - Comparison bx Rbtl-Staff-Jt-PC_Electric Rev Req Model (2009 GRC) Rebuttal 2" xfId="10092"/>
    <cellStyle name="_Value Copy 11 30 05 gas 12 09 05 AURORA at 12 14 05_Power Costs - Comparison bx Rbtl-Staff-Jt-PC_Electric Rev Req Model (2009 GRC) Rebuttal 2 2" xfId="10093"/>
    <cellStyle name="_Value Copy 11 30 05 gas 12 09 05 AURORA at 12 14 05_Power Costs - Comparison bx Rbtl-Staff-Jt-PC_Electric Rev Req Model (2009 GRC) Rebuttal 3" xfId="10094"/>
    <cellStyle name="_Value Copy 11 30 05 gas 12 09 05 AURORA at 12 14 05_Power Costs - Comparison bx Rbtl-Staff-Jt-PC_Electric Rev Req Model (2009 GRC) Rebuttal REmoval of New  WH Solar AdjustMI" xfId="10095"/>
    <cellStyle name="_Value Copy 11 30 05 gas 12 09 05 AURORA at 12 14 05_Power Costs - Comparison bx Rbtl-Staff-Jt-PC_Electric Rev Req Model (2009 GRC) Rebuttal REmoval of New  WH Solar AdjustMI 2" xfId="10096"/>
    <cellStyle name="_Value Copy 11 30 05 gas 12 09 05 AURORA at 12 14 05_Power Costs - Comparison bx Rbtl-Staff-Jt-PC_Electric Rev Req Model (2009 GRC) Rebuttal REmoval of New  WH Solar AdjustMI 2 2" xfId="10097"/>
    <cellStyle name="_Value Copy 11 30 05 gas 12 09 05 AURORA at 12 14 05_Power Costs - Comparison bx Rbtl-Staff-Jt-PC_Electric Rev Req Model (2009 GRC) Rebuttal REmoval of New  WH Solar AdjustMI 3" xfId="10098"/>
    <cellStyle name="_Value Copy 11 30 05 gas 12 09 05 AURORA at 12 14 05_Power Costs - Comparison bx Rbtl-Staff-Jt-PC_Electric Rev Req Model (2009 GRC) Rebuttal REmoval of New  WH Solar AdjustMI 3 2" xfId="10099"/>
    <cellStyle name="_Value Copy 11 30 05 gas 12 09 05 AURORA at 12 14 05_Power Costs - Comparison bx Rbtl-Staff-Jt-PC_Electric Rev Req Model (2009 GRC) Rebuttal REmoval of New  WH Solar AdjustMI 4" xfId="10100"/>
    <cellStyle name="_Value Copy 11 30 05 gas 12 09 05 AURORA at 12 14 05_Power Costs - Comparison bx Rbtl-Staff-Jt-PC_Electric Rev Req Model (2009 GRC) Rebuttal REmoval of New  WH Solar AdjustMI_DEM-WP(C) ENERG10C--ctn Mid-C_042010 2010GRC" xfId="10101"/>
    <cellStyle name="_Value Copy 11 30 05 gas 12 09 05 AURORA at 12 14 05_Power Costs - Comparison bx Rbtl-Staff-Jt-PC_Electric Rev Req Model (2009 GRC) Rebuttal REmoval of New  WH Solar AdjustMI_DEM-WP(C) ENERG10C--ctn Mid-C_042010 2010GRC 2" xfId="10102"/>
    <cellStyle name="_Value Copy 11 30 05 gas 12 09 05 AURORA at 12 14 05_Power Costs - Comparison bx Rbtl-Staff-Jt-PC_Electric Rev Req Model (2009 GRC) Revised 01-18-2010" xfId="10103"/>
    <cellStyle name="_Value Copy 11 30 05 gas 12 09 05 AURORA at 12 14 05_Power Costs - Comparison bx Rbtl-Staff-Jt-PC_Electric Rev Req Model (2009 GRC) Revised 01-18-2010 2" xfId="10104"/>
    <cellStyle name="_Value Copy 11 30 05 gas 12 09 05 AURORA at 12 14 05_Power Costs - Comparison bx Rbtl-Staff-Jt-PC_Electric Rev Req Model (2009 GRC) Revised 01-18-2010 2 2" xfId="10105"/>
    <cellStyle name="_Value Copy 11 30 05 gas 12 09 05 AURORA at 12 14 05_Power Costs - Comparison bx Rbtl-Staff-Jt-PC_Electric Rev Req Model (2009 GRC) Revised 01-18-2010 3" xfId="10106"/>
    <cellStyle name="_Value Copy 11 30 05 gas 12 09 05 AURORA at 12 14 05_Power Costs - Comparison bx Rbtl-Staff-Jt-PC_Electric Rev Req Model (2009 GRC) Revised 01-18-2010 3 2" xfId="10107"/>
    <cellStyle name="_Value Copy 11 30 05 gas 12 09 05 AURORA at 12 14 05_Power Costs - Comparison bx Rbtl-Staff-Jt-PC_Electric Rev Req Model (2009 GRC) Revised 01-18-2010 4" xfId="10108"/>
    <cellStyle name="_Value Copy 11 30 05 gas 12 09 05 AURORA at 12 14 05_Power Costs - Comparison bx Rbtl-Staff-Jt-PC_Electric Rev Req Model (2009 GRC) Revised 01-18-2010_DEM-WP(C) ENERG10C--ctn Mid-C_042010 2010GRC" xfId="10109"/>
    <cellStyle name="_Value Copy 11 30 05 gas 12 09 05 AURORA at 12 14 05_Power Costs - Comparison bx Rbtl-Staff-Jt-PC_Electric Rev Req Model (2009 GRC) Revised 01-18-2010_DEM-WP(C) ENERG10C--ctn Mid-C_042010 2010GRC 2" xfId="10110"/>
    <cellStyle name="_Value Copy 11 30 05 gas 12 09 05 AURORA at 12 14 05_Power Costs - Comparison bx Rbtl-Staff-Jt-PC_Final Order Electric EXHIBIT A-1" xfId="10111"/>
    <cellStyle name="_Value Copy 11 30 05 gas 12 09 05 AURORA at 12 14 05_Power Costs - Comparison bx Rbtl-Staff-Jt-PC_Final Order Electric EXHIBIT A-1 2" xfId="10112"/>
    <cellStyle name="_Value Copy 11 30 05 gas 12 09 05 AURORA at 12 14 05_Power Costs - Comparison bx Rbtl-Staff-Jt-PC_Final Order Electric EXHIBIT A-1 2 2" xfId="10113"/>
    <cellStyle name="_Value Copy 11 30 05 gas 12 09 05 AURORA at 12 14 05_Power Costs - Comparison bx Rbtl-Staff-Jt-PC_Final Order Electric EXHIBIT A-1 3" xfId="10114"/>
    <cellStyle name="_Value Copy 11 30 05 gas 12 09 05 AURORA at 12 14 05_Production Adj 4.37" xfId="10115"/>
    <cellStyle name="_Value Copy 11 30 05 gas 12 09 05 AURORA at 12 14 05_Purchased Power Adj 4.03" xfId="10116"/>
    <cellStyle name="_Value Copy 11 30 05 gas 12 09 05 AURORA at 12 14 05_Rebuttal Power Costs" xfId="10117"/>
    <cellStyle name="_Value Copy 11 30 05 gas 12 09 05 AURORA at 12 14 05_Rebuttal Power Costs 2" xfId="10118"/>
    <cellStyle name="_Value Copy 11 30 05 gas 12 09 05 AURORA at 12 14 05_Rebuttal Power Costs 2 2" xfId="10119"/>
    <cellStyle name="_Value Copy 11 30 05 gas 12 09 05 AURORA at 12 14 05_Rebuttal Power Costs 3" xfId="10120"/>
    <cellStyle name="_Value Copy 11 30 05 gas 12 09 05 AURORA at 12 14 05_Rebuttal Power Costs 3 2" xfId="10121"/>
    <cellStyle name="_Value Copy 11 30 05 gas 12 09 05 AURORA at 12 14 05_Rebuttal Power Costs 4" xfId="10122"/>
    <cellStyle name="_Value Copy 11 30 05 gas 12 09 05 AURORA at 12 14 05_Rebuttal Power Costs_Adj Bench DR 3 for Initial Briefs (Electric)" xfId="10123"/>
    <cellStyle name="_Value Copy 11 30 05 gas 12 09 05 AURORA at 12 14 05_Rebuttal Power Costs_Adj Bench DR 3 for Initial Briefs (Electric) 2" xfId="10124"/>
    <cellStyle name="_Value Copy 11 30 05 gas 12 09 05 AURORA at 12 14 05_Rebuttal Power Costs_Adj Bench DR 3 for Initial Briefs (Electric) 2 2" xfId="10125"/>
    <cellStyle name="_Value Copy 11 30 05 gas 12 09 05 AURORA at 12 14 05_Rebuttal Power Costs_Adj Bench DR 3 for Initial Briefs (Electric) 3" xfId="10126"/>
    <cellStyle name="_Value Copy 11 30 05 gas 12 09 05 AURORA at 12 14 05_Rebuttal Power Costs_Adj Bench DR 3 for Initial Briefs (Electric) 3 2" xfId="10127"/>
    <cellStyle name="_Value Copy 11 30 05 gas 12 09 05 AURORA at 12 14 05_Rebuttal Power Costs_Adj Bench DR 3 for Initial Briefs (Electric) 4" xfId="10128"/>
    <cellStyle name="_Value Copy 11 30 05 gas 12 09 05 AURORA at 12 14 05_Rebuttal Power Costs_Adj Bench DR 3 for Initial Briefs (Electric)_DEM-WP(C) ENERG10C--ctn Mid-C_042010 2010GRC" xfId="10129"/>
    <cellStyle name="_Value Copy 11 30 05 gas 12 09 05 AURORA at 12 14 05_Rebuttal Power Costs_Adj Bench DR 3 for Initial Briefs (Electric)_DEM-WP(C) ENERG10C--ctn Mid-C_042010 2010GRC 2" xfId="10130"/>
    <cellStyle name="_Value Copy 11 30 05 gas 12 09 05 AURORA at 12 14 05_Rebuttal Power Costs_DEM-WP(C) ENERG10C--ctn Mid-C_042010 2010GRC" xfId="10131"/>
    <cellStyle name="_Value Copy 11 30 05 gas 12 09 05 AURORA at 12 14 05_Rebuttal Power Costs_DEM-WP(C) ENERG10C--ctn Mid-C_042010 2010GRC 2" xfId="10132"/>
    <cellStyle name="_Value Copy 11 30 05 gas 12 09 05 AURORA at 12 14 05_Rebuttal Power Costs_Electric Rev Req Model (2009 GRC) Rebuttal" xfId="10133"/>
    <cellStyle name="_Value Copy 11 30 05 gas 12 09 05 AURORA at 12 14 05_Rebuttal Power Costs_Electric Rev Req Model (2009 GRC) Rebuttal 2" xfId="10134"/>
    <cellStyle name="_Value Copy 11 30 05 gas 12 09 05 AURORA at 12 14 05_Rebuttal Power Costs_Electric Rev Req Model (2009 GRC) Rebuttal 2 2" xfId="10135"/>
    <cellStyle name="_Value Copy 11 30 05 gas 12 09 05 AURORA at 12 14 05_Rebuttal Power Costs_Electric Rev Req Model (2009 GRC) Rebuttal 3" xfId="10136"/>
    <cellStyle name="_Value Copy 11 30 05 gas 12 09 05 AURORA at 12 14 05_Rebuttal Power Costs_Electric Rev Req Model (2009 GRC) Rebuttal REmoval of New  WH Solar AdjustMI" xfId="10137"/>
    <cellStyle name="_Value Copy 11 30 05 gas 12 09 05 AURORA at 12 14 05_Rebuttal Power Costs_Electric Rev Req Model (2009 GRC) Rebuttal REmoval of New  WH Solar AdjustMI 2" xfId="10138"/>
    <cellStyle name="_Value Copy 11 30 05 gas 12 09 05 AURORA at 12 14 05_Rebuttal Power Costs_Electric Rev Req Model (2009 GRC) Rebuttal REmoval of New  WH Solar AdjustMI 2 2" xfId="10139"/>
    <cellStyle name="_Value Copy 11 30 05 gas 12 09 05 AURORA at 12 14 05_Rebuttal Power Costs_Electric Rev Req Model (2009 GRC) Rebuttal REmoval of New  WH Solar AdjustMI 3" xfId="10140"/>
    <cellStyle name="_Value Copy 11 30 05 gas 12 09 05 AURORA at 12 14 05_Rebuttal Power Costs_Electric Rev Req Model (2009 GRC) Rebuttal REmoval of New  WH Solar AdjustMI 3 2" xfId="10141"/>
    <cellStyle name="_Value Copy 11 30 05 gas 12 09 05 AURORA at 12 14 05_Rebuttal Power Costs_Electric Rev Req Model (2009 GRC) Rebuttal REmoval of New  WH Solar AdjustMI 4" xfId="10142"/>
    <cellStyle name="_Value Copy 11 30 05 gas 12 09 05 AURORA at 12 14 05_Rebuttal Power Costs_Electric Rev Req Model (2009 GRC) Rebuttal REmoval of New  WH Solar AdjustMI_DEM-WP(C) ENERG10C--ctn Mid-C_042010 2010GRC" xfId="10143"/>
    <cellStyle name="_Value Copy 11 30 05 gas 12 09 05 AURORA at 12 14 05_Rebuttal Power Costs_Electric Rev Req Model (2009 GRC) Rebuttal REmoval of New  WH Solar AdjustMI_DEM-WP(C) ENERG10C--ctn Mid-C_042010 2010GRC 2" xfId="10144"/>
    <cellStyle name="_Value Copy 11 30 05 gas 12 09 05 AURORA at 12 14 05_Rebuttal Power Costs_Electric Rev Req Model (2009 GRC) Revised 01-18-2010" xfId="10145"/>
    <cellStyle name="_Value Copy 11 30 05 gas 12 09 05 AURORA at 12 14 05_Rebuttal Power Costs_Electric Rev Req Model (2009 GRC) Revised 01-18-2010 2" xfId="10146"/>
    <cellStyle name="_Value Copy 11 30 05 gas 12 09 05 AURORA at 12 14 05_Rebuttal Power Costs_Electric Rev Req Model (2009 GRC) Revised 01-18-2010 2 2" xfId="10147"/>
    <cellStyle name="_Value Copy 11 30 05 gas 12 09 05 AURORA at 12 14 05_Rebuttal Power Costs_Electric Rev Req Model (2009 GRC) Revised 01-18-2010 3" xfId="10148"/>
    <cellStyle name="_Value Copy 11 30 05 gas 12 09 05 AURORA at 12 14 05_Rebuttal Power Costs_Electric Rev Req Model (2009 GRC) Revised 01-18-2010 3 2" xfId="10149"/>
    <cellStyle name="_Value Copy 11 30 05 gas 12 09 05 AURORA at 12 14 05_Rebuttal Power Costs_Electric Rev Req Model (2009 GRC) Revised 01-18-2010 4" xfId="10150"/>
    <cellStyle name="_Value Copy 11 30 05 gas 12 09 05 AURORA at 12 14 05_Rebuttal Power Costs_Electric Rev Req Model (2009 GRC) Revised 01-18-2010_DEM-WP(C) ENERG10C--ctn Mid-C_042010 2010GRC" xfId="10151"/>
    <cellStyle name="_Value Copy 11 30 05 gas 12 09 05 AURORA at 12 14 05_Rebuttal Power Costs_Electric Rev Req Model (2009 GRC) Revised 01-18-2010_DEM-WP(C) ENERG10C--ctn Mid-C_042010 2010GRC 2" xfId="10152"/>
    <cellStyle name="_Value Copy 11 30 05 gas 12 09 05 AURORA at 12 14 05_Rebuttal Power Costs_Final Order Electric EXHIBIT A-1" xfId="10153"/>
    <cellStyle name="_Value Copy 11 30 05 gas 12 09 05 AURORA at 12 14 05_Rebuttal Power Costs_Final Order Electric EXHIBIT A-1 2" xfId="10154"/>
    <cellStyle name="_Value Copy 11 30 05 gas 12 09 05 AURORA at 12 14 05_Rebuttal Power Costs_Final Order Electric EXHIBIT A-1 2 2" xfId="10155"/>
    <cellStyle name="_Value Copy 11 30 05 gas 12 09 05 AURORA at 12 14 05_Rebuttal Power Costs_Final Order Electric EXHIBIT A-1 3" xfId="10156"/>
    <cellStyle name="_Value Copy 11 30 05 gas 12 09 05 AURORA at 12 14 05_ROR 5.02" xfId="10157"/>
    <cellStyle name="_Value Copy 11 30 05 gas 12 09 05 AURORA at 12 14 05_Sch 40 Interim Energy Rates " xfId="10158"/>
    <cellStyle name="_Value Copy 11 30 05 gas 12 09 05 AURORA at 12 14 05_Transmission Workbook for May BOD" xfId="10159"/>
    <cellStyle name="_Value Copy 11 30 05 gas 12 09 05 AURORA at 12 14 05_Transmission Workbook for May BOD 2" xfId="10160"/>
    <cellStyle name="_Value Copy 11 30 05 gas 12 09 05 AURORA at 12 14 05_Transmission Workbook for May BOD 2 2" xfId="10161"/>
    <cellStyle name="_Value Copy 11 30 05 gas 12 09 05 AURORA at 12 14 05_Transmission Workbook for May BOD 3" xfId="10162"/>
    <cellStyle name="_Value Copy 11 30 05 gas 12 09 05 AURORA at 12 14 05_Transmission Workbook for May BOD 3 2" xfId="10163"/>
    <cellStyle name="_Value Copy 11 30 05 gas 12 09 05 AURORA at 12 14 05_Transmission Workbook for May BOD 4" xfId="10164"/>
    <cellStyle name="_Value Copy 11 30 05 gas 12 09 05 AURORA at 12 14 05_Transmission Workbook for May BOD_DEM-WP(C) ENERG10C--ctn Mid-C_042010 2010GRC" xfId="10165"/>
    <cellStyle name="_Value Copy 11 30 05 gas 12 09 05 AURORA at 12 14 05_Transmission Workbook for May BOD_DEM-WP(C) ENERG10C--ctn Mid-C_042010 2010GRC 2" xfId="10166"/>
    <cellStyle name="_Value Copy 11 30 05 gas 12 09 05 AURORA at 12 14 05_Wind Integration 10GRC" xfId="10167"/>
    <cellStyle name="_Value Copy 11 30 05 gas 12 09 05 AURORA at 12 14 05_Wind Integration 10GRC 2" xfId="10168"/>
    <cellStyle name="_Value Copy 11 30 05 gas 12 09 05 AURORA at 12 14 05_Wind Integration 10GRC 2 2" xfId="10169"/>
    <cellStyle name="_Value Copy 11 30 05 gas 12 09 05 AURORA at 12 14 05_Wind Integration 10GRC 3" xfId="10170"/>
    <cellStyle name="_Value Copy 11 30 05 gas 12 09 05 AURORA at 12 14 05_Wind Integration 10GRC 3 2" xfId="10171"/>
    <cellStyle name="_Value Copy 11 30 05 gas 12 09 05 AURORA at 12 14 05_Wind Integration 10GRC 4" xfId="10172"/>
    <cellStyle name="_Value Copy 11 30 05 gas 12 09 05 AURORA at 12 14 05_Wind Integration 10GRC_DEM-WP(C) ENERG10C--ctn Mid-C_042010 2010GRC" xfId="10173"/>
    <cellStyle name="_Value Copy 11 30 05 gas 12 09 05 AURORA at 12 14 05_Wind Integration 10GRC_DEM-WP(C) ENERG10C--ctn Mid-C_042010 2010GRC 2" xfId="10174"/>
    <cellStyle name="_VC 2007GRC PC 10312007" xfId="10175"/>
    <cellStyle name="_VC 2007GRC PC 10312007 2" xfId="10176"/>
    <cellStyle name="_VC 6.15.06 update on 06GRC power costs.xls Chart 1" xfId="10177"/>
    <cellStyle name="_VC 6.15.06 update on 06GRC power costs.xls Chart 1 2" xfId="10178"/>
    <cellStyle name="_VC 6.15.06 update on 06GRC power costs.xls Chart 1 2 2" xfId="10179"/>
    <cellStyle name="_VC 6.15.06 update on 06GRC power costs.xls Chart 1 2 2 2" xfId="10180"/>
    <cellStyle name="_VC 6.15.06 update on 06GRC power costs.xls Chart 1 2 3" xfId="10181"/>
    <cellStyle name="_VC 6.15.06 update on 06GRC power costs.xls Chart 1 2 3 2" xfId="10182"/>
    <cellStyle name="_VC 6.15.06 update on 06GRC power costs.xls Chart 1 2 4" xfId="10183"/>
    <cellStyle name="_VC 6.15.06 update on 06GRC power costs.xls Chart 1 3" xfId="10184"/>
    <cellStyle name="_VC 6.15.06 update on 06GRC power costs.xls Chart 1 3 2" xfId="10185"/>
    <cellStyle name="_VC 6.15.06 update on 06GRC power costs.xls Chart 1 4" xfId="10186"/>
    <cellStyle name="_VC 6.15.06 update on 06GRC power costs.xls Chart 1 4 2" xfId="10187"/>
    <cellStyle name="_VC 6.15.06 update on 06GRC power costs.xls Chart 1 4 2 2" xfId="10188"/>
    <cellStyle name="_VC 6.15.06 update on 06GRC power costs.xls Chart 1 4 3" xfId="10189"/>
    <cellStyle name="_VC 6.15.06 update on 06GRC power costs.xls Chart 1 5" xfId="10190"/>
    <cellStyle name="_VC 6.15.06 update on 06GRC power costs.xls Chart 1 5 2" xfId="10191"/>
    <cellStyle name="_VC 6.15.06 update on 06GRC power costs.xls Chart 1 6" xfId="10192"/>
    <cellStyle name="_VC 6.15.06 update on 06GRC power costs.xls Chart 1 6 2" xfId="10193"/>
    <cellStyle name="_VC 6.15.06 update on 06GRC power costs.xls Chart 1 6 2 2" xfId="10194"/>
    <cellStyle name="_VC 6.15.06 update on 06GRC power costs.xls Chart 1 6 3" xfId="10195"/>
    <cellStyle name="_VC 6.15.06 update on 06GRC power costs.xls Chart 1 7" xfId="10196"/>
    <cellStyle name="_VC 6.15.06 update on 06GRC power costs.xls Chart 1 7 2" xfId="10197"/>
    <cellStyle name="_VC 6.15.06 update on 06GRC power costs.xls Chart 1 7 2 2" xfId="10198"/>
    <cellStyle name="_VC 6.15.06 update on 06GRC power costs.xls Chart 1 7 3" xfId="10199"/>
    <cellStyle name="_VC 6.15.06 update on 06GRC power costs.xls Chart 1 8" xfId="10200"/>
    <cellStyle name="_VC 6.15.06 update on 06GRC power costs.xls Chart 1_04 07E Wild Horse Wind Expansion (C) (2)" xfId="10201"/>
    <cellStyle name="_VC 6.15.06 update on 06GRC power costs.xls Chart 1_04 07E Wild Horse Wind Expansion (C) (2) 2" xfId="10202"/>
    <cellStyle name="_VC 6.15.06 update on 06GRC power costs.xls Chart 1_04 07E Wild Horse Wind Expansion (C) (2) 2 2" xfId="10203"/>
    <cellStyle name="_VC 6.15.06 update on 06GRC power costs.xls Chart 1_04 07E Wild Horse Wind Expansion (C) (2) 3" xfId="10204"/>
    <cellStyle name="_VC 6.15.06 update on 06GRC power costs.xls Chart 1_04 07E Wild Horse Wind Expansion (C) (2) 3 2" xfId="10205"/>
    <cellStyle name="_VC 6.15.06 update on 06GRC power costs.xls Chart 1_04 07E Wild Horse Wind Expansion (C) (2) 4" xfId="10206"/>
    <cellStyle name="_VC 6.15.06 update on 06GRC power costs.xls Chart 1_04 07E Wild Horse Wind Expansion (C) (2)_Adj Bench DR 3 for Initial Briefs (Electric)" xfId="10207"/>
    <cellStyle name="_VC 6.15.06 update on 06GRC power costs.xls Chart 1_04 07E Wild Horse Wind Expansion (C) (2)_Adj Bench DR 3 for Initial Briefs (Electric) 2" xfId="10208"/>
    <cellStyle name="_VC 6.15.06 update on 06GRC power costs.xls Chart 1_04 07E Wild Horse Wind Expansion (C) (2)_Adj Bench DR 3 for Initial Briefs (Electric) 2 2" xfId="10209"/>
    <cellStyle name="_VC 6.15.06 update on 06GRC power costs.xls Chart 1_04 07E Wild Horse Wind Expansion (C) (2)_Adj Bench DR 3 for Initial Briefs (Electric) 3" xfId="10210"/>
    <cellStyle name="_VC 6.15.06 update on 06GRC power costs.xls Chart 1_04 07E Wild Horse Wind Expansion (C) (2)_Adj Bench DR 3 for Initial Briefs (Electric) 3 2" xfId="10211"/>
    <cellStyle name="_VC 6.15.06 update on 06GRC power costs.xls Chart 1_04 07E Wild Horse Wind Expansion (C) (2)_Adj Bench DR 3 for Initial Briefs (Electric) 4" xfId="10212"/>
    <cellStyle name="_VC 6.15.06 update on 06GRC power costs.xls Chart 1_04 07E Wild Horse Wind Expansion (C) (2)_Adj Bench DR 3 for Initial Briefs (Electric)_DEM-WP(C) ENERG10C--ctn Mid-C_042010 2010GRC" xfId="10213"/>
    <cellStyle name="_VC 6.15.06 update on 06GRC power costs.xls Chart 1_04 07E Wild Horse Wind Expansion (C) (2)_Adj Bench DR 3 for Initial Briefs (Electric)_DEM-WP(C) ENERG10C--ctn Mid-C_042010 2010GRC 2" xfId="10214"/>
    <cellStyle name="_VC 6.15.06 update on 06GRC power costs.xls Chart 1_04 07E Wild Horse Wind Expansion (C) (2)_Book1" xfId="10215"/>
    <cellStyle name="_VC 6.15.06 update on 06GRC power costs.xls Chart 1_04 07E Wild Horse Wind Expansion (C) (2)_Book1 2" xfId="10216"/>
    <cellStyle name="_VC 6.15.06 update on 06GRC power costs.xls Chart 1_04 07E Wild Horse Wind Expansion (C) (2)_DEM-WP(C) ENERG10C--ctn Mid-C_042010 2010GRC" xfId="10217"/>
    <cellStyle name="_VC 6.15.06 update on 06GRC power costs.xls Chart 1_04 07E Wild Horse Wind Expansion (C) (2)_DEM-WP(C) ENERG10C--ctn Mid-C_042010 2010GRC 2" xfId="10218"/>
    <cellStyle name="_VC 6.15.06 update on 06GRC power costs.xls Chart 1_04 07E Wild Horse Wind Expansion (C) (2)_Electric Rev Req Model (2009 GRC) " xfId="10219"/>
    <cellStyle name="_VC 6.15.06 update on 06GRC power costs.xls Chart 1_04 07E Wild Horse Wind Expansion (C) (2)_Electric Rev Req Model (2009 GRC)  2" xfId="10220"/>
    <cellStyle name="_VC 6.15.06 update on 06GRC power costs.xls Chart 1_04 07E Wild Horse Wind Expansion (C) (2)_Electric Rev Req Model (2009 GRC)  2 2" xfId="10221"/>
    <cellStyle name="_VC 6.15.06 update on 06GRC power costs.xls Chart 1_04 07E Wild Horse Wind Expansion (C) (2)_Electric Rev Req Model (2009 GRC)  3" xfId="10222"/>
    <cellStyle name="_VC 6.15.06 update on 06GRC power costs.xls Chart 1_04 07E Wild Horse Wind Expansion (C) (2)_Electric Rev Req Model (2009 GRC)  3 2" xfId="10223"/>
    <cellStyle name="_VC 6.15.06 update on 06GRC power costs.xls Chart 1_04 07E Wild Horse Wind Expansion (C) (2)_Electric Rev Req Model (2009 GRC)  4" xfId="10224"/>
    <cellStyle name="_VC 6.15.06 update on 06GRC power costs.xls Chart 1_04 07E Wild Horse Wind Expansion (C) (2)_Electric Rev Req Model (2009 GRC) _DEM-WP(C) ENERG10C--ctn Mid-C_042010 2010GRC" xfId="10225"/>
    <cellStyle name="_VC 6.15.06 update on 06GRC power costs.xls Chart 1_04 07E Wild Horse Wind Expansion (C) (2)_Electric Rev Req Model (2009 GRC) _DEM-WP(C) ENERG10C--ctn Mid-C_042010 2010GRC 2" xfId="10226"/>
    <cellStyle name="_VC 6.15.06 update on 06GRC power costs.xls Chart 1_04 07E Wild Horse Wind Expansion (C) (2)_Electric Rev Req Model (2009 GRC) Rebuttal" xfId="10227"/>
    <cellStyle name="_VC 6.15.06 update on 06GRC power costs.xls Chart 1_04 07E Wild Horse Wind Expansion (C) (2)_Electric Rev Req Model (2009 GRC) Rebuttal 2" xfId="10228"/>
    <cellStyle name="_VC 6.15.06 update on 06GRC power costs.xls Chart 1_04 07E Wild Horse Wind Expansion (C) (2)_Electric Rev Req Model (2009 GRC) Rebuttal 2 2" xfId="10229"/>
    <cellStyle name="_VC 6.15.06 update on 06GRC power costs.xls Chart 1_04 07E Wild Horse Wind Expansion (C) (2)_Electric Rev Req Model (2009 GRC) Rebuttal 3" xfId="10230"/>
    <cellStyle name="_VC 6.15.06 update on 06GRC power costs.xls Chart 1_04 07E Wild Horse Wind Expansion (C) (2)_Electric Rev Req Model (2009 GRC) Rebuttal REmoval of New  WH Solar AdjustMI" xfId="10231"/>
    <cellStyle name="_VC 6.15.06 update on 06GRC power costs.xls Chart 1_04 07E Wild Horse Wind Expansion (C) (2)_Electric Rev Req Model (2009 GRC) Rebuttal REmoval of New  WH Solar AdjustMI 2" xfId="10232"/>
    <cellStyle name="_VC 6.15.06 update on 06GRC power costs.xls Chart 1_04 07E Wild Horse Wind Expansion (C) (2)_Electric Rev Req Model (2009 GRC) Rebuttal REmoval of New  WH Solar AdjustMI 2 2" xfId="10233"/>
    <cellStyle name="_VC 6.15.06 update on 06GRC power costs.xls Chart 1_04 07E Wild Horse Wind Expansion (C) (2)_Electric Rev Req Model (2009 GRC) Rebuttal REmoval of New  WH Solar AdjustMI 3" xfId="10234"/>
    <cellStyle name="_VC 6.15.06 update on 06GRC power costs.xls Chart 1_04 07E Wild Horse Wind Expansion (C) (2)_Electric Rev Req Model (2009 GRC) Rebuttal REmoval of New  WH Solar AdjustMI 3 2" xfId="10235"/>
    <cellStyle name="_VC 6.15.06 update on 06GRC power costs.xls Chart 1_04 07E Wild Horse Wind Expansion (C) (2)_Electric Rev Req Model (2009 GRC) Rebuttal REmoval of New  WH Solar AdjustMI 4" xfId="10236"/>
    <cellStyle name="_VC 6.15.06 update on 06GRC power costs.xls Chart 1_04 07E Wild Horse Wind Expansion (C) (2)_Electric Rev Req Model (2009 GRC) Rebuttal REmoval of New  WH Solar AdjustMI_DEM-WP(C) ENERG10C--ctn Mid-C_042010 2010GRC" xfId="10237"/>
    <cellStyle name="_VC 6.15.06 update on 06GRC power costs.xls Chart 1_04 07E Wild Horse Wind Expansion (C) (2)_Electric Rev Req Model (2009 GRC) Rebuttal REmoval of New  WH Solar AdjustMI_DEM-WP(C) ENERG10C--ctn Mid-C_042010 2010GRC 2" xfId="10238"/>
    <cellStyle name="_VC 6.15.06 update on 06GRC power costs.xls Chart 1_04 07E Wild Horse Wind Expansion (C) (2)_Electric Rev Req Model (2009 GRC) Revised 01-18-2010" xfId="10239"/>
    <cellStyle name="_VC 6.15.06 update on 06GRC power costs.xls Chart 1_04 07E Wild Horse Wind Expansion (C) (2)_Electric Rev Req Model (2009 GRC) Revised 01-18-2010 2" xfId="10240"/>
    <cellStyle name="_VC 6.15.06 update on 06GRC power costs.xls Chart 1_04 07E Wild Horse Wind Expansion (C) (2)_Electric Rev Req Model (2009 GRC) Revised 01-18-2010 2 2" xfId="10241"/>
    <cellStyle name="_VC 6.15.06 update on 06GRC power costs.xls Chart 1_04 07E Wild Horse Wind Expansion (C) (2)_Electric Rev Req Model (2009 GRC) Revised 01-18-2010 3" xfId="10242"/>
    <cellStyle name="_VC 6.15.06 update on 06GRC power costs.xls Chart 1_04 07E Wild Horse Wind Expansion (C) (2)_Electric Rev Req Model (2009 GRC) Revised 01-18-2010 3 2" xfId="10243"/>
    <cellStyle name="_VC 6.15.06 update on 06GRC power costs.xls Chart 1_04 07E Wild Horse Wind Expansion (C) (2)_Electric Rev Req Model (2009 GRC) Revised 01-18-2010 4" xfId="10244"/>
    <cellStyle name="_VC 6.15.06 update on 06GRC power costs.xls Chart 1_04 07E Wild Horse Wind Expansion (C) (2)_Electric Rev Req Model (2009 GRC) Revised 01-18-2010_DEM-WP(C) ENERG10C--ctn Mid-C_042010 2010GRC" xfId="10245"/>
    <cellStyle name="_VC 6.15.06 update on 06GRC power costs.xls Chart 1_04 07E Wild Horse Wind Expansion (C) (2)_Electric Rev Req Model (2009 GRC) Revised 01-18-2010_DEM-WP(C) ENERG10C--ctn Mid-C_042010 2010GRC 2" xfId="10246"/>
    <cellStyle name="_VC 6.15.06 update on 06GRC power costs.xls Chart 1_04 07E Wild Horse Wind Expansion (C) (2)_Electric Rev Req Model (2010 GRC)" xfId="10247"/>
    <cellStyle name="_VC 6.15.06 update on 06GRC power costs.xls Chart 1_04 07E Wild Horse Wind Expansion (C) (2)_Electric Rev Req Model (2010 GRC) 2" xfId="10248"/>
    <cellStyle name="_VC 6.15.06 update on 06GRC power costs.xls Chart 1_04 07E Wild Horse Wind Expansion (C) (2)_Electric Rev Req Model (2010 GRC) SF" xfId="10249"/>
    <cellStyle name="_VC 6.15.06 update on 06GRC power costs.xls Chart 1_04 07E Wild Horse Wind Expansion (C) (2)_Electric Rev Req Model (2010 GRC) SF 2" xfId="10250"/>
    <cellStyle name="_VC 6.15.06 update on 06GRC power costs.xls Chart 1_04 07E Wild Horse Wind Expansion (C) (2)_Final Order Electric EXHIBIT A-1" xfId="10251"/>
    <cellStyle name="_VC 6.15.06 update on 06GRC power costs.xls Chart 1_04 07E Wild Horse Wind Expansion (C) (2)_Final Order Electric EXHIBIT A-1 2" xfId="10252"/>
    <cellStyle name="_VC 6.15.06 update on 06GRC power costs.xls Chart 1_04 07E Wild Horse Wind Expansion (C) (2)_Final Order Electric EXHIBIT A-1 2 2" xfId="10253"/>
    <cellStyle name="_VC 6.15.06 update on 06GRC power costs.xls Chart 1_04 07E Wild Horse Wind Expansion (C) (2)_Final Order Electric EXHIBIT A-1 3" xfId="10254"/>
    <cellStyle name="_VC 6.15.06 update on 06GRC power costs.xls Chart 1_04 07E Wild Horse Wind Expansion (C) (2)_TENASKA REGULATORY ASSET" xfId="10255"/>
    <cellStyle name="_VC 6.15.06 update on 06GRC power costs.xls Chart 1_04 07E Wild Horse Wind Expansion (C) (2)_TENASKA REGULATORY ASSET 2" xfId="10256"/>
    <cellStyle name="_VC 6.15.06 update on 06GRC power costs.xls Chart 1_04 07E Wild Horse Wind Expansion (C) (2)_TENASKA REGULATORY ASSET 2 2" xfId="10257"/>
    <cellStyle name="_VC 6.15.06 update on 06GRC power costs.xls Chart 1_04 07E Wild Horse Wind Expansion (C) (2)_TENASKA REGULATORY ASSET 3" xfId="10258"/>
    <cellStyle name="_VC 6.15.06 update on 06GRC power costs.xls Chart 1_16.37E Wild Horse Expansion DeferralRevwrkingfile SF" xfId="10259"/>
    <cellStyle name="_VC 6.15.06 update on 06GRC power costs.xls Chart 1_16.37E Wild Horse Expansion DeferralRevwrkingfile SF 2" xfId="10260"/>
    <cellStyle name="_VC 6.15.06 update on 06GRC power costs.xls Chart 1_16.37E Wild Horse Expansion DeferralRevwrkingfile SF 2 2" xfId="10261"/>
    <cellStyle name="_VC 6.15.06 update on 06GRC power costs.xls Chart 1_16.37E Wild Horse Expansion DeferralRevwrkingfile SF 3" xfId="10262"/>
    <cellStyle name="_VC 6.15.06 update on 06GRC power costs.xls Chart 1_16.37E Wild Horse Expansion DeferralRevwrkingfile SF 3 2" xfId="10263"/>
    <cellStyle name="_VC 6.15.06 update on 06GRC power costs.xls Chart 1_16.37E Wild Horse Expansion DeferralRevwrkingfile SF 4" xfId="10264"/>
    <cellStyle name="_VC 6.15.06 update on 06GRC power costs.xls Chart 1_16.37E Wild Horse Expansion DeferralRevwrkingfile SF_DEM-WP(C) ENERG10C--ctn Mid-C_042010 2010GRC" xfId="10265"/>
    <cellStyle name="_VC 6.15.06 update on 06GRC power costs.xls Chart 1_16.37E Wild Horse Expansion DeferralRevwrkingfile SF_DEM-WP(C) ENERG10C--ctn Mid-C_042010 2010GRC 2" xfId="10266"/>
    <cellStyle name="_VC 6.15.06 update on 06GRC power costs.xls Chart 1_2009 Compliance Filing PCA Exhibits for GRC" xfId="10267"/>
    <cellStyle name="_VC 6.15.06 update on 06GRC power costs.xls Chart 1_2009 Compliance Filing PCA Exhibits for GRC 2" xfId="10268"/>
    <cellStyle name="_VC 6.15.06 update on 06GRC power costs.xls Chart 1_2009 Compliance Filing PCA Exhibits for GRC 2 2" xfId="10269"/>
    <cellStyle name="_VC 6.15.06 update on 06GRC power costs.xls Chart 1_2009 Compliance Filing PCA Exhibits for GRC 3" xfId="10270"/>
    <cellStyle name="_VC 6.15.06 update on 06GRC power costs.xls Chart 1_2009 GRC Compl Filing - Exhibit D" xfId="10271"/>
    <cellStyle name="_VC 6.15.06 update on 06GRC power costs.xls Chart 1_2009 GRC Compl Filing - Exhibit D 2" xfId="10272"/>
    <cellStyle name="_VC 6.15.06 update on 06GRC power costs.xls Chart 1_2009 GRC Compl Filing - Exhibit D 2 2" xfId="10273"/>
    <cellStyle name="_VC 6.15.06 update on 06GRC power costs.xls Chart 1_2009 GRC Compl Filing - Exhibit D 3" xfId="10274"/>
    <cellStyle name="_VC 6.15.06 update on 06GRC power costs.xls Chart 1_2009 GRC Compl Filing - Exhibit D 3 2" xfId="10275"/>
    <cellStyle name="_VC 6.15.06 update on 06GRC power costs.xls Chart 1_2009 GRC Compl Filing - Exhibit D 4" xfId="10276"/>
    <cellStyle name="_VC 6.15.06 update on 06GRC power costs.xls Chart 1_2009 GRC Compl Filing - Exhibit D_DEM-WP(C) ENERG10C--ctn Mid-C_042010 2010GRC" xfId="10277"/>
    <cellStyle name="_VC 6.15.06 update on 06GRC power costs.xls Chart 1_2009 GRC Compl Filing - Exhibit D_DEM-WP(C) ENERG10C--ctn Mid-C_042010 2010GRC 2" xfId="10278"/>
    <cellStyle name="_VC 6.15.06 update on 06GRC power costs.xls Chart 1_3.01 Income Statement" xfId="10279"/>
    <cellStyle name="_VC 6.15.06 update on 06GRC power costs.xls Chart 1_4 31 Regulatory Assets and Liabilities  7 06- Exhibit D" xfId="10280"/>
    <cellStyle name="_VC 6.15.06 update on 06GRC power costs.xls Chart 1_4 31 Regulatory Assets and Liabilities  7 06- Exhibit D 2" xfId="10281"/>
    <cellStyle name="_VC 6.15.06 update on 06GRC power costs.xls Chart 1_4 31 Regulatory Assets and Liabilities  7 06- Exhibit D 2 2" xfId="10282"/>
    <cellStyle name="_VC 6.15.06 update on 06GRC power costs.xls Chart 1_4 31 Regulatory Assets and Liabilities  7 06- Exhibit D 3" xfId="10283"/>
    <cellStyle name="_VC 6.15.06 update on 06GRC power costs.xls Chart 1_4 31 Regulatory Assets and Liabilities  7 06- Exhibit D 3 2" xfId="10284"/>
    <cellStyle name="_VC 6.15.06 update on 06GRC power costs.xls Chart 1_4 31 Regulatory Assets and Liabilities  7 06- Exhibit D 4" xfId="10285"/>
    <cellStyle name="_VC 6.15.06 update on 06GRC power costs.xls Chart 1_4 31 Regulatory Assets and Liabilities  7 06- Exhibit D_DEM-WP(C) ENERG10C--ctn Mid-C_042010 2010GRC" xfId="10286"/>
    <cellStyle name="_VC 6.15.06 update on 06GRC power costs.xls Chart 1_4 31 Regulatory Assets and Liabilities  7 06- Exhibit D_DEM-WP(C) ENERG10C--ctn Mid-C_042010 2010GRC 2" xfId="10287"/>
    <cellStyle name="_VC 6.15.06 update on 06GRC power costs.xls Chart 1_4 31 Regulatory Assets and Liabilities  7 06- Exhibit D_NIM Summary" xfId="10288"/>
    <cellStyle name="_VC 6.15.06 update on 06GRC power costs.xls Chart 1_4 31 Regulatory Assets and Liabilities  7 06- Exhibit D_NIM Summary 2" xfId="10289"/>
    <cellStyle name="_VC 6.15.06 update on 06GRC power costs.xls Chart 1_4 31 Regulatory Assets and Liabilities  7 06- Exhibit D_NIM Summary 2 2" xfId="10290"/>
    <cellStyle name="_VC 6.15.06 update on 06GRC power costs.xls Chart 1_4 31 Regulatory Assets and Liabilities  7 06- Exhibit D_NIM Summary 3" xfId="10291"/>
    <cellStyle name="_VC 6.15.06 update on 06GRC power costs.xls Chart 1_4 31 Regulatory Assets and Liabilities  7 06- Exhibit D_NIM Summary 3 2" xfId="10292"/>
    <cellStyle name="_VC 6.15.06 update on 06GRC power costs.xls Chart 1_4 31 Regulatory Assets and Liabilities  7 06- Exhibit D_NIM Summary 4" xfId="10293"/>
    <cellStyle name="_VC 6.15.06 update on 06GRC power costs.xls Chart 1_4 31 Regulatory Assets and Liabilities  7 06- Exhibit D_NIM Summary_DEM-WP(C) ENERG10C--ctn Mid-C_042010 2010GRC" xfId="10294"/>
    <cellStyle name="_VC 6.15.06 update on 06GRC power costs.xls Chart 1_4 31 Regulatory Assets and Liabilities  7 06- Exhibit D_NIM Summary_DEM-WP(C) ENERG10C--ctn Mid-C_042010 2010GRC 2" xfId="10295"/>
    <cellStyle name="_VC 6.15.06 update on 06GRC power costs.xls Chart 1_4 31E Reg Asset  Liab and EXH D" xfId="10296"/>
    <cellStyle name="_VC 6.15.06 update on 06GRC power costs.xls Chart 1_4 31E Reg Asset  Liab and EXH D _ Aug 10 Filing (2)" xfId="10297"/>
    <cellStyle name="_VC 6.15.06 update on 06GRC power costs.xls Chart 1_4 31E Reg Asset  Liab and EXH D _ Aug 10 Filing (2) 2" xfId="10298"/>
    <cellStyle name="_VC 6.15.06 update on 06GRC power costs.xls Chart 1_4 31E Reg Asset  Liab and EXH D 2" xfId="10299"/>
    <cellStyle name="_VC 6.15.06 update on 06GRC power costs.xls Chart 1_4 31E Reg Asset  Liab and EXH D 3" xfId="10300"/>
    <cellStyle name="_VC 6.15.06 update on 06GRC power costs.xls Chart 1_4 32 Regulatory Assets and Liabilities  7 06- Exhibit D" xfId="10301"/>
    <cellStyle name="_VC 6.15.06 update on 06GRC power costs.xls Chart 1_4 32 Regulatory Assets and Liabilities  7 06- Exhibit D 2" xfId="10302"/>
    <cellStyle name="_VC 6.15.06 update on 06GRC power costs.xls Chart 1_4 32 Regulatory Assets and Liabilities  7 06- Exhibit D 2 2" xfId="10303"/>
    <cellStyle name="_VC 6.15.06 update on 06GRC power costs.xls Chart 1_4 32 Regulatory Assets and Liabilities  7 06- Exhibit D 3" xfId="10304"/>
    <cellStyle name="_VC 6.15.06 update on 06GRC power costs.xls Chart 1_4 32 Regulatory Assets and Liabilities  7 06- Exhibit D 3 2" xfId="10305"/>
    <cellStyle name="_VC 6.15.06 update on 06GRC power costs.xls Chart 1_4 32 Regulatory Assets and Liabilities  7 06- Exhibit D 4" xfId="10306"/>
    <cellStyle name="_VC 6.15.06 update on 06GRC power costs.xls Chart 1_4 32 Regulatory Assets and Liabilities  7 06- Exhibit D_DEM-WP(C) ENERG10C--ctn Mid-C_042010 2010GRC" xfId="10307"/>
    <cellStyle name="_VC 6.15.06 update on 06GRC power costs.xls Chart 1_4 32 Regulatory Assets and Liabilities  7 06- Exhibit D_DEM-WP(C) ENERG10C--ctn Mid-C_042010 2010GRC 2" xfId="10308"/>
    <cellStyle name="_VC 6.15.06 update on 06GRC power costs.xls Chart 1_4 32 Regulatory Assets and Liabilities  7 06- Exhibit D_NIM Summary" xfId="10309"/>
    <cellStyle name="_VC 6.15.06 update on 06GRC power costs.xls Chart 1_4 32 Regulatory Assets and Liabilities  7 06- Exhibit D_NIM Summary 2" xfId="10310"/>
    <cellStyle name="_VC 6.15.06 update on 06GRC power costs.xls Chart 1_4 32 Regulatory Assets and Liabilities  7 06- Exhibit D_NIM Summary 2 2" xfId="10311"/>
    <cellStyle name="_VC 6.15.06 update on 06GRC power costs.xls Chart 1_4 32 Regulatory Assets and Liabilities  7 06- Exhibit D_NIM Summary 3" xfId="10312"/>
    <cellStyle name="_VC 6.15.06 update on 06GRC power costs.xls Chart 1_4 32 Regulatory Assets and Liabilities  7 06- Exhibit D_NIM Summary 3 2" xfId="10313"/>
    <cellStyle name="_VC 6.15.06 update on 06GRC power costs.xls Chart 1_4 32 Regulatory Assets and Liabilities  7 06- Exhibit D_NIM Summary 4" xfId="10314"/>
    <cellStyle name="_VC 6.15.06 update on 06GRC power costs.xls Chart 1_4 32 Regulatory Assets and Liabilities  7 06- Exhibit D_NIM Summary_DEM-WP(C) ENERG10C--ctn Mid-C_042010 2010GRC" xfId="10315"/>
    <cellStyle name="_VC 6.15.06 update on 06GRC power costs.xls Chart 1_4 32 Regulatory Assets and Liabilities  7 06- Exhibit D_NIM Summary_DEM-WP(C) ENERG10C--ctn Mid-C_042010 2010GRC 2" xfId="10316"/>
    <cellStyle name="_VC 6.15.06 update on 06GRC power costs.xls Chart 1_AURORA Total New" xfId="10317"/>
    <cellStyle name="_VC 6.15.06 update on 06GRC power costs.xls Chart 1_AURORA Total New 2" xfId="10318"/>
    <cellStyle name="_VC 6.15.06 update on 06GRC power costs.xls Chart 1_AURORA Total New 2 2" xfId="10319"/>
    <cellStyle name="_VC 6.15.06 update on 06GRC power costs.xls Chart 1_AURORA Total New 3" xfId="10320"/>
    <cellStyle name="_VC 6.15.06 update on 06GRC power costs.xls Chart 1_Book2" xfId="10321"/>
    <cellStyle name="_VC 6.15.06 update on 06GRC power costs.xls Chart 1_Book2 2" xfId="10322"/>
    <cellStyle name="_VC 6.15.06 update on 06GRC power costs.xls Chart 1_Book2 2 2" xfId="10323"/>
    <cellStyle name="_VC 6.15.06 update on 06GRC power costs.xls Chart 1_Book2 3" xfId="10324"/>
    <cellStyle name="_VC 6.15.06 update on 06GRC power costs.xls Chart 1_Book2 3 2" xfId="10325"/>
    <cellStyle name="_VC 6.15.06 update on 06GRC power costs.xls Chart 1_Book2 4" xfId="10326"/>
    <cellStyle name="_VC 6.15.06 update on 06GRC power costs.xls Chart 1_Book2_Adj Bench DR 3 for Initial Briefs (Electric)" xfId="10327"/>
    <cellStyle name="_VC 6.15.06 update on 06GRC power costs.xls Chart 1_Book2_Adj Bench DR 3 for Initial Briefs (Electric) 2" xfId="10328"/>
    <cellStyle name="_VC 6.15.06 update on 06GRC power costs.xls Chart 1_Book2_Adj Bench DR 3 for Initial Briefs (Electric) 2 2" xfId="10329"/>
    <cellStyle name="_VC 6.15.06 update on 06GRC power costs.xls Chart 1_Book2_Adj Bench DR 3 for Initial Briefs (Electric) 3" xfId="10330"/>
    <cellStyle name="_VC 6.15.06 update on 06GRC power costs.xls Chart 1_Book2_Adj Bench DR 3 for Initial Briefs (Electric) 3 2" xfId="10331"/>
    <cellStyle name="_VC 6.15.06 update on 06GRC power costs.xls Chart 1_Book2_Adj Bench DR 3 for Initial Briefs (Electric) 4" xfId="10332"/>
    <cellStyle name="_VC 6.15.06 update on 06GRC power costs.xls Chart 1_Book2_Adj Bench DR 3 for Initial Briefs (Electric)_DEM-WP(C) ENERG10C--ctn Mid-C_042010 2010GRC" xfId="10333"/>
    <cellStyle name="_VC 6.15.06 update on 06GRC power costs.xls Chart 1_Book2_Adj Bench DR 3 for Initial Briefs (Electric)_DEM-WP(C) ENERG10C--ctn Mid-C_042010 2010GRC 2" xfId="10334"/>
    <cellStyle name="_VC 6.15.06 update on 06GRC power costs.xls Chart 1_Book2_DEM-WP(C) ENERG10C--ctn Mid-C_042010 2010GRC" xfId="10335"/>
    <cellStyle name="_VC 6.15.06 update on 06GRC power costs.xls Chart 1_Book2_DEM-WP(C) ENERG10C--ctn Mid-C_042010 2010GRC 2" xfId="10336"/>
    <cellStyle name="_VC 6.15.06 update on 06GRC power costs.xls Chart 1_Book2_Electric Rev Req Model (2009 GRC) Rebuttal" xfId="10337"/>
    <cellStyle name="_VC 6.15.06 update on 06GRC power costs.xls Chart 1_Book2_Electric Rev Req Model (2009 GRC) Rebuttal 2" xfId="10338"/>
    <cellStyle name="_VC 6.15.06 update on 06GRC power costs.xls Chart 1_Book2_Electric Rev Req Model (2009 GRC) Rebuttal 2 2" xfId="10339"/>
    <cellStyle name="_VC 6.15.06 update on 06GRC power costs.xls Chart 1_Book2_Electric Rev Req Model (2009 GRC) Rebuttal 3" xfId="10340"/>
    <cellStyle name="_VC 6.15.06 update on 06GRC power costs.xls Chart 1_Book2_Electric Rev Req Model (2009 GRC) Rebuttal REmoval of New  WH Solar AdjustMI" xfId="10341"/>
    <cellStyle name="_VC 6.15.06 update on 06GRC power costs.xls Chart 1_Book2_Electric Rev Req Model (2009 GRC) Rebuttal REmoval of New  WH Solar AdjustMI 2" xfId="10342"/>
    <cellStyle name="_VC 6.15.06 update on 06GRC power costs.xls Chart 1_Book2_Electric Rev Req Model (2009 GRC) Rebuttal REmoval of New  WH Solar AdjustMI 2 2" xfId="10343"/>
    <cellStyle name="_VC 6.15.06 update on 06GRC power costs.xls Chart 1_Book2_Electric Rev Req Model (2009 GRC) Rebuttal REmoval of New  WH Solar AdjustMI 3" xfId="10344"/>
    <cellStyle name="_VC 6.15.06 update on 06GRC power costs.xls Chart 1_Book2_Electric Rev Req Model (2009 GRC) Rebuttal REmoval of New  WH Solar AdjustMI 3 2" xfId="10345"/>
    <cellStyle name="_VC 6.15.06 update on 06GRC power costs.xls Chart 1_Book2_Electric Rev Req Model (2009 GRC) Rebuttal REmoval of New  WH Solar AdjustMI 4" xfId="10346"/>
    <cellStyle name="_VC 6.15.06 update on 06GRC power costs.xls Chart 1_Book2_Electric Rev Req Model (2009 GRC) Rebuttal REmoval of New  WH Solar AdjustMI_DEM-WP(C) ENERG10C--ctn Mid-C_042010 2010GRC" xfId="10347"/>
    <cellStyle name="_VC 6.15.06 update on 06GRC power costs.xls Chart 1_Book2_Electric Rev Req Model (2009 GRC) Rebuttal REmoval of New  WH Solar AdjustMI_DEM-WP(C) ENERG10C--ctn Mid-C_042010 2010GRC 2" xfId="10348"/>
    <cellStyle name="_VC 6.15.06 update on 06GRC power costs.xls Chart 1_Book2_Electric Rev Req Model (2009 GRC) Revised 01-18-2010" xfId="10349"/>
    <cellStyle name="_VC 6.15.06 update on 06GRC power costs.xls Chart 1_Book2_Electric Rev Req Model (2009 GRC) Revised 01-18-2010 2" xfId="10350"/>
    <cellStyle name="_VC 6.15.06 update on 06GRC power costs.xls Chart 1_Book2_Electric Rev Req Model (2009 GRC) Revised 01-18-2010 2 2" xfId="10351"/>
    <cellStyle name="_VC 6.15.06 update on 06GRC power costs.xls Chart 1_Book2_Electric Rev Req Model (2009 GRC) Revised 01-18-2010 3" xfId="10352"/>
    <cellStyle name="_VC 6.15.06 update on 06GRC power costs.xls Chart 1_Book2_Electric Rev Req Model (2009 GRC) Revised 01-18-2010 3 2" xfId="10353"/>
    <cellStyle name="_VC 6.15.06 update on 06GRC power costs.xls Chart 1_Book2_Electric Rev Req Model (2009 GRC) Revised 01-18-2010 4" xfId="10354"/>
    <cellStyle name="_VC 6.15.06 update on 06GRC power costs.xls Chart 1_Book2_Electric Rev Req Model (2009 GRC) Revised 01-18-2010_DEM-WP(C) ENERG10C--ctn Mid-C_042010 2010GRC" xfId="10355"/>
    <cellStyle name="_VC 6.15.06 update on 06GRC power costs.xls Chart 1_Book2_Electric Rev Req Model (2009 GRC) Revised 01-18-2010_DEM-WP(C) ENERG10C--ctn Mid-C_042010 2010GRC 2" xfId="10356"/>
    <cellStyle name="_VC 6.15.06 update on 06GRC power costs.xls Chart 1_Book2_Final Order Electric EXHIBIT A-1" xfId="10357"/>
    <cellStyle name="_VC 6.15.06 update on 06GRC power costs.xls Chart 1_Book2_Final Order Electric EXHIBIT A-1 2" xfId="10358"/>
    <cellStyle name="_VC 6.15.06 update on 06GRC power costs.xls Chart 1_Book2_Final Order Electric EXHIBIT A-1 2 2" xfId="10359"/>
    <cellStyle name="_VC 6.15.06 update on 06GRC power costs.xls Chart 1_Book2_Final Order Electric EXHIBIT A-1 3" xfId="10360"/>
    <cellStyle name="_VC 6.15.06 update on 06GRC power costs.xls Chart 1_Book4" xfId="10361"/>
    <cellStyle name="_VC 6.15.06 update on 06GRC power costs.xls Chart 1_Book4 2" xfId="10362"/>
    <cellStyle name="_VC 6.15.06 update on 06GRC power costs.xls Chart 1_Book4 2 2" xfId="10363"/>
    <cellStyle name="_VC 6.15.06 update on 06GRC power costs.xls Chart 1_Book4 3" xfId="10364"/>
    <cellStyle name="_VC 6.15.06 update on 06GRC power costs.xls Chart 1_Book4 3 2" xfId="10365"/>
    <cellStyle name="_VC 6.15.06 update on 06GRC power costs.xls Chart 1_Book4 4" xfId="10366"/>
    <cellStyle name="_VC 6.15.06 update on 06GRC power costs.xls Chart 1_Book4_DEM-WP(C) ENERG10C--ctn Mid-C_042010 2010GRC" xfId="10367"/>
    <cellStyle name="_VC 6.15.06 update on 06GRC power costs.xls Chart 1_Book4_DEM-WP(C) ENERG10C--ctn Mid-C_042010 2010GRC 2" xfId="10368"/>
    <cellStyle name="_VC 6.15.06 update on 06GRC power costs.xls Chart 1_Book9" xfId="10369"/>
    <cellStyle name="_VC 6.15.06 update on 06GRC power costs.xls Chart 1_Book9 2" xfId="10370"/>
    <cellStyle name="_VC 6.15.06 update on 06GRC power costs.xls Chart 1_Book9 2 2" xfId="10371"/>
    <cellStyle name="_VC 6.15.06 update on 06GRC power costs.xls Chart 1_Book9 3" xfId="10372"/>
    <cellStyle name="_VC 6.15.06 update on 06GRC power costs.xls Chart 1_Book9 3 2" xfId="10373"/>
    <cellStyle name="_VC 6.15.06 update on 06GRC power costs.xls Chart 1_Book9 4" xfId="10374"/>
    <cellStyle name="_VC 6.15.06 update on 06GRC power costs.xls Chart 1_Book9_DEM-WP(C) ENERG10C--ctn Mid-C_042010 2010GRC" xfId="10375"/>
    <cellStyle name="_VC 6.15.06 update on 06GRC power costs.xls Chart 1_Book9_DEM-WP(C) ENERG10C--ctn Mid-C_042010 2010GRC 2" xfId="10376"/>
    <cellStyle name="_VC 6.15.06 update on 06GRC power costs.xls Chart 1_Chelan PUD Power Costs (8-10)" xfId="10377"/>
    <cellStyle name="_VC 6.15.06 update on 06GRC power costs.xls Chart 1_Chelan PUD Power Costs (8-10) 2" xfId="10378"/>
    <cellStyle name="_VC 6.15.06 update on 06GRC power costs.xls Chart 1_DEM-WP(C) Chelan Power Costs" xfId="10379"/>
    <cellStyle name="_VC 6.15.06 update on 06GRC power costs.xls Chart 1_DEM-WP(C) Chelan Power Costs 2" xfId="10380"/>
    <cellStyle name="_VC 6.15.06 update on 06GRC power costs.xls Chart 1_DEM-WP(C) ENERG10C--ctn Mid-C_042010 2010GRC" xfId="10381"/>
    <cellStyle name="_VC 6.15.06 update on 06GRC power costs.xls Chart 1_DEM-WP(C) ENERG10C--ctn Mid-C_042010 2010GRC 2" xfId="10382"/>
    <cellStyle name="_VC 6.15.06 update on 06GRC power costs.xls Chart 1_DEM-WP(C) Gas Transport 2010GRC" xfId="10383"/>
    <cellStyle name="_VC 6.15.06 update on 06GRC power costs.xls Chart 1_DEM-WP(C) Gas Transport 2010GRC 2" xfId="10384"/>
    <cellStyle name="_VC 6.15.06 update on 06GRC power costs.xls Chart 1_Exh A-1 resulting from UE-112050 effective Jan 1 2012" xfId="10385"/>
    <cellStyle name="_VC 6.15.06 update on 06GRC power costs.xls Chart 1_Exh A-1 resulting from UE-112050 effective Jan 1 2012 2" xfId="10386"/>
    <cellStyle name="_VC 6.15.06 update on 06GRC power costs.xls Chart 1_Exhibit A-1 effective 4-1-11 fr S Free 12-11" xfId="10387"/>
    <cellStyle name="_VC 6.15.06 update on 06GRC power costs.xls Chart 1_Exhibit A-1 effective 4-1-11 fr S Free 12-11 2" xfId="10388"/>
    <cellStyle name="_VC 6.15.06 update on 06GRC power costs.xls Chart 1_Mint Farm Generation BPA" xfId="10389"/>
    <cellStyle name="_VC 6.15.06 update on 06GRC power costs.xls Chart 1_NIM Summary" xfId="10390"/>
    <cellStyle name="_VC 6.15.06 update on 06GRC power costs.xls Chart 1_NIM Summary 09GRC" xfId="10391"/>
    <cellStyle name="_VC 6.15.06 update on 06GRC power costs.xls Chart 1_NIM Summary 09GRC 2" xfId="10392"/>
    <cellStyle name="_VC 6.15.06 update on 06GRC power costs.xls Chart 1_NIM Summary 09GRC 2 2" xfId="10393"/>
    <cellStyle name="_VC 6.15.06 update on 06GRC power costs.xls Chart 1_NIM Summary 09GRC 3" xfId="10394"/>
    <cellStyle name="_VC 6.15.06 update on 06GRC power costs.xls Chart 1_NIM Summary 09GRC 3 2" xfId="10395"/>
    <cellStyle name="_VC 6.15.06 update on 06GRC power costs.xls Chart 1_NIM Summary 09GRC 4" xfId="10396"/>
    <cellStyle name="_VC 6.15.06 update on 06GRC power costs.xls Chart 1_NIM Summary 09GRC_DEM-WP(C) ENERG10C--ctn Mid-C_042010 2010GRC" xfId="10397"/>
    <cellStyle name="_VC 6.15.06 update on 06GRC power costs.xls Chart 1_NIM Summary 09GRC_DEM-WP(C) ENERG10C--ctn Mid-C_042010 2010GRC 2" xfId="10398"/>
    <cellStyle name="_VC 6.15.06 update on 06GRC power costs.xls Chart 1_NIM Summary 10" xfId="10399"/>
    <cellStyle name="_VC 6.15.06 update on 06GRC power costs.xls Chart 1_NIM Summary 10 2" xfId="10400"/>
    <cellStyle name="_VC 6.15.06 update on 06GRC power costs.xls Chart 1_NIM Summary 11" xfId="10401"/>
    <cellStyle name="_VC 6.15.06 update on 06GRC power costs.xls Chart 1_NIM Summary 11 2" xfId="10402"/>
    <cellStyle name="_VC 6.15.06 update on 06GRC power costs.xls Chart 1_NIM Summary 12" xfId="10403"/>
    <cellStyle name="_VC 6.15.06 update on 06GRC power costs.xls Chart 1_NIM Summary 12 2" xfId="10404"/>
    <cellStyle name="_VC 6.15.06 update on 06GRC power costs.xls Chart 1_NIM Summary 13" xfId="10405"/>
    <cellStyle name="_VC 6.15.06 update on 06GRC power costs.xls Chart 1_NIM Summary 13 2" xfId="10406"/>
    <cellStyle name="_VC 6.15.06 update on 06GRC power costs.xls Chart 1_NIM Summary 14" xfId="10407"/>
    <cellStyle name="_VC 6.15.06 update on 06GRC power costs.xls Chart 1_NIM Summary 14 2" xfId="10408"/>
    <cellStyle name="_VC 6.15.06 update on 06GRC power costs.xls Chart 1_NIM Summary 15" xfId="10409"/>
    <cellStyle name="_VC 6.15.06 update on 06GRC power costs.xls Chart 1_NIM Summary 15 2" xfId="10410"/>
    <cellStyle name="_VC 6.15.06 update on 06GRC power costs.xls Chart 1_NIM Summary 16" xfId="10411"/>
    <cellStyle name="_VC 6.15.06 update on 06GRC power costs.xls Chart 1_NIM Summary 16 2" xfId="10412"/>
    <cellStyle name="_VC 6.15.06 update on 06GRC power costs.xls Chart 1_NIM Summary 17" xfId="10413"/>
    <cellStyle name="_VC 6.15.06 update on 06GRC power costs.xls Chart 1_NIM Summary 17 2" xfId="10414"/>
    <cellStyle name="_VC 6.15.06 update on 06GRC power costs.xls Chart 1_NIM Summary 18" xfId="10415"/>
    <cellStyle name="_VC 6.15.06 update on 06GRC power costs.xls Chart 1_NIM Summary 18 2" xfId="10416"/>
    <cellStyle name="_VC 6.15.06 update on 06GRC power costs.xls Chart 1_NIM Summary 19" xfId="10417"/>
    <cellStyle name="_VC 6.15.06 update on 06GRC power costs.xls Chart 1_NIM Summary 19 2" xfId="10418"/>
    <cellStyle name="_VC 6.15.06 update on 06GRC power costs.xls Chart 1_NIM Summary 2" xfId="10419"/>
    <cellStyle name="_VC 6.15.06 update on 06GRC power costs.xls Chart 1_NIM Summary 2 2" xfId="10420"/>
    <cellStyle name="_VC 6.15.06 update on 06GRC power costs.xls Chart 1_NIM Summary 20" xfId="10421"/>
    <cellStyle name="_VC 6.15.06 update on 06GRC power costs.xls Chart 1_NIM Summary 20 2" xfId="10422"/>
    <cellStyle name="_VC 6.15.06 update on 06GRC power costs.xls Chart 1_NIM Summary 21" xfId="10423"/>
    <cellStyle name="_VC 6.15.06 update on 06GRC power costs.xls Chart 1_NIM Summary 21 2" xfId="10424"/>
    <cellStyle name="_VC 6.15.06 update on 06GRC power costs.xls Chart 1_NIM Summary 22" xfId="10425"/>
    <cellStyle name="_VC 6.15.06 update on 06GRC power costs.xls Chart 1_NIM Summary 22 2" xfId="10426"/>
    <cellStyle name="_VC 6.15.06 update on 06GRC power costs.xls Chart 1_NIM Summary 23" xfId="10427"/>
    <cellStyle name="_VC 6.15.06 update on 06GRC power costs.xls Chart 1_NIM Summary 23 2" xfId="10428"/>
    <cellStyle name="_VC 6.15.06 update on 06GRC power costs.xls Chart 1_NIM Summary 24" xfId="10429"/>
    <cellStyle name="_VC 6.15.06 update on 06GRC power costs.xls Chart 1_NIM Summary 24 2" xfId="10430"/>
    <cellStyle name="_VC 6.15.06 update on 06GRC power costs.xls Chart 1_NIM Summary 25" xfId="10431"/>
    <cellStyle name="_VC 6.15.06 update on 06GRC power costs.xls Chart 1_NIM Summary 25 2" xfId="10432"/>
    <cellStyle name="_VC 6.15.06 update on 06GRC power costs.xls Chart 1_NIM Summary 26" xfId="10433"/>
    <cellStyle name="_VC 6.15.06 update on 06GRC power costs.xls Chart 1_NIM Summary 26 2" xfId="10434"/>
    <cellStyle name="_VC 6.15.06 update on 06GRC power costs.xls Chart 1_NIM Summary 27" xfId="10435"/>
    <cellStyle name="_VC 6.15.06 update on 06GRC power costs.xls Chart 1_NIM Summary 27 2" xfId="10436"/>
    <cellStyle name="_VC 6.15.06 update on 06GRC power costs.xls Chart 1_NIM Summary 28" xfId="10437"/>
    <cellStyle name="_VC 6.15.06 update on 06GRC power costs.xls Chart 1_NIM Summary 28 2" xfId="10438"/>
    <cellStyle name="_VC 6.15.06 update on 06GRC power costs.xls Chart 1_NIM Summary 29" xfId="10439"/>
    <cellStyle name="_VC 6.15.06 update on 06GRC power costs.xls Chart 1_NIM Summary 29 2" xfId="10440"/>
    <cellStyle name="_VC 6.15.06 update on 06GRC power costs.xls Chart 1_NIM Summary 3" xfId="10441"/>
    <cellStyle name="_VC 6.15.06 update on 06GRC power costs.xls Chart 1_NIM Summary 3 2" xfId="10442"/>
    <cellStyle name="_VC 6.15.06 update on 06GRC power costs.xls Chart 1_NIM Summary 30" xfId="10443"/>
    <cellStyle name="_VC 6.15.06 update on 06GRC power costs.xls Chart 1_NIM Summary 30 2" xfId="10444"/>
    <cellStyle name="_VC 6.15.06 update on 06GRC power costs.xls Chart 1_NIM Summary 31" xfId="10445"/>
    <cellStyle name="_VC 6.15.06 update on 06GRC power costs.xls Chart 1_NIM Summary 31 2" xfId="10446"/>
    <cellStyle name="_VC 6.15.06 update on 06GRC power costs.xls Chart 1_NIM Summary 32" xfId="10447"/>
    <cellStyle name="_VC 6.15.06 update on 06GRC power costs.xls Chart 1_NIM Summary 32 2" xfId="10448"/>
    <cellStyle name="_VC 6.15.06 update on 06GRC power costs.xls Chart 1_NIM Summary 33" xfId="10449"/>
    <cellStyle name="_VC 6.15.06 update on 06GRC power costs.xls Chart 1_NIM Summary 33 2" xfId="10450"/>
    <cellStyle name="_VC 6.15.06 update on 06GRC power costs.xls Chart 1_NIM Summary 34" xfId="10451"/>
    <cellStyle name="_VC 6.15.06 update on 06GRC power costs.xls Chart 1_NIM Summary 34 2" xfId="10452"/>
    <cellStyle name="_VC 6.15.06 update on 06GRC power costs.xls Chart 1_NIM Summary 35" xfId="10453"/>
    <cellStyle name="_VC 6.15.06 update on 06GRC power costs.xls Chart 1_NIM Summary 35 2" xfId="10454"/>
    <cellStyle name="_VC 6.15.06 update on 06GRC power costs.xls Chart 1_NIM Summary 36" xfId="10455"/>
    <cellStyle name="_VC 6.15.06 update on 06GRC power costs.xls Chart 1_NIM Summary 36 2" xfId="10456"/>
    <cellStyle name="_VC 6.15.06 update on 06GRC power costs.xls Chart 1_NIM Summary 37" xfId="10457"/>
    <cellStyle name="_VC 6.15.06 update on 06GRC power costs.xls Chart 1_NIM Summary 37 2" xfId="10458"/>
    <cellStyle name="_VC 6.15.06 update on 06GRC power costs.xls Chart 1_NIM Summary 38" xfId="10459"/>
    <cellStyle name="_VC 6.15.06 update on 06GRC power costs.xls Chart 1_NIM Summary 38 2" xfId="10460"/>
    <cellStyle name="_VC 6.15.06 update on 06GRC power costs.xls Chart 1_NIM Summary 39" xfId="10461"/>
    <cellStyle name="_VC 6.15.06 update on 06GRC power costs.xls Chart 1_NIM Summary 39 2" xfId="10462"/>
    <cellStyle name="_VC 6.15.06 update on 06GRC power costs.xls Chart 1_NIM Summary 4" xfId="10463"/>
    <cellStyle name="_VC 6.15.06 update on 06GRC power costs.xls Chart 1_NIM Summary 4 2" xfId="10464"/>
    <cellStyle name="_VC 6.15.06 update on 06GRC power costs.xls Chart 1_NIM Summary 40" xfId="10465"/>
    <cellStyle name="_VC 6.15.06 update on 06GRC power costs.xls Chart 1_NIM Summary 40 2" xfId="10466"/>
    <cellStyle name="_VC 6.15.06 update on 06GRC power costs.xls Chart 1_NIM Summary 41" xfId="10467"/>
    <cellStyle name="_VC 6.15.06 update on 06GRC power costs.xls Chart 1_NIM Summary 41 2" xfId="10468"/>
    <cellStyle name="_VC 6.15.06 update on 06GRC power costs.xls Chart 1_NIM Summary 42" xfId="10469"/>
    <cellStyle name="_VC 6.15.06 update on 06GRC power costs.xls Chart 1_NIM Summary 42 2" xfId="10470"/>
    <cellStyle name="_VC 6.15.06 update on 06GRC power costs.xls Chart 1_NIM Summary 43" xfId="10471"/>
    <cellStyle name="_VC 6.15.06 update on 06GRC power costs.xls Chart 1_NIM Summary 43 2" xfId="10472"/>
    <cellStyle name="_VC 6.15.06 update on 06GRC power costs.xls Chart 1_NIM Summary 44" xfId="10473"/>
    <cellStyle name="_VC 6.15.06 update on 06GRC power costs.xls Chart 1_NIM Summary 44 2" xfId="10474"/>
    <cellStyle name="_VC 6.15.06 update on 06GRC power costs.xls Chart 1_NIM Summary 45" xfId="10475"/>
    <cellStyle name="_VC 6.15.06 update on 06GRC power costs.xls Chart 1_NIM Summary 45 2" xfId="10476"/>
    <cellStyle name="_VC 6.15.06 update on 06GRC power costs.xls Chart 1_NIM Summary 46" xfId="10477"/>
    <cellStyle name="_VC 6.15.06 update on 06GRC power costs.xls Chart 1_NIM Summary 46 2" xfId="10478"/>
    <cellStyle name="_VC 6.15.06 update on 06GRC power costs.xls Chart 1_NIM Summary 47" xfId="10479"/>
    <cellStyle name="_VC 6.15.06 update on 06GRC power costs.xls Chart 1_NIM Summary 47 2" xfId="10480"/>
    <cellStyle name="_VC 6.15.06 update on 06GRC power costs.xls Chart 1_NIM Summary 48" xfId="10481"/>
    <cellStyle name="_VC 6.15.06 update on 06GRC power costs.xls Chart 1_NIM Summary 49" xfId="10482"/>
    <cellStyle name="_VC 6.15.06 update on 06GRC power costs.xls Chart 1_NIM Summary 5" xfId="10483"/>
    <cellStyle name="_VC 6.15.06 update on 06GRC power costs.xls Chart 1_NIM Summary 5 2" xfId="10484"/>
    <cellStyle name="_VC 6.15.06 update on 06GRC power costs.xls Chart 1_NIM Summary 50" xfId="10485"/>
    <cellStyle name="_VC 6.15.06 update on 06GRC power costs.xls Chart 1_NIM Summary 51" xfId="10486"/>
    <cellStyle name="_VC 6.15.06 update on 06GRC power costs.xls Chart 1_NIM Summary 52" xfId="10487"/>
    <cellStyle name="_VC 6.15.06 update on 06GRC power costs.xls Chart 1_NIM Summary 6" xfId="10488"/>
    <cellStyle name="_VC 6.15.06 update on 06GRC power costs.xls Chart 1_NIM Summary 6 2" xfId="10489"/>
    <cellStyle name="_VC 6.15.06 update on 06GRC power costs.xls Chart 1_NIM Summary 7" xfId="10490"/>
    <cellStyle name="_VC 6.15.06 update on 06GRC power costs.xls Chart 1_NIM Summary 7 2" xfId="10491"/>
    <cellStyle name="_VC 6.15.06 update on 06GRC power costs.xls Chart 1_NIM Summary 8" xfId="10492"/>
    <cellStyle name="_VC 6.15.06 update on 06GRC power costs.xls Chart 1_NIM Summary 8 2" xfId="10493"/>
    <cellStyle name="_VC 6.15.06 update on 06GRC power costs.xls Chart 1_NIM Summary 9" xfId="10494"/>
    <cellStyle name="_VC 6.15.06 update on 06GRC power costs.xls Chart 1_NIM Summary 9 2" xfId="10495"/>
    <cellStyle name="_VC 6.15.06 update on 06GRC power costs.xls Chart 1_NIM Summary_DEM-WP(C) ENERG10C--ctn Mid-C_042010 2010GRC" xfId="10496"/>
    <cellStyle name="_VC 6.15.06 update on 06GRC power costs.xls Chart 1_NIM Summary_DEM-WP(C) ENERG10C--ctn Mid-C_042010 2010GRC 2" xfId="10497"/>
    <cellStyle name="_VC 6.15.06 update on 06GRC power costs.xls Chart 1_PCA 10 -  Exhibit D Dec 2011" xfId="10498"/>
    <cellStyle name="_VC 6.15.06 update on 06GRC power costs.xls Chart 1_PCA 10 -  Exhibit D Dec 2011 2" xfId="10499"/>
    <cellStyle name="_VC 6.15.06 update on 06GRC power costs.xls Chart 1_PCA 10 -  Exhibit D from A Kellogg Jan 2011" xfId="10500"/>
    <cellStyle name="_VC 6.15.06 update on 06GRC power costs.xls Chart 1_PCA 10 -  Exhibit D from A Kellogg Jan 2011 2" xfId="10501"/>
    <cellStyle name="_VC 6.15.06 update on 06GRC power costs.xls Chart 1_PCA 10 -  Exhibit D from A Kellogg July 2011" xfId="10502"/>
    <cellStyle name="_VC 6.15.06 update on 06GRC power costs.xls Chart 1_PCA 10 -  Exhibit D from A Kellogg July 2011 2" xfId="10503"/>
    <cellStyle name="_VC 6.15.06 update on 06GRC power costs.xls Chart 1_PCA 10 -  Exhibit D from S Free Rcv'd 12-11" xfId="10504"/>
    <cellStyle name="_VC 6.15.06 update on 06GRC power costs.xls Chart 1_PCA 10 -  Exhibit D from S Free Rcv'd 12-11 2" xfId="10505"/>
    <cellStyle name="_VC 6.15.06 update on 06GRC power costs.xls Chart 1_PCA 11 -  Exhibit D Jan 2012 fr A Kellogg" xfId="10506"/>
    <cellStyle name="_VC 6.15.06 update on 06GRC power costs.xls Chart 1_PCA 11 -  Exhibit D Jan 2012 fr A Kellogg 2" xfId="10507"/>
    <cellStyle name="_VC 6.15.06 update on 06GRC power costs.xls Chart 1_PCA 11 -  Exhibit D Jan 2012 WF" xfId="10508"/>
    <cellStyle name="_VC 6.15.06 update on 06GRC power costs.xls Chart 1_PCA 11 -  Exhibit D Jan 2012 WF 2" xfId="10509"/>
    <cellStyle name="_VC 6.15.06 update on 06GRC power costs.xls Chart 1_PCA 9 -  Exhibit D April 2010" xfId="10510"/>
    <cellStyle name="_VC 6.15.06 update on 06GRC power costs.xls Chart 1_PCA 9 -  Exhibit D April 2010 (3)" xfId="10511"/>
    <cellStyle name="_VC 6.15.06 update on 06GRC power costs.xls Chart 1_PCA 9 -  Exhibit D April 2010 (3) 2" xfId="10512"/>
    <cellStyle name="_VC 6.15.06 update on 06GRC power costs.xls Chart 1_PCA 9 -  Exhibit D April 2010 (3) 2 2" xfId="10513"/>
    <cellStyle name="_VC 6.15.06 update on 06GRC power costs.xls Chart 1_PCA 9 -  Exhibit D April 2010 (3) 3" xfId="10514"/>
    <cellStyle name="_VC 6.15.06 update on 06GRC power costs.xls Chart 1_PCA 9 -  Exhibit D April 2010 (3) 3 2" xfId="10515"/>
    <cellStyle name="_VC 6.15.06 update on 06GRC power costs.xls Chart 1_PCA 9 -  Exhibit D April 2010 (3) 4" xfId="10516"/>
    <cellStyle name="_VC 6.15.06 update on 06GRC power costs.xls Chart 1_PCA 9 -  Exhibit D April 2010 (3)_DEM-WP(C) ENERG10C--ctn Mid-C_042010 2010GRC" xfId="10517"/>
    <cellStyle name="_VC 6.15.06 update on 06GRC power costs.xls Chart 1_PCA 9 -  Exhibit D April 2010 (3)_DEM-WP(C) ENERG10C--ctn Mid-C_042010 2010GRC 2" xfId="10518"/>
    <cellStyle name="_VC 6.15.06 update on 06GRC power costs.xls Chart 1_PCA 9 -  Exhibit D April 2010 2" xfId="10519"/>
    <cellStyle name="_VC 6.15.06 update on 06GRC power costs.xls Chart 1_PCA 9 -  Exhibit D April 2010 2 2" xfId="10520"/>
    <cellStyle name="_VC 6.15.06 update on 06GRC power costs.xls Chart 1_PCA 9 -  Exhibit D April 2010 3" xfId="10521"/>
    <cellStyle name="_VC 6.15.06 update on 06GRC power costs.xls Chart 1_PCA 9 -  Exhibit D April 2010 3 2" xfId="10522"/>
    <cellStyle name="_VC 6.15.06 update on 06GRC power costs.xls Chart 1_PCA 9 -  Exhibit D April 2010 4" xfId="10523"/>
    <cellStyle name="_VC 6.15.06 update on 06GRC power costs.xls Chart 1_PCA 9 -  Exhibit D April 2010 4 2" xfId="10524"/>
    <cellStyle name="_VC 6.15.06 update on 06GRC power costs.xls Chart 1_PCA 9 -  Exhibit D April 2010 5" xfId="10525"/>
    <cellStyle name="_VC 6.15.06 update on 06GRC power costs.xls Chart 1_PCA 9 -  Exhibit D April 2010 5 2" xfId="10526"/>
    <cellStyle name="_VC 6.15.06 update on 06GRC power costs.xls Chart 1_PCA 9 -  Exhibit D April 2010 6" xfId="10527"/>
    <cellStyle name="_VC 6.15.06 update on 06GRC power costs.xls Chart 1_PCA 9 -  Exhibit D April 2010 6 2" xfId="10528"/>
    <cellStyle name="_VC 6.15.06 update on 06GRC power costs.xls Chart 1_PCA 9 -  Exhibit D April 2010 7" xfId="10529"/>
    <cellStyle name="_VC 6.15.06 update on 06GRC power costs.xls Chart 1_PCA 9 -  Exhibit D Nov 2010" xfId="10530"/>
    <cellStyle name="_VC 6.15.06 update on 06GRC power costs.xls Chart 1_PCA 9 -  Exhibit D Nov 2010 2" xfId="10531"/>
    <cellStyle name="_VC 6.15.06 update on 06GRC power costs.xls Chart 1_PCA 9 -  Exhibit D Nov 2010 2 2" xfId="10532"/>
    <cellStyle name="_VC 6.15.06 update on 06GRC power costs.xls Chart 1_PCA 9 -  Exhibit D Nov 2010 3" xfId="10533"/>
    <cellStyle name="_VC 6.15.06 update on 06GRC power costs.xls Chart 1_PCA 9 - Exhibit D at August 2010" xfId="10534"/>
    <cellStyle name="_VC 6.15.06 update on 06GRC power costs.xls Chart 1_PCA 9 - Exhibit D at August 2010 2" xfId="10535"/>
    <cellStyle name="_VC 6.15.06 update on 06GRC power costs.xls Chart 1_PCA 9 - Exhibit D at August 2010 2 2" xfId="10536"/>
    <cellStyle name="_VC 6.15.06 update on 06GRC power costs.xls Chart 1_PCA 9 - Exhibit D at August 2010 3" xfId="10537"/>
    <cellStyle name="_VC 6.15.06 update on 06GRC power costs.xls Chart 1_PCA 9 - Exhibit D June 2010 GRC" xfId="10538"/>
    <cellStyle name="_VC 6.15.06 update on 06GRC power costs.xls Chart 1_PCA 9 - Exhibit D June 2010 GRC 2" xfId="10539"/>
    <cellStyle name="_VC 6.15.06 update on 06GRC power costs.xls Chart 1_PCA 9 - Exhibit D June 2010 GRC 2 2" xfId="10540"/>
    <cellStyle name="_VC 6.15.06 update on 06GRC power costs.xls Chart 1_PCA 9 - Exhibit D June 2010 GRC 3" xfId="10541"/>
    <cellStyle name="_VC 6.15.06 update on 06GRC power costs.xls Chart 1_Power Costs - Comparison bx Rbtl-Staff-Jt-PC" xfId="10542"/>
    <cellStyle name="_VC 6.15.06 update on 06GRC power costs.xls Chart 1_Power Costs - Comparison bx Rbtl-Staff-Jt-PC 2" xfId="10543"/>
    <cellStyle name="_VC 6.15.06 update on 06GRC power costs.xls Chart 1_Power Costs - Comparison bx Rbtl-Staff-Jt-PC 2 2" xfId="10544"/>
    <cellStyle name="_VC 6.15.06 update on 06GRC power costs.xls Chart 1_Power Costs - Comparison bx Rbtl-Staff-Jt-PC 3" xfId="10545"/>
    <cellStyle name="_VC 6.15.06 update on 06GRC power costs.xls Chart 1_Power Costs - Comparison bx Rbtl-Staff-Jt-PC 3 2" xfId="10546"/>
    <cellStyle name="_VC 6.15.06 update on 06GRC power costs.xls Chart 1_Power Costs - Comparison bx Rbtl-Staff-Jt-PC 4" xfId="10547"/>
    <cellStyle name="_VC 6.15.06 update on 06GRC power costs.xls Chart 1_Power Costs - Comparison bx Rbtl-Staff-Jt-PC_Adj Bench DR 3 for Initial Briefs (Electric)" xfId="10548"/>
    <cellStyle name="_VC 6.15.06 update on 06GRC power costs.xls Chart 1_Power Costs - Comparison bx Rbtl-Staff-Jt-PC_Adj Bench DR 3 for Initial Briefs (Electric) 2" xfId="10549"/>
    <cellStyle name="_VC 6.15.06 update on 06GRC power costs.xls Chart 1_Power Costs - Comparison bx Rbtl-Staff-Jt-PC_Adj Bench DR 3 for Initial Briefs (Electric) 2 2" xfId="10550"/>
    <cellStyle name="_VC 6.15.06 update on 06GRC power costs.xls Chart 1_Power Costs - Comparison bx Rbtl-Staff-Jt-PC_Adj Bench DR 3 for Initial Briefs (Electric) 3" xfId="10551"/>
    <cellStyle name="_VC 6.15.06 update on 06GRC power costs.xls Chart 1_Power Costs - Comparison bx Rbtl-Staff-Jt-PC_Adj Bench DR 3 for Initial Briefs (Electric) 3 2" xfId="10552"/>
    <cellStyle name="_VC 6.15.06 update on 06GRC power costs.xls Chart 1_Power Costs - Comparison bx Rbtl-Staff-Jt-PC_Adj Bench DR 3 for Initial Briefs (Electric) 4" xfId="10553"/>
    <cellStyle name="_VC 6.15.06 update on 06GRC power costs.xls Chart 1_Power Costs - Comparison bx Rbtl-Staff-Jt-PC_Adj Bench DR 3 for Initial Briefs (Electric)_DEM-WP(C) ENERG10C--ctn Mid-C_042010 2010GRC" xfId="10554"/>
    <cellStyle name="_VC 6.15.06 update on 06GRC power costs.xls Chart 1_Power Costs - Comparison bx Rbtl-Staff-Jt-PC_Adj Bench DR 3 for Initial Briefs (Electric)_DEM-WP(C) ENERG10C--ctn Mid-C_042010 2010GRC 2" xfId="10555"/>
    <cellStyle name="_VC 6.15.06 update on 06GRC power costs.xls Chart 1_Power Costs - Comparison bx Rbtl-Staff-Jt-PC_DEM-WP(C) ENERG10C--ctn Mid-C_042010 2010GRC" xfId="10556"/>
    <cellStyle name="_VC 6.15.06 update on 06GRC power costs.xls Chart 1_Power Costs - Comparison bx Rbtl-Staff-Jt-PC_DEM-WP(C) ENERG10C--ctn Mid-C_042010 2010GRC 2" xfId="10557"/>
    <cellStyle name="_VC 6.15.06 update on 06GRC power costs.xls Chart 1_Power Costs - Comparison bx Rbtl-Staff-Jt-PC_Electric Rev Req Model (2009 GRC) Rebuttal" xfId="10558"/>
    <cellStyle name="_VC 6.15.06 update on 06GRC power costs.xls Chart 1_Power Costs - Comparison bx Rbtl-Staff-Jt-PC_Electric Rev Req Model (2009 GRC) Rebuttal 2" xfId="10559"/>
    <cellStyle name="_VC 6.15.06 update on 06GRC power costs.xls Chart 1_Power Costs - Comparison bx Rbtl-Staff-Jt-PC_Electric Rev Req Model (2009 GRC) Rebuttal 2 2" xfId="10560"/>
    <cellStyle name="_VC 6.15.06 update on 06GRC power costs.xls Chart 1_Power Costs - Comparison bx Rbtl-Staff-Jt-PC_Electric Rev Req Model (2009 GRC) Rebuttal 3" xfId="10561"/>
    <cellStyle name="_VC 6.15.06 update on 06GRC power costs.xls Chart 1_Power Costs - Comparison bx Rbtl-Staff-Jt-PC_Electric Rev Req Model (2009 GRC) Rebuttal REmoval of New  WH Solar AdjustMI" xfId="10562"/>
    <cellStyle name="_VC 6.15.06 update on 06GRC power costs.xls Chart 1_Power Costs - Comparison bx Rbtl-Staff-Jt-PC_Electric Rev Req Model (2009 GRC) Rebuttal REmoval of New  WH Solar AdjustMI 2" xfId="10563"/>
    <cellStyle name="_VC 6.15.06 update on 06GRC power costs.xls Chart 1_Power Costs - Comparison bx Rbtl-Staff-Jt-PC_Electric Rev Req Model (2009 GRC) Rebuttal REmoval of New  WH Solar AdjustMI 2 2" xfId="10564"/>
    <cellStyle name="_VC 6.15.06 update on 06GRC power costs.xls Chart 1_Power Costs - Comparison bx Rbtl-Staff-Jt-PC_Electric Rev Req Model (2009 GRC) Rebuttal REmoval of New  WH Solar AdjustMI 3" xfId="10565"/>
    <cellStyle name="_VC 6.15.06 update on 06GRC power costs.xls Chart 1_Power Costs - Comparison bx Rbtl-Staff-Jt-PC_Electric Rev Req Model (2009 GRC) Rebuttal REmoval of New  WH Solar AdjustMI 3 2" xfId="10566"/>
    <cellStyle name="_VC 6.15.06 update on 06GRC power costs.xls Chart 1_Power Costs - Comparison bx Rbtl-Staff-Jt-PC_Electric Rev Req Model (2009 GRC) Rebuttal REmoval of New  WH Solar AdjustMI 4" xfId="10567"/>
    <cellStyle name="_VC 6.15.06 update on 06GRC power costs.xls Chart 1_Power Costs - Comparison bx Rbtl-Staff-Jt-PC_Electric Rev Req Model (2009 GRC) Rebuttal REmoval of New  WH Solar AdjustMI_DEM-WP(C) ENERG10C--ctn Mid-C_042010 2010GRC" xfId="10568"/>
    <cellStyle name="_VC 6.15.06 update on 06GRC power costs.xls Chart 1_Power Costs - Comparison bx Rbtl-Staff-Jt-PC_Electric Rev Req Model (2009 GRC) Rebuttal REmoval of New  WH Solar AdjustMI_DEM-WP(C) ENERG10C--ctn Mid-C_042010 2010GRC 2" xfId="10569"/>
    <cellStyle name="_VC 6.15.06 update on 06GRC power costs.xls Chart 1_Power Costs - Comparison bx Rbtl-Staff-Jt-PC_Electric Rev Req Model (2009 GRC) Revised 01-18-2010" xfId="10570"/>
    <cellStyle name="_VC 6.15.06 update on 06GRC power costs.xls Chart 1_Power Costs - Comparison bx Rbtl-Staff-Jt-PC_Electric Rev Req Model (2009 GRC) Revised 01-18-2010 2" xfId="10571"/>
    <cellStyle name="_VC 6.15.06 update on 06GRC power costs.xls Chart 1_Power Costs - Comparison bx Rbtl-Staff-Jt-PC_Electric Rev Req Model (2009 GRC) Revised 01-18-2010 2 2" xfId="10572"/>
    <cellStyle name="_VC 6.15.06 update on 06GRC power costs.xls Chart 1_Power Costs - Comparison bx Rbtl-Staff-Jt-PC_Electric Rev Req Model (2009 GRC) Revised 01-18-2010 3" xfId="10573"/>
    <cellStyle name="_VC 6.15.06 update on 06GRC power costs.xls Chart 1_Power Costs - Comparison bx Rbtl-Staff-Jt-PC_Electric Rev Req Model (2009 GRC) Revised 01-18-2010 3 2" xfId="10574"/>
    <cellStyle name="_VC 6.15.06 update on 06GRC power costs.xls Chart 1_Power Costs - Comparison bx Rbtl-Staff-Jt-PC_Electric Rev Req Model (2009 GRC) Revised 01-18-2010 4" xfId="10575"/>
    <cellStyle name="_VC 6.15.06 update on 06GRC power costs.xls Chart 1_Power Costs - Comparison bx Rbtl-Staff-Jt-PC_Electric Rev Req Model (2009 GRC) Revised 01-18-2010_DEM-WP(C) ENERG10C--ctn Mid-C_042010 2010GRC" xfId="10576"/>
    <cellStyle name="_VC 6.15.06 update on 06GRC power costs.xls Chart 1_Power Costs - Comparison bx Rbtl-Staff-Jt-PC_Electric Rev Req Model (2009 GRC) Revised 01-18-2010_DEM-WP(C) ENERG10C--ctn Mid-C_042010 2010GRC 2" xfId="10577"/>
    <cellStyle name="_VC 6.15.06 update on 06GRC power costs.xls Chart 1_Power Costs - Comparison bx Rbtl-Staff-Jt-PC_Final Order Electric EXHIBIT A-1" xfId="10578"/>
    <cellStyle name="_VC 6.15.06 update on 06GRC power costs.xls Chart 1_Power Costs - Comparison bx Rbtl-Staff-Jt-PC_Final Order Electric EXHIBIT A-1 2" xfId="10579"/>
    <cellStyle name="_VC 6.15.06 update on 06GRC power costs.xls Chart 1_Power Costs - Comparison bx Rbtl-Staff-Jt-PC_Final Order Electric EXHIBIT A-1 2 2" xfId="10580"/>
    <cellStyle name="_VC 6.15.06 update on 06GRC power costs.xls Chart 1_Power Costs - Comparison bx Rbtl-Staff-Jt-PC_Final Order Electric EXHIBIT A-1 3" xfId="10581"/>
    <cellStyle name="_VC 6.15.06 update on 06GRC power costs.xls Chart 1_Production Adj 4.37" xfId="10582"/>
    <cellStyle name="_VC 6.15.06 update on 06GRC power costs.xls Chart 1_Purchased Power Adj 4.03" xfId="10583"/>
    <cellStyle name="_VC 6.15.06 update on 06GRC power costs.xls Chart 1_Rebuttal Power Costs" xfId="10584"/>
    <cellStyle name="_VC 6.15.06 update on 06GRC power costs.xls Chart 1_Rebuttal Power Costs 2" xfId="10585"/>
    <cellStyle name="_VC 6.15.06 update on 06GRC power costs.xls Chart 1_Rebuttal Power Costs 2 2" xfId="10586"/>
    <cellStyle name="_VC 6.15.06 update on 06GRC power costs.xls Chart 1_Rebuttal Power Costs 3" xfId="10587"/>
    <cellStyle name="_VC 6.15.06 update on 06GRC power costs.xls Chart 1_Rebuttal Power Costs 3 2" xfId="10588"/>
    <cellStyle name="_VC 6.15.06 update on 06GRC power costs.xls Chart 1_Rebuttal Power Costs 4" xfId="10589"/>
    <cellStyle name="_VC 6.15.06 update on 06GRC power costs.xls Chart 1_Rebuttal Power Costs_Adj Bench DR 3 for Initial Briefs (Electric)" xfId="10590"/>
    <cellStyle name="_VC 6.15.06 update on 06GRC power costs.xls Chart 1_Rebuttal Power Costs_Adj Bench DR 3 for Initial Briefs (Electric) 2" xfId="10591"/>
    <cellStyle name="_VC 6.15.06 update on 06GRC power costs.xls Chart 1_Rebuttal Power Costs_Adj Bench DR 3 for Initial Briefs (Electric) 2 2" xfId="10592"/>
    <cellStyle name="_VC 6.15.06 update on 06GRC power costs.xls Chart 1_Rebuttal Power Costs_Adj Bench DR 3 for Initial Briefs (Electric) 3" xfId="10593"/>
    <cellStyle name="_VC 6.15.06 update on 06GRC power costs.xls Chart 1_Rebuttal Power Costs_Adj Bench DR 3 for Initial Briefs (Electric) 3 2" xfId="10594"/>
    <cellStyle name="_VC 6.15.06 update on 06GRC power costs.xls Chart 1_Rebuttal Power Costs_Adj Bench DR 3 for Initial Briefs (Electric) 4" xfId="10595"/>
    <cellStyle name="_VC 6.15.06 update on 06GRC power costs.xls Chart 1_Rebuttal Power Costs_Adj Bench DR 3 for Initial Briefs (Electric)_DEM-WP(C) ENERG10C--ctn Mid-C_042010 2010GRC" xfId="10596"/>
    <cellStyle name="_VC 6.15.06 update on 06GRC power costs.xls Chart 1_Rebuttal Power Costs_Adj Bench DR 3 for Initial Briefs (Electric)_DEM-WP(C) ENERG10C--ctn Mid-C_042010 2010GRC 2" xfId="10597"/>
    <cellStyle name="_VC 6.15.06 update on 06GRC power costs.xls Chart 1_Rebuttal Power Costs_DEM-WP(C) ENERG10C--ctn Mid-C_042010 2010GRC" xfId="10598"/>
    <cellStyle name="_VC 6.15.06 update on 06GRC power costs.xls Chart 1_Rebuttal Power Costs_DEM-WP(C) ENERG10C--ctn Mid-C_042010 2010GRC 2" xfId="10599"/>
    <cellStyle name="_VC 6.15.06 update on 06GRC power costs.xls Chart 1_Rebuttal Power Costs_Electric Rev Req Model (2009 GRC) Rebuttal" xfId="10600"/>
    <cellStyle name="_VC 6.15.06 update on 06GRC power costs.xls Chart 1_Rebuttal Power Costs_Electric Rev Req Model (2009 GRC) Rebuttal 2" xfId="10601"/>
    <cellStyle name="_VC 6.15.06 update on 06GRC power costs.xls Chart 1_Rebuttal Power Costs_Electric Rev Req Model (2009 GRC) Rebuttal 2 2" xfId="10602"/>
    <cellStyle name="_VC 6.15.06 update on 06GRC power costs.xls Chart 1_Rebuttal Power Costs_Electric Rev Req Model (2009 GRC) Rebuttal 3" xfId="10603"/>
    <cellStyle name="_VC 6.15.06 update on 06GRC power costs.xls Chart 1_Rebuttal Power Costs_Electric Rev Req Model (2009 GRC) Rebuttal REmoval of New  WH Solar AdjustMI" xfId="10604"/>
    <cellStyle name="_VC 6.15.06 update on 06GRC power costs.xls Chart 1_Rebuttal Power Costs_Electric Rev Req Model (2009 GRC) Rebuttal REmoval of New  WH Solar AdjustMI 2" xfId="10605"/>
    <cellStyle name="_VC 6.15.06 update on 06GRC power costs.xls Chart 1_Rebuttal Power Costs_Electric Rev Req Model (2009 GRC) Rebuttal REmoval of New  WH Solar AdjustMI 2 2" xfId="10606"/>
    <cellStyle name="_VC 6.15.06 update on 06GRC power costs.xls Chart 1_Rebuttal Power Costs_Electric Rev Req Model (2009 GRC) Rebuttal REmoval of New  WH Solar AdjustMI 3" xfId="10607"/>
    <cellStyle name="_VC 6.15.06 update on 06GRC power costs.xls Chart 1_Rebuttal Power Costs_Electric Rev Req Model (2009 GRC) Rebuttal REmoval of New  WH Solar AdjustMI 3 2" xfId="10608"/>
    <cellStyle name="_VC 6.15.06 update on 06GRC power costs.xls Chart 1_Rebuttal Power Costs_Electric Rev Req Model (2009 GRC) Rebuttal REmoval of New  WH Solar AdjustMI 4" xfId="10609"/>
    <cellStyle name="_VC 6.15.06 update on 06GRC power costs.xls Chart 1_Rebuttal Power Costs_Electric Rev Req Model (2009 GRC) Rebuttal REmoval of New  WH Solar AdjustMI_DEM-WP(C) ENERG10C--ctn Mid-C_042010 2010GRC" xfId="10610"/>
    <cellStyle name="_VC 6.15.06 update on 06GRC power costs.xls Chart 1_Rebuttal Power Costs_Electric Rev Req Model (2009 GRC) Rebuttal REmoval of New  WH Solar AdjustMI_DEM-WP(C) ENERG10C--ctn Mid-C_042010 2010GRC 2" xfId="10611"/>
    <cellStyle name="_VC 6.15.06 update on 06GRC power costs.xls Chart 1_Rebuttal Power Costs_Electric Rev Req Model (2009 GRC) Revised 01-18-2010" xfId="10612"/>
    <cellStyle name="_VC 6.15.06 update on 06GRC power costs.xls Chart 1_Rebuttal Power Costs_Electric Rev Req Model (2009 GRC) Revised 01-18-2010 2" xfId="10613"/>
    <cellStyle name="_VC 6.15.06 update on 06GRC power costs.xls Chart 1_Rebuttal Power Costs_Electric Rev Req Model (2009 GRC) Revised 01-18-2010 2 2" xfId="10614"/>
    <cellStyle name="_VC 6.15.06 update on 06GRC power costs.xls Chart 1_Rebuttal Power Costs_Electric Rev Req Model (2009 GRC) Revised 01-18-2010 3" xfId="10615"/>
    <cellStyle name="_VC 6.15.06 update on 06GRC power costs.xls Chart 1_Rebuttal Power Costs_Electric Rev Req Model (2009 GRC) Revised 01-18-2010 3 2" xfId="10616"/>
    <cellStyle name="_VC 6.15.06 update on 06GRC power costs.xls Chart 1_Rebuttal Power Costs_Electric Rev Req Model (2009 GRC) Revised 01-18-2010 4" xfId="10617"/>
    <cellStyle name="_VC 6.15.06 update on 06GRC power costs.xls Chart 1_Rebuttal Power Costs_Electric Rev Req Model (2009 GRC) Revised 01-18-2010_DEM-WP(C) ENERG10C--ctn Mid-C_042010 2010GRC" xfId="10618"/>
    <cellStyle name="_VC 6.15.06 update on 06GRC power costs.xls Chart 1_Rebuttal Power Costs_Electric Rev Req Model (2009 GRC) Revised 01-18-2010_DEM-WP(C) ENERG10C--ctn Mid-C_042010 2010GRC 2" xfId="10619"/>
    <cellStyle name="_VC 6.15.06 update on 06GRC power costs.xls Chart 1_Rebuttal Power Costs_Final Order Electric EXHIBIT A-1" xfId="10620"/>
    <cellStyle name="_VC 6.15.06 update on 06GRC power costs.xls Chart 1_Rebuttal Power Costs_Final Order Electric EXHIBIT A-1 2" xfId="10621"/>
    <cellStyle name="_VC 6.15.06 update on 06GRC power costs.xls Chart 1_Rebuttal Power Costs_Final Order Electric EXHIBIT A-1 2 2" xfId="10622"/>
    <cellStyle name="_VC 6.15.06 update on 06GRC power costs.xls Chart 1_Rebuttal Power Costs_Final Order Electric EXHIBIT A-1 3" xfId="10623"/>
    <cellStyle name="_VC 6.15.06 update on 06GRC power costs.xls Chart 1_ROR 5.02" xfId="10624"/>
    <cellStyle name="_VC 6.15.06 update on 06GRC power costs.xls Chart 1_Wind Integration 10GRC" xfId="10625"/>
    <cellStyle name="_VC 6.15.06 update on 06GRC power costs.xls Chart 1_Wind Integration 10GRC 2" xfId="10626"/>
    <cellStyle name="_VC 6.15.06 update on 06GRC power costs.xls Chart 1_Wind Integration 10GRC 2 2" xfId="10627"/>
    <cellStyle name="_VC 6.15.06 update on 06GRC power costs.xls Chart 1_Wind Integration 10GRC 3" xfId="10628"/>
    <cellStyle name="_VC 6.15.06 update on 06GRC power costs.xls Chart 1_Wind Integration 10GRC 3 2" xfId="10629"/>
    <cellStyle name="_VC 6.15.06 update on 06GRC power costs.xls Chart 1_Wind Integration 10GRC 4" xfId="10630"/>
    <cellStyle name="_VC 6.15.06 update on 06GRC power costs.xls Chart 1_Wind Integration 10GRC_DEM-WP(C) ENERG10C--ctn Mid-C_042010 2010GRC" xfId="10631"/>
    <cellStyle name="_VC 6.15.06 update on 06GRC power costs.xls Chart 1_Wind Integration 10GRC_DEM-WP(C) ENERG10C--ctn Mid-C_042010 2010GRC 2" xfId="10632"/>
    <cellStyle name="_VC 6.15.06 update on 06GRC power costs.xls Chart 2" xfId="10633"/>
    <cellStyle name="_VC 6.15.06 update on 06GRC power costs.xls Chart 2 2" xfId="10634"/>
    <cellStyle name="_VC 6.15.06 update on 06GRC power costs.xls Chart 2 2 2" xfId="10635"/>
    <cellStyle name="_VC 6.15.06 update on 06GRC power costs.xls Chart 2 2 2 2" xfId="10636"/>
    <cellStyle name="_VC 6.15.06 update on 06GRC power costs.xls Chart 2 2 3" xfId="10637"/>
    <cellStyle name="_VC 6.15.06 update on 06GRC power costs.xls Chart 2 2 3 2" xfId="10638"/>
    <cellStyle name="_VC 6.15.06 update on 06GRC power costs.xls Chart 2 2 4" xfId="10639"/>
    <cellStyle name="_VC 6.15.06 update on 06GRC power costs.xls Chart 2 3" xfId="10640"/>
    <cellStyle name="_VC 6.15.06 update on 06GRC power costs.xls Chart 2 3 2" xfId="10641"/>
    <cellStyle name="_VC 6.15.06 update on 06GRC power costs.xls Chart 2 4" xfId="10642"/>
    <cellStyle name="_VC 6.15.06 update on 06GRC power costs.xls Chart 2 4 2" xfId="10643"/>
    <cellStyle name="_VC 6.15.06 update on 06GRC power costs.xls Chart 2 4 2 2" xfId="10644"/>
    <cellStyle name="_VC 6.15.06 update on 06GRC power costs.xls Chart 2 4 3" xfId="10645"/>
    <cellStyle name="_VC 6.15.06 update on 06GRC power costs.xls Chart 2 5" xfId="10646"/>
    <cellStyle name="_VC 6.15.06 update on 06GRC power costs.xls Chart 2 5 2" xfId="10647"/>
    <cellStyle name="_VC 6.15.06 update on 06GRC power costs.xls Chart 2 6" xfId="10648"/>
    <cellStyle name="_VC 6.15.06 update on 06GRC power costs.xls Chart 2 6 2" xfId="10649"/>
    <cellStyle name="_VC 6.15.06 update on 06GRC power costs.xls Chart 2 6 2 2" xfId="10650"/>
    <cellStyle name="_VC 6.15.06 update on 06GRC power costs.xls Chart 2 6 3" xfId="10651"/>
    <cellStyle name="_VC 6.15.06 update on 06GRC power costs.xls Chart 2 7" xfId="10652"/>
    <cellStyle name="_VC 6.15.06 update on 06GRC power costs.xls Chart 2 7 2" xfId="10653"/>
    <cellStyle name="_VC 6.15.06 update on 06GRC power costs.xls Chart 2 7 2 2" xfId="10654"/>
    <cellStyle name="_VC 6.15.06 update on 06GRC power costs.xls Chart 2 7 3" xfId="10655"/>
    <cellStyle name="_VC 6.15.06 update on 06GRC power costs.xls Chart 2 8" xfId="10656"/>
    <cellStyle name="_VC 6.15.06 update on 06GRC power costs.xls Chart 2_04 07E Wild Horse Wind Expansion (C) (2)" xfId="10657"/>
    <cellStyle name="_VC 6.15.06 update on 06GRC power costs.xls Chart 2_04 07E Wild Horse Wind Expansion (C) (2) 2" xfId="10658"/>
    <cellStyle name="_VC 6.15.06 update on 06GRC power costs.xls Chart 2_04 07E Wild Horse Wind Expansion (C) (2) 2 2" xfId="10659"/>
    <cellStyle name="_VC 6.15.06 update on 06GRC power costs.xls Chart 2_04 07E Wild Horse Wind Expansion (C) (2) 3" xfId="10660"/>
    <cellStyle name="_VC 6.15.06 update on 06GRC power costs.xls Chart 2_04 07E Wild Horse Wind Expansion (C) (2) 3 2" xfId="10661"/>
    <cellStyle name="_VC 6.15.06 update on 06GRC power costs.xls Chart 2_04 07E Wild Horse Wind Expansion (C) (2) 4" xfId="10662"/>
    <cellStyle name="_VC 6.15.06 update on 06GRC power costs.xls Chart 2_04 07E Wild Horse Wind Expansion (C) (2)_Adj Bench DR 3 for Initial Briefs (Electric)" xfId="10663"/>
    <cellStyle name="_VC 6.15.06 update on 06GRC power costs.xls Chart 2_04 07E Wild Horse Wind Expansion (C) (2)_Adj Bench DR 3 for Initial Briefs (Electric) 2" xfId="10664"/>
    <cellStyle name="_VC 6.15.06 update on 06GRC power costs.xls Chart 2_04 07E Wild Horse Wind Expansion (C) (2)_Adj Bench DR 3 for Initial Briefs (Electric) 2 2" xfId="10665"/>
    <cellStyle name="_VC 6.15.06 update on 06GRC power costs.xls Chart 2_04 07E Wild Horse Wind Expansion (C) (2)_Adj Bench DR 3 for Initial Briefs (Electric) 3" xfId="10666"/>
    <cellStyle name="_VC 6.15.06 update on 06GRC power costs.xls Chart 2_04 07E Wild Horse Wind Expansion (C) (2)_Adj Bench DR 3 for Initial Briefs (Electric) 3 2" xfId="10667"/>
    <cellStyle name="_VC 6.15.06 update on 06GRC power costs.xls Chart 2_04 07E Wild Horse Wind Expansion (C) (2)_Adj Bench DR 3 for Initial Briefs (Electric) 4" xfId="10668"/>
    <cellStyle name="_VC 6.15.06 update on 06GRC power costs.xls Chart 2_04 07E Wild Horse Wind Expansion (C) (2)_Adj Bench DR 3 for Initial Briefs (Electric)_DEM-WP(C) ENERG10C--ctn Mid-C_042010 2010GRC" xfId="10669"/>
    <cellStyle name="_VC 6.15.06 update on 06GRC power costs.xls Chart 2_04 07E Wild Horse Wind Expansion (C) (2)_Adj Bench DR 3 for Initial Briefs (Electric)_DEM-WP(C) ENERG10C--ctn Mid-C_042010 2010GRC 2" xfId="10670"/>
    <cellStyle name="_VC 6.15.06 update on 06GRC power costs.xls Chart 2_04 07E Wild Horse Wind Expansion (C) (2)_Book1" xfId="10671"/>
    <cellStyle name="_VC 6.15.06 update on 06GRC power costs.xls Chart 2_04 07E Wild Horse Wind Expansion (C) (2)_Book1 2" xfId="10672"/>
    <cellStyle name="_VC 6.15.06 update on 06GRC power costs.xls Chart 2_04 07E Wild Horse Wind Expansion (C) (2)_DEM-WP(C) ENERG10C--ctn Mid-C_042010 2010GRC" xfId="10673"/>
    <cellStyle name="_VC 6.15.06 update on 06GRC power costs.xls Chart 2_04 07E Wild Horse Wind Expansion (C) (2)_DEM-WP(C) ENERG10C--ctn Mid-C_042010 2010GRC 2" xfId="10674"/>
    <cellStyle name="_VC 6.15.06 update on 06GRC power costs.xls Chart 2_04 07E Wild Horse Wind Expansion (C) (2)_Electric Rev Req Model (2009 GRC) " xfId="10675"/>
    <cellStyle name="_VC 6.15.06 update on 06GRC power costs.xls Chart 2_04 07E Wild Horse Wind Expansion (C) (2)_Electric Rev Req Model (2009 GRC)  2" xfId="10676"/>
    <cellStyle name="_VC 6.15.06 update on 06GRC power costs.xls Chart 2_04 07E Wild Horse Wind Expansion (C) (2)_Electric Rev Req Model (2009 GRC)  2 2" xfId="10677"/>
    <cellStyle name="_VC 6.15.06 update on 06GRC power costs.xls Chart 2_04 07E Wild Horse Wind Expansion (C) (2)_Electric Rev Req Model (2009 GRC)  3" xfId="10678"/>
    <cellStyle name="_VC 6.15.06 update on 06GRC power costs.xls Chart 2_04 07E Wild Horse Wind Expansion (C) (2)_Electric Rev Req Model (2009 GRC)  3 2" xfId="10679"/>
    <cellStyle name="_VC 6.15.06 update on 06GRC power costs.xls Chart 2_04 07E Wild Horse Wind Expansion (C) (2)_Electric Rev Req Model (2009 GRC)  4" xfId="10680"/>
    <cellStyle name="_VC 6.15.06 update on 06GRC power costs.xls Chart 2_04 07E Wild Horse Wind Expansion (C) (2)_Electric Rev Req Model (2009 GRC) _DEM-WP(C) ENERG10C--ctn Mid-C_042010 2010GRC" xfId="10681"/>
    <cellStyle name="_VC 6.15.06 update on 06GRC power costs.xls Chart 2_04 07E Wild Horse Wind Expansion (C) (2)_Electric Rev Req Model (2009 GRC) _DEM-WP(C) ENERG10C--ctn Mid-C_042010 2010GRC 2" xfId="10682"/>
    <cellStyle name="_VC 6.15.06 update on 06GRC power costs.xls Chart 2_04 07E Wild Horse Wind Expansion (C) (2)_Electric Rev Req Model (2009 GRC) Rebuttal" xfId="10683"/>
    <cellStyle name="_VC 6.15.06 update on 06GRC power costs.xls Chart 2_04 07E Wild Horse Wind Expansion (C) (2)_Electric Rev Req Model (2009 GRC) Rebuttal 2" xfId="10684"/>
    <cellStyle name="_VC 6.15.06 update on 06GRC power costs.xls Chart 2_04 07E Wild Horse Wind Expansion (C) (2)_Electric Rev Req Model (2009 GRC) Rebuttal 2 2" xfId="10685"/>
    <cellStyle name="_VC 6.15.06 update on 06GRC power costs.xls Chart 2_04 07E Wild Horse Wind Expansion (C) (2)_Electric Rev Req Model (2009 GRC) Rebuttal 3" xfId="10686"/>
    <cellStyle name="_VC 6.15.06 update on 06GRC power costs.xls Chart 2_04 07E Wild Horse Wind Expansion (C) (2)_Electric Rev Req Model (2009 GRC) Rebuttal REmoval of New  WH Solar AdjustMI" xfId="10687"/>
    <cellStyle name="_VC 6.15.06 update on 06GRC power costs.xls Chart 2_04 07E Wild Horse Wind Expansion (C) (2)_Electric Rev Req Model (2009 GRC) Rebuttal REmoval of New  WH Solar AdjustMI 2" xfId="10688"/>
    <cellStyle name="_VC 6.15.06 update on 06GRC power costs.xls Chart 2_04 07E Wild Horse Wind Expansion (C) (2)_Electric Rev Req Model (2009 GRC) Rebuttal REmoval of New  WH Solar AdjustMI 2 2" xfId="10689"/>
    <cellStyle name="_VC 6.15.06 update on 06GRC power costs.xls Chart 2_04 07E Wild Horse Wind Expansion (C) (2)_Electric Rev Req Model (2009 GRC) Rebuttal REmoval of New  WH Solar AdjustMI 3" xfId="10690"/>
    <cellStyle name="_VC 6.15.06 update on 06GRC power costs.xls Chart 2_04 07E Wild Horse Wind Expansion (C) (2)_Electric Rev Req Model (2009 GRC) Rebuttal REmoval of New  WH Solar AdjustMI 3 2" xfId="10691"/>
    <cellStyle name="_VC 6.15.06 update on 06GRC power costs.xls Chart 2_04 07E Wild Horse Wind Expansion (C) (2)_Electric Rev Req Model (2009 GRC) Rebuttal REmoval of New  WH Solar AdjustMI 4" xfId="10692"/>
    <cellStyle name="_VC 6.15.06 update on 06GRC power costs.xls Chart 2_04 07E Wild Horse Wind Expansion (C) (2)_Electric Rev Req Model (2009 GRC) Rebuttal REmoval of New  WH Solar AdjustMI_DEM-WP(C) ENERG10C--ctn Mid-C_042010 2010GRC" xfId="10693"/>
    <cellStyle name="_VC 6.15.06 update on 06GRC power costs.xls Chart 2_04 07E Wild Horse Wind Expansion (C) (2)_Electric Rev Req Model (2009 GRC) Rebuttal REmoval of New  WH Solar AdjustMI_DEM-WP(C) ENERG10C--ctn Mid-C_042010 2010GRC 2" xfId="10694"/>
    <cellStyle name="_VC 6.15.06 update on 06GRC power costs.xls Chart 2_04 07E Wild Horse Wind Expansion (C) (2)_Electric Rev Req Model (2009 GRC) Revised 01-18-2010" xfId="10695"/>
    <cellStyle name="_VC 6.15.06 update on 06GRC power costs.xls Chart 2_04 07E Wild Horse Wind Expansion (C) (2)_Electric Rev Req Model (2009 GRC) Revised 01-18-2010 2" xfId="10696"/>
    <cellStyle name="_VC 6.15.06 update on 06GRC power costs.xls Chart 2_04 07E Wild Horse Wind Expansion (C) (2)_Electric Rev Req Model (2009 GRC) Revised 01-18-2010 2 2" xfId="10697"/>
    <cellStyle name="_VC 6.15.06 update on 06GRC power costs.xls Chart 2_04 07E Wild Horse Wind Expansion (C) (2)_Electric Rev Req Model (2009 GRC) Revised 01-18-2010 3" xfId="10698"/>
    <cellStyle name="_VC 6.15.06 update on 06GRC power costs.xls Chart 2_04 07E Wild Horse Wind Expansion (C) (2)_Electric Rev Req Model (2009 GRC) Revised 01-18-2010 3 2" xfId="10699"/>
    <cellStyle name="_VC 6.15.06 update on 06GRC power costs.xls Chart 2_04 07E Wild Horse Wind Expansion (C) (2)_Electric Rev Req Model (2009 GRC) Revised 01-18-2010 4" xfId="10700"/>
    <cellStyle name="_VC 6.15.06 update on 06GRC power costs.xls Chart 2_04 07E Wild Horse Wind Expansion (C) (2)_Electric Rev Req Model (2009 GRC) Revised 01-18-2010_DEM-WP(C) ENERG10C--ctn Mid-C_042010 2010GRC" xfId="10701"/>
    <cellStyle name="_VC 6.15.06 update on 06GRC power costs.xls Chart 2_04 07E Wild Horse Wind Expansion (C) (2)_Electric Rev Req Model (2009 GRC) Revised 01-18-2010_DEM-WP(C) ENERG10C--ctn Mid-C_042010 2010GRC 2" xfId="10702"/>
    <cellStyle name="_VC 6.15.06 update on 06GRC power costs.xls Chart 2_04 07E Wild Horse Wind Expansion (C) (2)_Electric Rev Req Model (2010 GRC)" xfId="10703"/>
    <cellStyle name="_VC 6.15.06 update on 06GRC power costs.xls Chart 2_04 07E Wild Horse Wind Expansion (C) (2)_Electric Rev Req Model (2010 GRC) 2" xfId="10704"/>
    <cellStyle name="_VC 6.15.06 update on 06GRC power costs.xls Chart 2_04 07E Wild Horse Wind Expansion (C) (2)_Electric Rev Req Model (2010 GRC) SF" xfId="10705"/>
    <cellStyle name="_VC 6.15.06 update on 06GRC power costs.xls Chart 2_04 07E Wild Horse Wind Expansion (C) (2)_Electric Rev Req Model (2010 GRC) SF 2" xfId="10706"/>
    <cellStyle name="_VC 6.15.06 update on 06GRC power costs.xls Chart 2_04 07E Wild Horse Wind Expansion (C) (2)_Final Order Electric EXHIBIT A-1" xfId="10707"/>
    <cellStyle name="_VC 6.15.06 update on 06GRC power costs.xls Chart 2_04 07E Wild Horse Wind Expansion (C) (2)_Final Order Electric EXHIBIT A-1 2" xfId="10708"/>
    <cellStyle name="_VC 6.15.06 update on 06GRC power costs.xls Chart 2_04 07E Wild Horse Wind Expansion (C) (2)_Final Order Electric EXHIBIT A-1 2 2" xfId="10709"/>
    <cellStyle name="_VC 6.15.06 update on 06GRC power costs.xls Chart 2_04 07E Wild Horse Wind Expansion (C) (2)_Final Order Electric EXHIBIT A-1 3" xfId="10710"/>
    <cellStyle name="_VC 6.15.06 update on 06GRC power costs.xls Chart 2_04 07E Wild Horse Wind Expansion (C) (2)_TENASKA REGULATORY ASSET" xfId="10711"/>
    <cellStyle name="_VC 6.15.06 update on 06GRC power costs.xls Chart 2_04 07E Wild Horse Wind Expansion (C) (2)_TENASKA REGULATORY ASSET 2" xfId="10712"/>
    <cellStyle name="_VC 6.15.06 update on 06GRC power costs.xls Chart 2_04 07E Wild Horse Wind Expansion (C) (2)_TENASKA REGULATORY ASSET 2 2" xfId="10713"/>
    <cellStyle name="_VC 6.15.06 update on 06GRC power costs.xls Chart 2_04 07E Wild Horse Wind Expansion (C) (2)_TENASKA REGULATORY ASSET 3" xfId="10714"/>
    <cellStyle name="_VC 6.15.06 update on 06GRC power costs.xls Chart 2_16.37E Wild Horse Expansion DeferralRevwrkingfile SF" xfId="10715"/>
    <cellStyle name="_VC 6.15.06 update on 06GRC power costs.xls Chart 2_16.37E Wild Horse Expansion DeferralRevwrkingfile SF 2" xfId="10716"/>
    <cellStyle name="_VC 6.15.06 update on 06GRC power costs.xls Chart 2_16.37E Wild Horse Expansion DeferralRevwrkingfile SF 2 2" xfId="10717"/>
    <cellStyle name="_VC 6.15.06 update on 06GRC power costs.xls Chart 2_16.37E Wild Horse Expansion DeferralRevwrkingfile SF 3" xfId="10718"/>
    <cellStyle name="_VC 6.15.06 update on 06GRC power costs.xls Chart 2_16.37E Wild Horse Expansion DeferralRevwrkingfile SF 3 2" xfId="10719"/>
    <cellStyle name="_VC 6.15.06 update on 06GRC power costs.xls Chart 2_16.37E Wild Horse Expansion DeferralRevwrkingfile SF 4" xfId="10720"/>
    <cellStyle name="_VC 6.15.06 update on 06GRC power costs.xls Chart 2_16.37E Wild Horse Expansion DeferralRevwrkingfile SF_DEM-WP(C) ENERG10C--ctn Mid-C_042010 2010GRC" xfId="10721"/>
    <cellStyle name="_VC 6.15.06 update on 06GRC power costs.xls Chart 2_16.37E Wild Horse Expansion DeferralRevwrkingfile SF_DEM-WP(C) ENERG10C--ctn Mid-C_042010 2010GRC 2" xfId="10722"/>
    <cellStyle name="_VC 6.15.06 update on 06GRC power costs.xls Chart 2_2009 Compliance Filing PCA Exhibits for GRC" xfId="10723"/>
    <cellStyle name="_VC 6.15.06 update on 06GRC power costs.xls Chart 2_2009 Compliance Filing PCA Exhibits for GRC 2" xfId="10724"/>
    <cellStyle name="_VC 6.15.06 update on 06GRC power costs.xls Chart 2_2009 Compliance Filing PCA Exhibits for GRC 2 2" xfId="10725"/>
    <cellStyle name="_VC 6.15.06 update on 06GRC power costs.xls Chart 2_2009 Compliance Filing PCA Exhibits for GRC 3" xfId="10726"/>
    <cellStyle name="_VC 6.15.06 update on 06GRC power costs.xls Chart 2_2009 GRC Compl Filing - Exhibit D" xfId="10727"/>
    <cellStyle name="_VC 6.15.06 update on 06GRC power costs.xls Chart 2_2009 GRC Compl Filing - Exhibit D 2" xfId="10728"/>
    <cellStyle name="_VC 6.15.06 update on 06GRC power costs.xls Chart 2_2009 GRC Compl Filing - Exhibit D 2 2" xfId="10729"/>
    <cellStyle name="_VC 6.15.06 update on 06GRC power costs.xls Chart 2_2009 GRC Compl Filing - Exhibit D 3" xfId="10730"/>
    <cellStyle name="_VC 6.15.06 update on 06GRC power costs.xls Chart 2_2009 GRC Compl Filing - Exhibit D 3 2" xfId="10731"/>
    <cellStyle name="_VC 6.15.06 update on 06GRC power costs.xls Chart 2_2009 GRC Compl Filing - Exhibit D 4" xfId="10732"/>
    <cellStyle name="_VC 6.15.06 update on 06GRC power costs.xls Chart 2_2009 GRC Compl Filing - Exhibit D_DEM-WP(C) ENERG10C--ctn Mid-C_042010 2010GRC" xfId="10733"/>
    <cellStyle name="_VC 6.15.06 update on 06GRC power costs.xls Chart 2_2009 GRC Compl Filing - Exhibit D_DEM-WP(C) ENERG10C--ctn Mid-C_042010 2010GRC 2" xfId="10734"/>
    <cellStyle name="_VC 6.15.06 update on 06GRC power costs.xls Chart 2_3.01 Income Statement" xfId="10735"/>
    <cellStyle name="_VC 6.15.06 update on 06GRC power costs.xls Chart 2_4 31 Regulatory Assets and Liabilities  7 06- Exhibit D" xfId="10736"/>
    <cellStyle name="_VC 6.15.06 update on 06GRC power costs.xls Chart 2_4 31 Regulatory Assets and Liabilities  7 06- Exhibit D 2" xfId="10737"/>
    <cellStyle name="_VC 6.15.06 update on 06GRC power costs.xls Chart 2_4 31 Regulatory Assets and Liabilities  7 06- Exhibit D 2 2" xfId="10738"/>
    <cellStyle name="_VC 6.15.06 update on 06GRC power costs.xls Chart 2_4 31 Regulatory Assets and Liabilities  7 06- Exhibit D 3" xfId="10739"/>
    <cellStyle name="_VC 6.15.06 update on 06GRC power costs.xls Chart 2_4 31 Regulatory Assets and Liabilities  7 06- Exhibit D 3 2" xfId="10740"/>
    <cellStyle name="_VC 6.15.06 update on 06GRC power costs.xls Chart 2_4 31 Regulatory Assets and Liabilities  7 06- Exhibit D 4" xfId="10741"/>
    <cellStyle name="_VC 6.15.06 update on 06GRC power costs.xls Chart 2_4 31 Regulatory Assets and Liabilities  7 06- Exhibit D_DEM-WP(C) ENERG10C--ctn Mid-C_042010 2010GRC" xfId="10742"/>
    <cellStyle name="_VC 6.15.06 update on 06GRC power costs.xls Chart 2_4 31 Regulatory Assets and Liabilities  7 06- Exhibit D_DEM-WP(C) ENERG10C--ctn Mid-C_042010 2010GRC 2" xfId="10743"/>
    <cellStyle name="_VC 6.15.06 update on 06GRC power costs.xls Chart 2_4 31 Regulatory Assets and Liabilities  7 06- Exhibit D_NIM Summary" xfId="10744"/>
    <cellStyle name="_VC 6.15.06 update on 06GRC power costs.xls Chart 2_4 31 Regulatory Assets and Liabilities  7 06- Exhibit D_NIM Summary 2" xfId="10745"/>
    <cellStyle name="_VC 6.15.06 update on 06GRC power costs.xls Chart 2_4 31 Regulatory Assets and Liabilities  7 06- Exhibit D_NIM Summary 2 2" xfId="10746"/>
    <cellStyle name="_VC 6.15.06 update on 06GRC power costs.xls Chart 2_4 31 Regulatory Assets and Liabilities  7 06- Exhibit D_NIM Summary 3" xfId="10747"/>
    <cellStyle name="_VC 6.15.06 update on 06GRC power costs.xls Chart 2_4 31 Regulatory Assets and Liabilities  7 06- Exhibit D_NIM Summary 3 2" xfId="10748"/>
    <cellStyle name="_VC 6.15.06 update on 06GRC power costs.xls Chart 2_4 31 Regulatory Assets and Liabilities  7 06- Exhibit D_NIM Summary 4" xfId="10749"/>
    <cellStyle name="_VC 6.15.06 update on 06GRC power costs.xls Chart 2_4 31 Regulatory Assets and Liabilities  7 06- Exhibit D_NIM Summary_DEM-WP(C) ENERG10C--ctn Mid-C_042010 2010GRC" xfId="10750"/>
    <cellStyle name="_VC 6.15.06 update on 06GRC power costs.xls Chart 2_4 31 Regulatory Assets and Liabilities  7 06- Exhibit D_NIM Summary_DEM-WP(C) ENERG10C--ctn Mid-C_042010 2010GRC 2" xfId="10751"/>
    <cellStyle name="_VC 6.15.06 update on 06GRC power costs.xls Chart 2_4 31E Reg Asset  Liab and EXH D" xfId="10752"/>
    <cellStyle name="_VC 6.15.06 update on 06GRC power costs.xls Chart 2_4 31E Reg Asset  Liab and EXH D _ Aug 10 Filing (2)" xfId="10753"/>
    <cellStyle name="_VC 6.15.06 update on 06GRC power costs.xls Chart 2_4 31E Reg Asset  Liab and EXH D _ Aug 10 Filing (2) 2" xfId="10754"/>
    <cellStyle name="_VC 6.15.06 update on 06GRC power costs.xls Chart 2_4 31E Reg Asset  Liab and EXH D 2" xfId="10755"/>
    <cellStyle name="_VC 6.15.06 update on 06GRC power costs.xls Chart 2_4 31E Reg Asset  Liab and EXH D 3" xfId="10756"/>
    <cellStyle name="_VC 6.15.06 update on 06GRC power costs.xls Chart 2_4 32 Regulatory Assets and Liabilities  7 06- Exhibit D" xfId="10757"/>
    <cellStyle name="_VC 6.15.06 update on 06GRC power costs.xls Chart 2_4 32 Regulatory Assets and Liabilities  7 06- Exhibit D 2" xfId="10758"/>
    <cellStyle name="_VC 6.15.06 update on 06GRC power costs.xls Chart 2_4 32 Regulatory Assets and Liabilities  7 06- Exhibit D 2 2" xfId="10759"/>
    <cellStyle name="_VC 6.15.06 update on 06GRC power costs.xls Chart 2_4 32 Regulatory Assets and Liabilities  7 06- Exhibit D 3" xfId="10760"/>
    <cellStyle name="_VC 6.15.06 update on 06GRC power costs.xls Chart 2_4 32 Regulatory Assets and Liabilities  7 06- Exhibit D 3 2" xfId="10761"/>
    <cellStyle name="_VC 6.15.06 update on 06GRC power costs.xls Chart 2_4 32 Regulatory Assets and Liabilities  7 06- Exhibit D 4" xfId="10762"/>
    <cellStyle name="_VC 6.15.06 update on 06GRC power costs.xls Chart 2_4 32 Regulatory Assets and Liabilities  7 06- Exhibit D_DEM-WP(C) ENERG10C--ctn Mid-C_042010 2010GRC" xfId="10763"/>
    <cellStyle name="_VC 6.15.06 update on 06GRC power costs.xls Chart 2_4 32 Regulatory Assets and Liabilities  7 06- Exhibit D_DEM-WP(C) ENERG10C--ctn Mid-C_042010 2010GRC 2" xfId="10764"/>
    <cellStyle name="_VC 6.15.06 update on 06GRC power costs.xls Chart 2_4 32 Regulatory Assets and Liabilities  7 06- Exhibit D_NIM Summary" xfId="10765"/>
    <cellStyle name="_VC 6.15.06 update on 06GRC power costs.xls Chart 2_4 32 Regulatory Assets and Liabilities  7 06- Exhibit D_NIM Summary 2" xfId="10766"/>
    <cellStyle name="_VC 6.15.06 update on 06GRC power costs.xls Chart 2_4 32 Regulatory Assets and Liabilities  7 06- Exhibit D_NIM Summary 2 2" xfId="10767"/>
    <cellStyle name="_VC 6.15.06 update on 06GRC power costs.xls Chart 2_4 32 Regulatory Assets and Liabilities  7 06- Exhibit D_NIM Summary 3" xfId="10768"/>
    <cellStyle name="_VC 6.15.06 update on 06GRC power costs.xls Chart 2_4 32 Regulatory Assets and Liabilities  7 06- Exhibit D_NIM Summary 3 2" xfId="10769"/>
    <cellStyle name="_VC 6.15.06 update on 06GRC power costs.xls Chart 2_4 32 Regulatory Assets and Liabilities  7 06- Exhibit D_NIM Summary 4" xfId="10770"/>
    <cellStyle name="_VC 6.15.06 update on 06GRC power costs.xls Chart 2_4 32 Regulatory Assets and Liabilities  7 06- Exhibit D_NIM Summary_DEM-WP(C) ENERG10C--ctn Mid-C_042010 2010GRC" xfId="10771"/>
    <cellStyle name="_VC 6.15.06 update on 06GRC power costs.xls Chart 2_4 32 Regulatory Assets and Liabilities  7 06- Exhibit D_NIM Summary_DEM-WP(C) ENERG10C--ctn Mid-C_042010 2010GRC 2" xfId="10772"/>
    <cellStyle name="_VC 6.15.06 update on 06GRC power costs.xls Chart 2_AURORA Total New" xfId="10773"/>
    <cellStyle name="_VC 6.15.06 update on 06GRC power costs.xls Chart 2_AURORA Total New 2" xfId="10774"/>
    <cellStyle name="_VC 6.15.06 update on 06GRC power costs.xls Chart 2_AURORA Total New 2 2" xfId="10775"/>
    <cellStyle name="_VC 6.15.06 update on 06GRC power costs.xls Chart 2_AURORA Total New 3" xfId="10776"/>
    <cellStyle name="_VC 6.15.06 update on 06GRC power costs.xls Chart 2_Book2" xfId="10777"/>
    <cellStyle name="_VC 6.15.06 update on 06GRC power costs.xls Chart 2_Book2 2" xfId="10778"/>
    <cellStyle name="_VC 6.15.06 update on 06GRC power costs.xls Chart 2_Book2 2 2" xfId="10779"/>
    <cellStyle name="_VC 6.15.06 update on 06GRC power costs.xls Chart 2_Book2 3" xfId="10780"/>
    <cellStyle name="_VC 6.15.06 update on 06GRC power costs.xls Chart 2_Book2 3 2" xfId="10781"/>
    <cellStyle name="_VC 6.15.06 update on 06GRC power costs.xls Chart 2_Book2 4" xfId="10782"/>
    <cellStyle name="_VC 6.15.06 update on 06GRC power costs.xls Chart 2_Book2_Adj Bench DR 3 for Initial Briefs (Electric)" xfId="10783"/>
    <cellStyle name="_VC 6.15.06 update on 06GRC power costs.xls Chart 2_Book2_Adj Bench DR 3 for Initial Briefs (Electric) 2" xfId="10784"/>
    <cellStyle name="_VC 6.15.06 update on 06GRC power costs.xls Chart 2_Book2_Adj Bench DR 3 for Initial Briefs (Electric) 2 2" xfId="10785"/>
    <cellStyle name="_VC 6.15.06 update on 06GRC power costs.xls Chart 2_Book2_Adj Bench DR 3 for Initial Briefs (Electric) 3" xfId="10786"/>
    <cellStyle name="_VC 6.15.06 update on 06GRC power costs.xls Chart 2_Book2_Adj Bench DR 3 for Initial Briefs (Electric) 3 2" xfId="10787"/>
    <cellStyle name="_VC 6.15.06 update on 06GRC power costs.xls Chart 2_Book2_Adj Bench DR 3 for Initial Briefs (Electric) 4" xfId="10788"/>
    <cellStyle name="_VC 6.15.06 update on 06GRC power costs.xls Chart 2_Book2_Adj Bench DR 3 for Initial Briefs (Electric)_DEM-WP(C) ENERG10C--ctn Mid-C_042010 2010GRC" xfId="10789"/>
    <cellStyle name="_VC 6.15.06 update on 06GRC power costs.xls Chart 2_Book2_Adj Bench DR 3 for Initial Briefs (Electric)_DEM-WP(C) ENERG10C--ctn Mid-C_042010 2010GRC 2" xfId="10790"/>
    <cellStyle name="_VC 6.15.06 update on 06GRC power costs.xls Chart 2_Book2_DEM-WP(C) ENERG10C--ctn Mid-C_042010 2010GRC" xfId="10791"/>
    <cellStyle name="_VC 6.15.06 update on 06GRC power costs.xls Chart 2_Book2_DEM-WP(C) ENERG10C--ctn Mid-C_042010 2010GRC 2" xfId="10792"/>
    <cellStyle name="_VC 6.15.06 update on 06GRC power costs.xls Chart 2_Book2_Electric Rev Req Model (2009 GRC) Rebuttal" xfId="10793"/>
    <cellStyle name="_VC 6.15.06 update on 06GRC power costs.xls Chart 2_Book2_Electric Rev Req Model (2009 GRC) Rebuttal 2" xfId="10794"/>
    <cellStyle name="_VC 6.15.06 update on 06GRC power costs.xls Chart 2_Book2_Electric Rev Req Model (2009 GRC) Rebuttal 2 2" xfId="10795"/>
    <cellStyle name="_VC 6.15.06 update on 06GRC power costs.xls Chart 2_Book2_Electric Rev Req Model (2009 GRC) Rebuttal 3" xfId="10796"/>
    <cellStyle name="_VC 6.15.06 update on 06GRC power costs.xls Chart 2_Book2_Electric Rev Req Model (2009 GRC) Rebuttal REmoval of New  WH Solar AdjustMI" xfId="10797"/>
    <cellStyle name="_VC 6.15.06 update on 06GRC power costs.xls Chart 2_Book2_Electric Rev Req Model (2009 GRC) Rebuttal REmoval of New  WH Solar AdjustMI 2" xfId="10798"/>
    <cellStyle name="_VC 6.15.06 update on 06GRC power costs.xls Chart 2_Book2_Electric Rev Req Model (2009 GRC) Rebuttal REmoval of New  WH Solar AdjustMI 2 2" xfId="10799"/>
    <cellStyle name="_VC 6.15.06 update on 06GRC power costs.xls Chart 2_Book2_Electric Rev Req Model (2009 GRC) Rebuttal REmoval of New  WH Solar AdjustMI 3" xfId="10800"/>
    <cellStyle name="_VC 6.15.06 update on 06GRC power costs.xls Chart 2_Book2_Electric Rev Req Model (2009 GRC) Rebuttal REmoval of New  WH Solar AdjustMI 3 2" xfId="10801"/>
    <cellStyle name="_VC 6.15.06 update on 06GRC power costs.xls Chart 2_Book2_Electric Rev Req Model (2009 GRC) Rebuttal REmoval of New  WH Solar AdjustMI 4" xfId="10802"/>
    <cellStyle name="_VC 6.15.06 update on 06GRC power costs.xls Chart 2_Book2_Electric Rev Req Model (2009 GRC) Rebuttal REmoval of New  WH Solar AdjustMI_DEM-WP(C) ENERG10C--ctn Mid-C_042010 2010GRC" xfId="10803"/>
    <cellStyle name="_VC 6.15.06 update on 06GRC power costs.xls Chart 2_Book2_Electric Rev Req Model (2009 GRC) Rebuttal REmoval of New  WH Solar AdjustMI_DEM-WP(C) ENERG10C--ctn Mid-C_042010 2010GRC 2" xfId="10804"/>
    <cellStyle name="_VC 6.15.06 update on 06GRC power costs.xls Chart 2_Book2_Electric Rev Req Model (2009 GRC) Revised 01-18-2010" xfId="10805"/>
    <cellStyle name="_VC 6.15.06 update on 06GRC power costs.xls Chart 2_Book2_Electric Rev Req Model (2009 GRC) Revised 01-18-2010 2" xfId="10806"/>
    <cellStyle name="_VC 6.15.06 update on 06GRC power costs.xls Chart 2_Book2_Electric Rev Req Model (2009 GRC) Revised 01-18-2010 2 2" xfId="10807"/>
    <cellStyle name="_VC 6.15.06 update on 06GRC power costs.xls Chart 2_Book2_Electric Rev Req Model (2009 GRC) Revised 01-18-2010 3" xfId="10808"/>
    <cellStyle name="_VC 6.15.06 update on 06GRC power costs.xls Chart 2_Book2_Electric Rev Req Model (2009 GRC) Revised 01-18-2010 3 2" xfId="10809"/>
    <cellStyle name="_VC 6.15.06 update on 06GRC power costs.xls Chart 2_Book2_Electric Rev Req Model (2009 GRC) Revised 01-18-2010 4" xfId="10810"/>
    <cellStyle name="_VC 6.15.06 update on 06GRC power costs.xls Chart 2_Book2_Electric Rev Req Model (2009 GRC) Revised 01-18-2010_DEM-WP(C) ENERG10C--ctn Mid-C_042010 2010GRC" xfId="10811"/>
    <cellStyle name="_VC 6.15.06 update on 06GRC power costs.xls Chart 2_Book2_Electric Rev Req Model (2009 GRC) Revised 01-18-2010_DEM-WP(C) ENERG10C--ctn Mid-C_042010 2010GRC 2" xfId="10812"/>
    <cellStyle name="_VC 6.15.06 update on 06GRC power costs.xls Chart 2_Book2_Final Order Electric EXHIBIT A-1" xfId="10813"/>
    <cellStyle name="_VC 6.15.06 update on 06GRC power costs.xls Chart 2_Book2_Final Order Electric EXHIBIT A-1 2" xfId="10814"/>
    <cellStyle name="_VC 6.15.06 update on 06GRC power costs.xls Chart 2_Book2_Final Order Electric EXHIBIT A-1 2 2" xfId="10815"/>
    <cellStyle name="_VC 6.15.06 update on 06GRC power costs.xls Chart 2_Book2_Final Order Electric EXHIBIT A-1 3" xfId="10816"/>
    <cellStyle name="_VC 6.15.06 update on 06GRC power costs.xls Chart 2_Book4" xfId="10817"/>
    <cellStyle name="_VC 6.15.06 update on 06GRC power costs.xls Chart 2_Book4 2" xfId="10818"/>
    <cellStyle name="_VC 6.15.06 update on 06GRC power costs.xls Chart 2_Book4 2 2" xfId="10819"/>
    <cellStyle name="_VC 6.15.06 update on 06GRC power costs.xls Chart 2_Book4 3" xfId="10820"/>
    <cellStyle name="_VC 6.15.06 update on 06GRC power costs.xls Chart 2_Book4 3 2" xfId="10821"/>
    <cellStyle name="_VC 6.15.06 update on 06GRC power costs.xls Chart 2_Book4 4" xfId="10822"/>
    <cellStyle name="_VC 6.15.06 update on 06GRC power costs.xls Chart 2_Book4_DEM-WP(C) ENERG10C--ctn Mid-C_042010 2010GRC" xfId="10823"/>
    <cellStyle name="_VC 6.15.06 update on 06GRC power costs.xls Chart 2_Book4_DEM-WP(C) ENERG10C--ctn Mid-C_042010 2010GRC 2" xfId="10824"/>
    <cellStyle name="_VC 6.15.06 update on 06GRC power costs.xls Chart 2_Book9" xfId="10825"/>
    <cellStyle name="_VC 6.15.06 update on 06GRC power costs.xls Chart 2_Book9 2" xfId="10826"/>
    <cellStyle name="_VC 6.15.06 update on 06GRC power costs.xls Chart 2_Book9 2 2" xfId="10827"/>
    <cellStyle name="_VC 6.15.06 update on 06GRC power costs.xls Chart 2_Book9 3" xfId="10828"/>
    <cellStyle name="_VC 6.15.06 update on 06GRC power costs.xls Chart 2_Book9 3 2" xfId="10829"/>
    <cellStyle name="_VC 6.15.06 update on 06GRC power costs.xls Chart 2_Book9 4" xfId="10830"/>
    <cellStyle name="_VC 6.15.06 update on 06GRC power costs.xls Chart 2_Book9_DEM-WP(C) ENERG10C--ctn Mid-C_042010 2010GRC" xfId="10831"/>
    <cellStyle name="_VC 6.15.06 update on 06GRC power costs.xls Chart 2_Book9_DEM-WP(C) ENERG10C--ctn Mid-C_042010 2010GRC 2" xfId="10832"/>
    <cellStyle name="_VC 6.15.06 update on 06GRC power costs.xls Chart 2_Chelan PUD Power Costs (8-10)" xfId="10833"/>
    <cellStyle name="_VC 6.15.06 update on 06GRC power costs.xls Chart 2_Chelan PUD Power Costs (8-10) 2" xfId="10834"/>
    <cellStyle name="_VC 6.15.06 update on 06GRC power costs.xls Chart 2_DEM-WP(C) Chelan Power Costs" xfId="10835"/>
    <cellStyle name="_VC 6.15.06 update on 06GRC power costs.xls Chart 2_DEM-WP(C) Chelan Power Costs 2" xfId="10836"/>
    <cellStyle name="_VC 6.15.06 update on 06GRC power costs.xls Chart 2_DEM-WP(C) ENERG10C--ctn Mid-C_042010 2010GRC" xfId="10837"/>
    <cellStyle name="_VC 6.15.06 update on 06GRC power costs.xls Chart 2_DEM-WP(C) ENERG10C--ctn Mid-C_042010 2010GRC 2" xfId="10838"/>
    <cellStyle name="_VC 6.15.06 update on 06GRC power costs.xls Chart 2_DEM-WP(C) Gas Transport 2010GRC" xfId="10839"/>
    <cellStyle name="_VC 6.15.06 update on 06GRC power costs.xls Chart 2_DEM-WP(C) Gas Transport 2010GRC 2" xfId="10840"/>
    <cellStyle name="_VC 6.15.06 update on 06GRC power costs.xls Chart 2_Exh A-1 resulting from UE-112050 effective Jan 1 2012" xfId="10841"/>
    <cellStyle name="_VC 6.15.06 update on 06GRC power costs.xls Chart 2_Exh A-1 resulting from UE-112050 effective Jan 1 2012 2" xfId="10842"/>
    <cellStyle name="_VC 6.15.06 update on 06GRC power costs.xls Chart 2_Exhibit A-1 effective 4-1-11 fr S Free 12-11" xfId="10843"/>
    <cellStyle name="_VC 6.15.06 update on 06GRC power costs.xls Chart 2_Exhibit A-1 effective 4-1-11 fr S Free 12-11 2" xfId="10844"/>
    <cellStyle name="_VC 6.15.06 update on 06GRC power costs.xls Chart 2_Mint Farm Generation BPA" xfId="10845"/>
    <cellStyle name="_VC 6.15.06 update on 06GRC power costs.xls Chart 2_NIM Summary" xfId="10846"/>
    <cellStyle name="_VC 6.15.06 update on 06GRC power costs.xls Chart 2_NIM Summary 09GRC" xfId="10847"/>
    <cellStyle name="_VC 6.15.06 update on 06GRC power costs.xls Chart 2_NIM Summary 09GRC 2" xfId="10848"/>
    <cellStyle name="_VC 6.15.06 update on 06GRC power costs.xls Chart 2_NIM Summary 09GRC 2 2" xfId="10849"/>
    <cellStyle name="_VC 6.15.06 update on 06GRC power costs.xls Chart 2_NIM Summary 09GRC 3" xfId="10850"/>
    <cellStyle name="_VC 6.15.06 update on 06GRC power costs.xls Chart 2_NIM Summary 09GRC 3 2" xfId="10851"/>
    <cellStyle name="_VC 6.15.06 update on 06GRC power costs.xls Chart 2_NIM Summary 09GRC 4" xfId="10852"/>
    <cellStyle name="_VC 6.15.06 update on 06GRC power costs.xls Chart 2_NIM Summary 09GRC_DEM-WP(C) ENERG10C--ctn Mid-C_042010 2010GRC" xfId="10853"/>
    <cellStyle name="_VC 6.15.06 update on 06GRC power costs.xls Chart 2_NIM Summary 09GRC_DEM-WP(C) ENERG10C--ctn Mid-C_042010 2010GRC 2" xfId="10854"/>
    <cellStyle name="_VC 6.15.06 update on 06GRC power costs.xls Chart 2_NIM Summary 10" xfId="10855"/>
    <cellStyle name="_VC 6.15.06 update on 06GRC power costs.xls Chart 2_NIM Summary 10 2" xfId="10856"/>
    <cellStyle name="_VC 6.15.06 update on 06GRC power costs.xls Chart 2_NIM Summary 11" xfId="10857"/>
    <cellStyle name="_VC 6.15.06 update on 06GRC power costs.xls Chart 2_NIM Summary 11 2" xfId="10858"/>
    <cellStyle name="_VC 6.15.06 update on 06GRC power costs.xls Chart 2_NIM Summary 12" xfId="10859"/>
    <cellStyle name="_VC 6.15.06 update on 06GRC power costs.xls Chart 2_NIM Summary 12 2" xfId="10860"/>
    <cellStyle name="_VC 6.15.06 update on 06GRC power costs.xls Chart 2_NIM Summary 13" xfId="10861"/>
    <cellStyle name="_VC 6.15.06 update on 06GRC power costs.xls Chart 2_NIM Summary 13 2" xfId="10862"/>
    <cellStyle name="_VC 6.15.06 update on 06GRC power costs.xls Chart 2_NIM Summary 14" xfId="10863"/>
    <cellStyle name="_VC 6.15.06 update on 06GRC power costs.xls Chart 2_NIM Summary 14 2" xfId="10864"/>
    <cellStyle name="_VC 6.15.06 update on 06GRC power costs.xls Chart 2_NIM Summary 15" xfId="10865"/>
    <cellStyle name="_VC 6.15.06 update on 06GRC power costs.xls Chart 2_NIM Summary 15 2" xfId="10866"/>
    <cellStyle name="_VC 6.15.06 update on 06GRC power costs.xls Chart 2_NIM Summary 16" xfId="10867"/>
    <cellStyle name="_VC 6.15.06 update on 06GRC power costs.xls Chart 2_NIM Summary 16 2" xfId="10868"/>
    <cellStyle name="_VC 6.15.06 update on 06GRC power costs.xls Chart 2_NIM Summary 17" xfId="10869"/>
    <cellStyle name="_VC 6.15.06 update on 06GRC power costs.xls Chart 2_NIM Summary 17 2" xfId="10870"/>
    <cellStyle name="_VC 6.15.06 update on 06GRC power costs.xls Chart 2_NIM Summary 18" xfId="10871"/>
    <cellStyle name="_VC 6.15.06 update on 06GRC power costs.xls Chart 2_NIM Summary 18 2" xfId="10872"/>
    <cellStyle name="_VC 6.15.06 update on 06GRC power costs.xls Chart 2_NIM Summary 19" xfId="10873"/>
    <cellStyle name="_VC 6.15.06 update on 06GRC power costs.xls Chart 2_NIM Summary 19 2" xfId="10874"/>
    <cellStyle name="_VC 6.15.06 update on 06GRC power costs.xls Chart 2_NIM Summary 2" xfId="10875"/>
    <cellStyle name="_VC 6.15.06 update on 06GRC power costs.xls Chart 2_NIM Summary 2 2" xfId="10876"/>
    <cellStyle name="_VC 6.15.06 update on 06GRC power costs.xls Chart 2_NIM Summary 20" xfId="10877"/>
    <cellStyle name="_VC 6.15.06 update on 06GRC power costs.xls Chart 2_NIM Summary 20 2" xfId="10878"/>
    <cellStyle name="_VC 6.15.06 update on 06GRC power costs.xls Chart 2_NIM Summary 21" xfId="10879"/>
    <cellStyle name="_VC 6.15.06 update on 06GRC power costs.xls Chart 2_NIM Summary 21 2" xfId="10880"/>
    <cellStyle name="_VC 6.15.06 update on 06GRC power costs.xls Chart 2_NIM Summary 22" xfId="10881"/>
    <cellStyle name="_VC 6.15.06 update on 06GRC power costs.xls Chart 2_NIM Summary 22 2" xfId="10882"/>
    <cellStyle name="_VC 6.15.06 update on 06GRC power costs.xls Chart 2_NIM Summary 23" xfId="10883"/>
    <cellStyle name="_VC 6.15.06 update on 06GRC power costs.xls Chart 2_NIM Summary 23 2" xfId="10884"/>
    <cellStyle name="_VC 6.15.06 update on 06GRC power costs.xls Chart 2_NIM Summary 24" xfId="10885"/>
    <cellStyle name="_VC 6.15.06 update on 06GRC power costs.xls Chart 2_NIM Summary 24 2" xfId="10886"/>
    <cellStyle name="_VC 6.15.06 update on 06GRC power costs.xls Chart 2_NIM Summary 25" xfId="10887"/>
    <cellStyle name="_VC 6.15.06 update on 06GRC power costs.xls Chart 2_NIM Summary 25 2" xfId="10888"/>
    <cellStyle name="_VC 6.15.06 update on 06GRC power costs.xls Chart 2_NIM Summary 26" xfId="10889"/>
    <cellStyle name="_VC 6.15.06 update on 06GRC power costs.xls Chart 2_NIM Summary 26 2" xfId="10890"/>
    <cellStyle name="_VC 6.15.06 update on 06GRC power costs.xls Chart 2_NIM Summary 27" xfId="10891"/>
    <cellStyle name="_VC 6.15.06 update on 06GRC power costs.xls Chart 2_NIM Summary 27 2" xfId="10892"/>
    <cellStyle name="_VC 6.15.06 update on 06GRC power costs.xls Chart 2_NIM Summary 28" xfId="10893"/>
    <cellStyle name="_VC 6.15.06 update on 06GRC power costs.xls Chart 2_NIM Summary 28 2" xfId="10894"/>
    <cellStyle name="_VC 6.15.06 update on 06GRC power costs.xls Chart 2_NIM Summary 29" xfId="10895"/>
    <cellStyle name="_VC 6.15.06 update on 06GRC power costs.xls Chart 2_NIM Summary 29 2" xfId="10896"/>
    <cellStyle name="_VC 6.15.06 update on 06GRC power costs.xls Chart 2_NIM Summary 3" xfId="10897"/>
    <cellStyle name="_VC 6.15.06 update on 06GRC power costs.xls Chart 2_NIM Summary 3 2" xfId="10898"/>
    <cellStyle name="_VC 6.15.06 update on 06GRC power costs.xls Chart 2_NIM Summary 30" xfId="10899"/>
    <cellStyle name="_VC 6.15.06 update on 06GRC power costs.xls Chart 2_NIM Summary 30 2" xfId="10900"/>
    <cellStyle name="_VC 6.15.06 update on 06GRC power costs.xls Chart 2_NIM Summary 31" xfId="10901"/>
    <cellStyle name="_VC 6.15.06 update on 06GRC power costs.xls Chart 2_NIM Summary 31 2" xfId="10902"/>
    <cellStyle name="_VC 6.15.06 update on 06GRC power costs.xls Chart 2_NIM Summary 32" xfId="10903"/>
    <cellStyle name="_VC 6.15.06 update on 06GRC power costs.xls Chart 2_NIM Summary 32 2" xfId="10904"/>
    <cellStyle name="_VC 6.15.06 update on 06GRC power costs.xls Chart 2_NIM Summary 33" xfId="10905"/>
    <cellStyle name="_VC 6.15.06 update on 06GRC power costs.xls Chart 2_NIM Summary 33 2" xfId="10906"/>
    <cellStyle name="_VC 6.15.06 update on 06GRC power costs.xls Chart 2_NIM Summary 34" xfId="10907"/>
    <cellStyle name="_VC 6.15.06 update on 06GRC power costs.xls Chart 2_NIM Summary 34 2" xfId="10908"/>
    <cellStyle name="_VC 6.15.06 update on 06GRC power costs.xls Chart 2_NIM Summary 35" xfId="10909"/>
    <cellStyle name="_VC 6.15.06 update on 06GRC power costs.xls Chart 2_NIM Summary 35 2" xfId="10910"/>
    <cellStyle name="_VC 6.15.06 update on 06GRC power costs.xls Chart 2_NIM Summary 36" xfId="10911"/>
    <cellStyle name="_VC 6.15.06 update on 06GRC power costs.xls Chart 2_NIM Summary 36 2" xfId="10912"/>
    <cellStyle name="_VC 6.15.06 update on 06GRC power costs.xls Chart 2_NIM Summary 37" xfId="10913"/>
    <cellStyle name="_VC 6.15.06 update on 06GRC power costs.xls Chart 2_NIM Summary 37 2" xfId="10914"/>
    <cellStyle name="_VC 6.15.06 update on 06GRC power costs.xls Chart 2_NIM Summary 38" xfId="10915"/>
    <cellStyle name="_VC 6.15.06 update on 06GRC power costs.xls Chart 2_NIM Summary 38 2" xfId="10916"/>
    <cellStyle name="_VC 6.15.06 update on 06GRC power costs.xls Chart 2_NIM Summary 39" xfId="10917"/>
    <cellStyle name="_VC 6.15.06 update on 06GRC power costs.xls Chart 2_NIM Summary 39 2" xfId="10918"/>
    <cellStyle name="_VC 6.15.06 update on 06GRC power costs.xls Chart 2_NIM Summary 4" xfId="10919"/>
    <cellStyle name="_VC 6.15.06 update on 06GRC power costs.xls Chart 2_NIM Summary 4 2" xfId="10920"/>
    <cellStyle name="_VC 6.15.06 update on 06GRC power costs.xls Chart 2_NIM Summary 40" xfId="10921"/>
    <cellStyle name="_VC 6.15.06 update on 06GRC power costs.xls Chart 2_NIM Summary 40 2" xfId="10922"/>
    <cellStyle name="_VC 6.15.06 update on 06GRC power costs.xls Chart 2_NIM Summary 41" xfId="10923"/>
    <cellStyle name="_VC 6.15.06 update on 06GRC power costs.xls Chart 2_NIM Summary 41 2" xfId="10924"/>
    <cellStyle name="_VC 6.15.06 update on 06GRC power costs.xls Chart 2_NIM Summary 42" xfId="10925"/>
    <cellStyle name="_VC 6.15.06 update on 06GRC power costs.xls Chart 2_NIM Summary 42 2" xfId="10926"/>
    <cellStyle name="_VC 6.15.06 update on 06GRC power costs.xls Chart 2_NIM Summary 43" xfId="10927"/>
    <cellStyle name="_VC 6.15.06 update on 06GRC power costs.xls Chart 2_NIM Summary 43 2" xfId="10928"/>
    <cellStyle name="_VC 6.15.06 update on 06GRC power costs.xls Chart 2_NIM Summary 44" xfId="10929"/>
    <cellStyle name="_VC 6.15.06 update on 06GRC power costs.xls Chart 2_NIM Summary 44 2" xfId="10930"/>
    <cellStyle name="_VC 6.15.06 update on 06GRC power costs.xls Chart 2_NIM Summary 45" xfId="10931"/>
    <cellStyle name="_VC 6.15.06 update on 06GRC power costs.xls Chart 2_NIM Summary 45 2" xfId="10932"/>
    <cellStyle name="_VC 6.15.06 update on 06GRC power costs.xls Chart 2_NIM Summary 46" xfId="10933"/>
    <cellStyle name="_VC 6.15.06 update on 06GRC power costs.xls Chart 2_NIM Summary 46 2" xfId="10934"/>
    <cellStyle name="_VC 6.15.06 update on 06GRC power costs.xls Chart 2_NIM Summary 47" xfId="10935"/>
    <cellStyle name="_VC 6.15.06 update on 06GRC power costs.xls Chart 2_NIM Summary 47 2" xfId="10936"/>
    <cellStyle name="_VC 6.15.06 update on 06GRC power costs.xls Chart 2_NIM Summary 48" xfId="10937"/>
    <cellStyle name="_VC 6.15.06 update on 06GRC power costs.xls Chart 2_NIM Summary 49" xfId="10938"/>
    <cellStyle name="_VC 6.15.06 update on 06GRC power costs.xls Chart 2_NIM Summary 5" xfId="10939"/>
    <cellStyle name="_VC 6.15.06 update on 06GRC power costs.xls Chart 2_NIM Summary 5 2" xfId="10940"/>
    <cellStyle name="_VC 6.15.06 update on 06GRC power costs.xls Chart 2_NIM Summary 50" xfId="10941"/>
    <cellStyle name="_VC 6.15.06 update on 06GRC power costs.xls Chart 2_NIM Summary 51" xfId="10942"/>
    <cellStyle name="_VC 6.15.06 update on 06GRC power costs.xls Chart 2_NIM Summary 52" xfId="10943"/>
    <cellStyle name="_VC 6.15.06 update on 06GRC power costs.xls Chart 2_NIM Summary 6" xfId="10944"/>
    <cellStyle name="_VC 6.15.06 update on 06GRC power costs.xls Chart 2_NIM Summary 6 2" xfId="10945"/>
    <cellStyle name="_VC 6.15.06 update on 06GRC power costs.xls Chart 2_NIM Summary 7" xfId="10946"/>
    <cellStyle name="_VC 6.15.06 update on 06GRC power costs.xls Chart 2_NIM Summary 7 2" xfId="10947"/>
    <cellStyle name="_VC 6.15.06 update on 06GRC power costs.xls Chart 2_NIM Summary 8" xfId="10948"/>
    <cellStyle name="_VC 6.15.06 update on 06GRC power costs.xls Chart 2_NIM Summary 8 2" xfId="10949"/>
    <cellStyle name="_VC 6.15.06 update on 06GRC power costs.xls Chart 2_NIM Summary 9" xfId="10950"/>
    <cellStyle name="_VC 6.15.06 update on 06GRC power costs.xls Chart 2_NIM Summary 9 2" xfId="10951"/>
    <cellStyle name="_VC 6.15.06 update on 06GRC power costs.xls Chart 2_NIM Summary_DEM-WP(C) ENERG10C--ctn Mid-C_042010 2010GRC" xfId="10952"/>
    <cellStyle name="_VC 6.15.06 update on 06GRC power costs.xls Chart 2_NIM Summary_DEM-WP(C) ENERG10C--ctn Mid-C_042010 2010GRC 2" xfId="10953"/>
    <cellStyle name="_VC 6.15.06 update on 06GRC power costs.xls Chart 2_PCA 10 -  Exhibit D Dec 2011" xfId="10954"/>
    <cellStyle name="_VC 6.15.06 update on 06GRC power costs.xls Chart 2_PCA 10 -  Exhibit D Dec 2011 2" xfId="10955"/>
    <cellStyle name="_VC 6.15.06 update on 06GRC power costs.xls Chart 2_PCA 10 -  Exhibit D from A Kellogg Jan 2011" xfId="10956"/>
    <cellStyle name="_VC 6.15.06 update on 06GRC power costs.xls Chart 2_PCA 10 -  Exhibit D from A Kellogg Jan 2011 2" xfId="10957"/>
    <cellStyle name="_VC 6.15.06 update on 06GRC power costs.xls Chart 2_PCA 10 -  Exhibit D from A Kellogg July 2011" xfId="10958"/>
    <cellStyle name="_VC 6.15.06 update on 06GRC power costs.xls Chart 2_PCA 10 -  Exhibit D from A Kellogg July 2011 2" xfId="10959"/>
    <cellStyle name="_VC 6.15.06 update on 06GRC power costs.xls Chart 2_PCA 10 -  Exhibit D from S Free Rcv'd 12-11" xfId="10960"/>
    <cellStyle name="_VC 6.15.06 update on 06GRC power costs.xls Chart 2_PCA 10 -  Exhibit D from S Free Rcv'd 12-11 2" xfId="10961"/>
    <cellStyle name="_VC 6.15.06 update on 06GRC power costs.xls Chart 2_PCA 11 -  Exhibit D Jan 2012 fr A Kellogg" xfId="10962"/>
    <cellStyle name="_VC 6.15.06 update on 06GRC power costs.xls Chart 2_PCA 11 -  Exhibit D Jan 2012 fr A Kellogg 2" xfId="10963"/>
    <cellStyle name="_VC 6.15.06 update on 06GRC power costs.xls Chart 2_PCA 11 -  Exhibit D Jan 2012 WF" xfId="10964"/>
    <cellStyle name="_VC 6.15.06 update on 06GRC power costs.xls Chart 2_PCA 11 -  Exhibit D Jan 2012 WF 2" xfId="10965"/>
    <cellStyle name="_VC 6.15.06 update on 06GRC power costs.xls Chart 2_PCA 9 -  Exhibit D April 2010" xfId="10966"/>
    <cellStyle name="_VC 6.15.06 update on 06GRC power costs.xls Chart 2_PCA 9 -  Exhibit D April 2010 (3)" xfId="10967"/>
    <cellStyle name="_VC 6.15.06 update on 06GRC power costs.xls Chart 2_PCA 9 -  Exhibit D April 2010 (3) 2" xfId="10968"/>
    <cellStyle name="_VC 6.15.06 update on 06GRC power costs.xls Chart 2_PCA 9 -  Exhibit D April 2010 (3) 2 2" xfId="10969"/>
    <cellStyle name="_VC 6.15.06 update on 06GRC power costs.xls Chart 2_PCA 9 -  Exhibit D April 2010 (3) 3" xfId="10970"/>
    <cellStyle name="_VC 6.15.06 update on 06GRC power costs.xls Chart 2_PCA 9 -  Exhibit D April 2010 (3) 3 2" xfId="10971"/>
    <cellStyle name="_VC 6.15.06 update on 06GRC power costs.xls Chart 2_PCA 9 -  Exhibit D April 2010 (3) 4" xfId="10972"/>
    <cellStyle name="_VC 6.15.06 update on 06GRC power costs.xls Chart 2_PCA 9 -  Exhibit D April 2010 (3)_DEM-WP(C) ENERG10C--ctn Mid-C_042010 2010GRC" xfId="10973"/>
    <cellStyle name="_VC 6.15.06 update on 06GRC power costs.xls Chart 2_PCA 9 -  Exhibit D April 2010 (3)_DEM-WP(C) ENERG10C--ctn Mid-C_042010 2010GRC 2" xfId="10974"/>
    <cellStyle name="_VC 6.15.06 update on 06GRC power costs.xls Chart 2_PCA 9 -  Exhibit D April 2010 2" xfId="10975"/>
    <cellStyle name="_VC 6.15.06 update on 06GRC power costs.xls Chart 2_PCA 9 -  Exhibit D April 2010 2 2" xfId="10976"/>
    <cellStyle name="_VC 6.15.06 update on 06GRC power costs.xls Chart 2_PCA 9 -  Exhibit D April 2010 3" xfId="10977"/>
    <cellStyle name="_VC 6.15.06 update on 06GRC power costs.xls Chart 2_PCA 9 -  Exhibit D April 2010 3 2" xfId="10978"/>
    <cellStyle name="_VC 6.15.06 update on 06GRC power costs.xls Chart 2_PCA 9 -  Exhibit D April 2010 4" xfId="10979"/>
    <cellStyle name="_VC 6.15.06 update on 06GRC power costs.xls Chart 2_PCA 9 -  Exhibit D April 2010 4 2" xfId="10980"/>
    <cellStyle name="_VC 6.15.06 update on 06GRC power costs.xls Chart 2_PCA 9 -  Exhibit D April 2010 5" xfId="10981"/>
    <cellStyle name="_VC 6.15.06 update on 06GRC power costs.xls Chart 2_PCA 9 -  Exhibit D April 2010 5 2" xfId="10982"/>
    <cellStyle name="_VC 6.15.06 update on 06GRC power costs.xls Chart 2_PCA 9 -  Exhibit D April 2010 6" xfId="10983"/>
    <cellStyle name="_VC 6.15.06 update on 06GRC power costs.xls Chart 2_PCA 9 -  Exhibit D April 2010 6 2" xfId="10984"/>
    <cellStyle name="_VC 6.15.06 update on 06GRC power costs.xls Chart 2_PCA 9 -  Exhibit D April 2010 7" xfId="10985"/>
    <cellStyle name="_VC 6.15.06 update on 06GRC power costs.xls Chart 2_PCA 9 -  Exhibit D Nov 2010" xfId="10986"/>
    <cellStyle name="_VC 6.15.06 update on 06GRC power costs.xls Chart 2_PCA 9 -  Exhibit D Nov 2010 2" xfId="10987"/>
    <cellStyle name="_VC 6.15.06 update on 06GRC power costs.xls Chart 2_PCA 9 -  Exhibit D Nov 2010 2 2" xfId="10988"/>
    <cellStyle name="_VC 6.15.06 update on 06GRC power costs.xls Chart 2_PCA 9 -  Exhibit D Nov 2010 3" xfId="10989"/>
    <cellStyle name="_VC 6.15.06 update on 06GRC power costs.xls Chart 2_PCA 9 - Exhibit D at August 2010" xfId="10990"/>
    <cellStyle name="_VC 6.15.06 update on 06GRC power costs.xls Chart 2_PCA 9 - Exhibit D at August 2010 2" xfId="10991"/>
    <cellStyle name="_VC 6.15.06 update on 06GRC power costs.xls Chart 2_PCA 9 - Exhibit D at August 2010 2 2" xfId="10992"/>
    <cellStyle name="_VC 6.15.06 update on 06GRC power costs.xls Chart 2_PCA 9 - Exhibit D at August 2010 3" xfId="10993"/>
    <cellStyle name="_VC 6.15.06 update on 06GRC power costs.xls Chart 2_PCA 9 - Exhibit D June 2010 GRC" xfId="10994"/>
    <cellStyle name="_VC 6.15.06 update on 06GRC power costs.xls Chart 2_PCA 9 - Exhibit D June 2010 GRC 2" xfId="10995"/>
    <cellStyle name="_VC 6.15.06 update on 06GRC power costs.xls Chart 2_PCA 9 - Exhibit D June 2010 GRC 2 2" xfId="10996"/>
    <cellStyle name="_VC 6.15.06 update on 06GRC power costs.xls Chart 2_PCA 9 - Exhibit D June 2010 GRC 3" xfId="10997"/>
    <cellStyle name="_VC 6.15.06 update on 06GRC power costs.xls Chart 2_Power Costs - Comparison bx Rbtl-Staff-Jt-PC" xfId="10998"/>
    <cellStyle name="_VC 6.15.06 update on 06GRC power costs.xls Chart 2_Power Costs - Comparison bx Rbtl-Staff-Jt-PC 2" xfId="10999"/>
    <cellStyle name="_VC 6.15.06 update on 06GRC power costs.xls Chart 2_Power Costs - Comparison bx Rbtl-Staff-Jt-PC 2 2" xfId="11000"/>
    <cellStyle name="_VC 6.15.06 update on 06GRC power costs.xls Chart 2_Power Costs - Comparison bx Rbtl-Staff-Jt-PC 3" xfId="11001"/>
    <cellStyle name="_VC 6.15.06 update on 06GRC power costs.xls Chart 2_Power Costs - Comparison bx Rbtl-Staff-Jt-PC 3 2" xfId="11002"/>
    <cellStyle name="_VC 6.15.06 update on 06GRC power costs.xls Chart 2_Power Costs - Comparison bx Rbtl-Staff-Jt-PC 4" xfId="11003"/>
    <cellStyle name="_VC 6.15.06 update on 06GRC power costs.xls Chart 2_Power Costs - Comparison bx Rbtl-Staff-Jt-PC_Adj Bench DR 3 for Initial Briefs (Electric)" xfId="11004"/>
    <cellStyle name="_VC 6.15.06 update on 06GRC power costs.xls Chart 2_Power Costs - Comparison bx Rbtl-Staff-Jt-PC_Adj Bench DR 3 for Initial Briefs (Electric) 2" xfId="11005"/>
    <cellStyle name="_VC 6.15.06 update on 06GRC power costs.xls Chart 2_Power Costs - Comparison bx Rbtl-Staff-Jt-PC_Adj Bench DR 3 for Initial Briefs (Electric) 2 2" xfId="11006"/>
    <cellStyle name="_VC 6.15.06 update on 06GRC power costs.xls Chart 2_Power Costs - Comparison bx Rbtl-Staff-Jt-PC_Adj Bench DR 3 for Initial Briefs (Electric) 3" xfId="11007"/>
    <cellStyle name="_VC 6.15.06 update on 06GRC power costs.xls Chart 2_Power Costs - Comparison bx Rbtl-Staff-Jt-PC_Adj Bench DR 3 for Initial Briefs (Electric) 3 2" xfId="11008"/>
    <cellStyle name="_VC 6.15.06 update on 06GRC power costs.xls Chart 2_Power Costs - Comparison bx Rbtl-Staff-Jt-PC_Adj Bench DR 3 for Initial Briefs (Electric) 4" xfId="11009"/>
    <cellStyle name="_VC 6.15.06 update on 06GRC power costs.xls Chart 2_Power Costs - Comparison bx Rbtl-Staff-Jt-PC_Adj Bench DR 3 for Initial Briefs (Electric)_DEM-WP(C) ENERG10C--ctn Mid-C_042010 2010GRC" xfId="11010"/>
    <cellStyle name="_VC 6.15.06 update on 06GRC power costs.xls Chart 2_Power Costs - Comparison bx Rbtl-Staff-Jt-PC_Adj Bench DR 3 for Initial Briefs (Electric)_DEM-WP(C) ENERG10C--ctn Mid-C_042010 2010GRC 2" xfId="11011"/>
    <cellStyle name="_VC 6.15.06 update on 06GRC power costs.xls Chart 2_Power Costs - Comparison bx Rbtl-Staff-Jt-PC_DEM-WP(C) ENERG10C--ctn Mid-C_042010 2010GRC" xfId="11012"/>
    <cellStyle name="_VC 6.15.06 update on 06GRC power costs.xls Chart 2_Power Costs - Comparison bx Rbtl-Staff-Jt-PC_DEM-WP(C) ENERG10C--ctn Mid-C_042010 2010GRC 2" xfId="11013"/>
    <cellStyle name="_VC 6.15.06 update on 06GRC power costs.xls Chart 2_Power Costs - Comparison bx Rbtl-Staff-Jt-PC_Electric Rev Req Model (2009 GRC) Rebuttal" xfId="11014"/>
    <cellStyle name="_VC 6.15.06 update on 06GRC power costs.xls Chart 2_Power Costs - Comparison bx Rbtl-Staff-Jt-PC_Electric Rev Req Model (2009 GRC) Rebuttal 2" xfId="11015"/>
    <cellStyle name="_VC 6.15.06 update on 06GRC power costs.xls Chart 2_Power Costs - Comparison bx Rbtl-Staff-Jt-PC_Electric Rev Req Model (2009 GRC) Rebuttal 2 2" xfId="11016"/>
    <cellStyle name="_VC 6.15.06 update on 06GRC power costs.xls Chart 2_Power Costs - Comparison bx Rbtl-Staff-Jt-PC_Electric Rev Req Model (2009 GRC) Rebuttal 3" xfId="11017"/>
    <cellStyle name="_VC 6.15.06 update on 06GRC power costs.xls Chart 2_Power Costs - Comparison bx Rbtl-Staff-Jt-PC_Electric Rev Req Model (2009 GRC) Rebuttal REmoval of New  WH Solar AdjustMI" xfId="11018"/>
    <cellStyle name="_VC 6.15.06 update on 06GRC power costs.xls Chart 2_Power Costs - Comparison bx Rbtl-Staff-Jt-PC_Electric Rev Req Model (2009 GRC) Rebuttal REmoval of New  WH Solar AdjustMI 2" xfId="11019"/>
    <cellStyle name="_VC 6.15.06 update on 06GRC power costs.xls Chart 2_Power Costs - Comparison bx Rbtl-Staff-Jt-PC_Electric Rev Req Model (2009 GRC) Rebuttal REmoval of New  WH Solar AdjustMI 2 2" xfId="11020"/>
    <cellStyle name="_VC 6.15.06 update on 06GRC power costs.xls Chart 2_Power Costs - Comparison bx Rbtl-Staff-Jt-PC_Electric Rev Req Model (2009 GRC) Rebuttal REmoval of New  WH Solar AdjustMI 3" xfId="11021"/>
    <cellStyle name="_VC 6.15.06 update on 06GRC power costs.xls Chart 2_Power Costs - Comparison bx Rbtl-Staff-Jt-PC_Electric Rev Req Model (2009 GRC) Rebuttal REmoval of New  WH Solar AdjustMI 3 2" xfId="11022"/>
    <cellStyle name="_VC 6.15.06 update on 06GRC power costs.xls Chart 2_Power Costs - Comparison bx Rbtl-Staff-Jt-PC_Electric Rev Req Model (2009 GRC) Rebuttal REmoval of New  WH Solar AdjustMI 4" xfId="11023"/>
    <cellStyle name="_VC 6.15.06 update on 06GRC power costs.xls Chart 2_Power Costs - Comparison bx Rbtl-Staff-Jt-PC_Electric Rev Req Model (2009 GRC) Rebuttal REmoval of New  WH Solar AdjustMI_DEM-WP(C) ENERG10C--ctn Mid-C_042010 2010GRC" xfId="11024"/>
    <cellStyle name="_VC 6.15.06 update on 06GRC power costs.xls Chart 2_Power Costs - Comparison bx Rbtl-Staff-Jt-PC_Electric Rev Req Model (2009 GRC) Rebuttal REmoval of New  WH Solar AdjustMI_DEM-WP(C) ENERG10C--ctn Mid-C_042010 2010GRC 2" xfId="11025"/>
    <cellStyle name="_VC 6.15.06 update on 06GRC power costs.xls Chart 2_Power Costs - Comparison bx Rbtl-Staff-Jt-PC_Electric Rev Req Model (2009 GRC) Revised 01-18-2010" xfId="11026"/>
    <cellStyle name="_VC 6.15.06 update on 06GRC power costs.xls Chart 2_Power Costs - Comparison bx Rbtl-Staff-Jt-PC_Electric Rev Req Model (2009 GRC) Revised 01-18-2010 2" xfId="11027"/>
    <cellStyle name="_VC 6.15.06 update on 06GRC power costs.xls Chart 2_Power Costs - Comparison bx Rbtl-Staff-Jt-PC_Electric Rev Req Model (2009 GRC) Revised 01-18-2010 2 2" xfId="11028"/>
    <cellStyle name="_VC 6.15.06 update on 06GRC power costs.xls Chart 2_Power Costs - Comparison bx Rbtl-Staff-Jt-PC_Electric Rev Req Model (2009 GRC) Revised 01-18-2010 3" xfId="11029"/>
    <cellStyle name="_VC 6.15.06 update on 06GRC power costs.xls Chart 2_Power Costs - Comparison bx Rbtl-Staff-Jt-PC_Electric Rev Req Model (2009 GRC) Revised 01-18-2010 3 2" xfId="11030"/>
    <cellStyle name="_VC 6.15.06 update on 06GRC power costs.xls Chart 2_Power Costs - Comparison bx Rbtl-Staff-Jt-PC_Electric Rev Req Model (2009 GRC) Revised 01-18-2010 4" xfId="11031"/>
    <cellStyle name="_VC 6.15.06 update on 06GRC power costs.xls Chart 2_Power Costs - Comparison bx Rbtl-Staff-Jt-PC_Electric Rev Req Model (2009 GRC) Revised 01-18-2010_DEM-WP(C) ENERG10C--ctn Mid-C_042010 2010GRC" xfId="11032"/>
    <cellStyle name="_VC 6.15.06 update on 06GRC power costs.xls Chart 2_Power Costs - Comparison bx Rbtl-Staff-Jt-PC_Electric Rev Req Model (2009 GRC) Revised 01-18-2010_DEM-WP(C) ENERG10C--ctn Mid-C_042010 2010GRC 2" xfId="11033"/>
    <cellStyle name="_VC 6.15.06 update on 06GRC power costs.xls Chart 2_Power Costs - Comparison bx Rbtl-Staff-Jt-PC_Final Order Electric EXHIBIT A-1" xfId="11034"/>
    <cellStyle name="_VC 6.15.06 update on 06GRC power costs.xls Chart 2_Power Costs - Comparison bx Rbtl-Staff-Jt-PC_Final Order Electric EXHIBIT A-1 2" xfId="11035"/>
    <cellStyle name="_VC 6.15.06 update on 06GRC power costs.xls Chart 2_Power Costs - Comparison bx Rbtl-Staff-Jt-PC_Final Order Electric EXHIBIT A-1 2 2" xfId="11036"/>
    <cellStyle name="_VC 6.15.06 update on 06GRC power costs.xls Chart 2_Power Costs - Comparison bx Rbtl-Staff-Jt-PC_Final Order Electric EXHIBIT A-1 3" xfId="11037"/>
    <cellStyle name="_VC 6.15.06 update on 06GRC power costs.xls Chart 2_Production Adj 4.37" xfId="11038"/>
    <cellStyle name="_VC 6.15.06 update on 06GRC power costs.xls Chart 2_Purchased Power Adj 4.03" xfId="11039"/>
    <cellStyle name="_VC 6.15.06 update on 06GRC power costs.xls Chart 2_Rebuttal Power Costs" xfId="11040"/>
    <cellStyle name="_VC 6.15.06 update on 06GRC power costs.xls Chart 2_Rebuttal Power Costs 2" xfId="11041"/>
    <cellStyle name="_VC 6.15.06 update on 06GRC power costs.xls Chart 2_Rebuttal Power Costs 2 2" xfId="11042"/>
    <cellStyle name="_VC 6.15.06 update on 06GRC power costs.xls Chart 2_Rebuttal Power Costs 3" xfId="11043"/>
    <cellStyle name="_VC 6.15.06 update on 06GRC power costs.xls Chart 2_Rebuttal Power Costs 3 2" xfId="11044"/>
    <cellStyle name="_VC 6.15.06 update on 06GRC power costs.xls Chart 2_Rebuttal Power Costs 4" xfId="11045"/>
    <cellStyle name="_VC 6.15.06 update on 06GRC power costs.xls Chart 2_Rebuttal Power Costs_Adj Bench DR 3 for Initial Briefs (Electric)" xfId="11046"/>
    <cellStyle name="_VC 6.15.06 update on 06GRC power costs.xls Chart 2_Rebuttal Power Costs_Adj Bench DR 3 for Initial Briefs (Electric) 2" xfId="11047"/>
    <cellStyle name="_VC 6.15.06 update on 06GRC power costs.xls Chart 2_Rebuttal Power Costs_Adj Bench DR 3 for Initial Briefs (Electric) 2 2" xfId="11048"/>
    <cellStyle name="_VC 6.15.06 update on 06GRC power costs.xls Chart 2_Rebuttal Power Costs_Adj Bench DR 3 for Initial Briefs (Electric) 3" xfId="11049"/>
    <cellStyle name="_VC 6.15.06 update on 06GRC power costs.xls Chart 2_Rebuttal Power Costs_Adj Bench DR 3 for Initial Briefs (Electric) 3 2" xfId="11050"/>
    <cellStyle name="_VC 6.15.06 update on 06GRC power costs.xls Chart 2_Rebuttal Power Costs_Adj Bench DR 3 for Initial Briefs (Electric) 4" xfId="11051"/>
    <cellStyle name="_VC 6.15.06 update on 06GRC power costs.xls Chart 2_Rebuttal Power Costs_Adj Bench DR 3 for Initial Briefs (Electric)_DEM-WP(C) ENERG10C--ctn Mid-C_042010 2010GRC" xfId="11052"/>
    <cellStyle name="_VC 6.15.06 update on 06GRC power costs.xls Chart 2_Rebuttal Power Costs_Adj Bench DR 3 for Initial Briefs (Electric)_DEM-WP(C) ENERG10C--ctn Mid-C_042010 2010GRC 2" xfId="11053"/>
    <cellStyle name="_VC 6.15.06 update on 06GRC power costs.xls Chart 2_Rebuttal Power Costs_DEM-WP(C) ENERG10C--ctn Mid-C_042010 2010GRC" xfId="11054"/>
    <cellStyle name="_VC 6.15.06 update on 06GRC power costs.xls Chart 2_Rebuttal Power Costs_DEM-WP(C) ENERG10C--ctn Mid-C_042010 2010GRC 2" xfId="11055"/>
    <cellStyle name="_VC 6.15.06 update on 06GRC power costs.xls Chart 2_Rebuttal Power Costs_Electric Rev Req Model (2009 GRC) Rebuttal" xfId="11056"/>
    <cellStyle name="_VC 6.15.06 update on 06GRC power costs.xls Chart 2_Rebuttal Power Costs_Electric Rev Req Model (2009 GRC) Rebuttal 2" xfId="11057"/>
    <cellStyle name="_VC 6.15.06 update on 06GRC power costs.xls Chart 2_Rebuttal Power Costs_Electric Rev Req Model (2009 GRC) Rebuttal 2 2" xfId="11058"/>
    <cellStyle name="_VC 6.15.06 update on 06GRC power costs.xls Chart 2_Rebuttal Power Costs_Electric Rev Req Model (2009 GRC) Rebuttal 3" xfId="11059"/>
    <cellStyle name="_VC 6.15.06 update on 06GRC power costs.xls Chart 2_Rebuttal Power Costs_Electric Rev Req Model (2009 GRC) Rebuttal REmoval of New  WH Solar AdjustMI" xfId="11060"/>
    <cellStyle name="_VC 6.15.06 update on 06GRC power costs.xls Chart 2_Rebuttal Power Costs_Electric Rev Req Model (2009 GRC) Rebuttal REmoval of New  WH Solar AdjustMI 2" xfId="11061"/>
    <cellStyle name="_VC 6.15.06 update on 06GRC power costs.xls Chart 2_Rebuttal Power Costs_Electric Rev Req Model (2009 GRC) Rebuttal REmoval of New  WH Solar AdjustMI 2 2" xfId="11062"/>
    <cellStyle name="_VC 6.15.06 update on 06GRC power costs.xls Chart 2_Rebuttal Power Costs_Electric Rev Req Model (2009 GRC) Rebuttal REmoval of New  WH Solar AdjustMI 3" xfId="11063"/>
    <cellStyle name="_VC 6.15.06 update on 06GRC power costs.xls Chart 2_Rebuttal Power Costs_Electric Rev Req Model (2009 GRC) Rebuttal REmoval of New  WH Solar AdjustMI 3 2" xfId="11064"/>
    <cellStyle name="_VC 6.15.06 update on 06GRC power costs.xls Chart 2_Rebuttal Power Costs_Electric Rev Req Model (2009 GRC) Rebuttal REmoval of New  WH Solar AdjustMI 4" xfId="11065"/>
    <cellStyle name="_VC 6.15.06 update on 06GRC power costs.xls Chart 2_Rebuttal Power Costs_Electric Rev Req Model (2009 GRC) Rebuttal REmoval of New  WH Solar AdjustMI_DEM-WP(C) ENERG10C--ctn Mid-C_042010 2010GRC" xfId="11066"/>
    <cellStyle name="_VC 6.15.06 update on 06GRC power costs.xls Chart 2_Rebuttal Power Costs_Electric Rev Req Model (2009 GRC) Rebuttal REmoval of New  WH Solar AdjustMI_DEM-WP(C) ENERG10C--ctn Mid-C_042010 2010GRC 2" xfId="11067"/>
    <cellStyle name="_VC 6.15.06 update on 06GRC power costs.xls Chart 2_Rebuttal Power Costs_Electric Rev Req Model (2009 GRC) Revised 01-18-2010" xfId="11068"/>
    <cellStyle name="_VC 6.15.06 update on 06GRC power costs.xls Chart 2_Rebuttal Power Costs_Electric Rev Req Model (2009 GRC) Revised 01-18-2010 2" xfId="11069"/>
    <cellStyle name="_VC 6.15.06 update on 06GRC power costs.xls Chart 2_Rebuttal Power Costs_Electric Rev Req Model (2009 GRC) Revised 01-18-2010 2 2" xfId="11070"/>
    <cellStyle name="_VC 6.15.06 update on 06GRC power costs.xls Chart 2_Rebuttal Power Costs_Electric Rev Req Model (2009 GRC) Revised 01-18-2010 3" xfId="11071"/>
    <cellStyle name="_VC 6.15.06 update on 06GRC power costs.xls Chart 2_Rebuttal Power Costs_Electric Rev Req Model (2009 GRC) Revised 01-18-2010 3 2" xfId="11072"/>
    <cellStyle name="_VC 6.15.06 update on 06GRC power costs.xls Chart 2_Rebuttal Power Costs_Electric Rev Req Model (2009 GRC) Revised 01-18-2010 4" xfId="11073"/>
    <cellStyle name="_VC 6.15.06 update on 06GRC power costs.xls Chart 2_Rebuttal Power Costs_Electric Rev Req Model (2009 GRC) Revised 01-18-2010_DEM-WP(C) ENERG10C--ctn Mid-C_042010 2010GRC" xfId="11074"/>
    <cellStyle name="_VC 6.15.06 update on 06GRC power costs.xls Chart 2_Rebuttal Power Costs_Electric Rev Req Model (2009 GRC) Revised 01-18-2010_DEM-WP(C) ENERG10C--ctn Mid-C_042010 2010GRC 2" xfId="11075"/>
    <cellStyle name="_VC 6.15.06 update on 06GRC power costs.xls Chart 2_Rebuttal Power Costs_Final Order Electric EXHIBIT A-1" xfId="11076"/>
    <cellStyle name="_VC 6.15.06 update on 06GRC power costs.xls Chart 2_Rebuttal Power Costs_Final Order Electric EXHIBIT A-1 2" xfId="11077"/>
    <cellStyle name="_VC 6.15.06 update on 06GRC power costs.xls Chart 2_Rebuttal Power Costs_Final Order Electric EXHIBIT A-1 2 2" xfId="11078"/>
    <cellStyle name="_VC 6.15.06 update on 06GRC power costs.xls Chart 2_Rebuttal Power Costs_Final Order Electric EXHIBIT A-1 3" xfId="11079"/>
    <cellStyle name="_VC 6.15.06 update on 06GRC power costs.xls Chart 2_ROR 5.02" xfId="11080"/>
    <cellStyle name="_VC 6.15.06 update on 06GRC power costs.xls Chart 2_Wind Integration 10GRC" xfId="11081"/>
    <cellStyle name="_VC 6.15.06 update on 06GRC power costs.xls Chart 2_Wind Integration 10GRC 2" xfId="11082"/>
    <cellStyle name="_VC 6.15.06 update on 06GRC power costs.xls Chart 2_Wind Integration 10GRC 2 2" xfId="11083"/>
    <cellStyle name="_VC 6.15.06 update on 06GRC power costs.xls Chart 2_Wind Integration 10GRC 3" xfId="11084"/>
    <cellStyle name="_VC 6.15.06 update on 06GRC power costs.xls Chart 2_Wind Integration 10GRC 3 2" xfId="11085"/>
    <cellStyle name="_VC 6.15.06 update on 06GRC power costs.xls Chart 2_Wind Integration 10GRC 4" xfId="11086"/>
    <cellStyle name="_VC 6.15.06 update on 06GRC power costs.xls Chart 2_Wind Integration 10GRC_DEM-WP(C) ENERG10C--ctn Mid-C_042010 2010GRC" xfId="11087"/>
    <cellStyle name="_VC 6.15.06 update on 06GRC power costs.xls Chart 2_Wind Integration 10GRC_DEM-WP(C) ENERG10C--ctn Mid-C_042010 2010GRC 2" xfId="11088"/>
    <cellStyle name="_VC 6.15.06 update on 06GRC power costs.xls Chart 3" xfId="11089"/>
    <cellStyle name="_VC 6.15.06 update on 06GRC power costs.xls Chart 3 2" xfId="11090"/>
    <cellStyle name="_VC 6.15.06 update on 06GRC power costs.xls Chart 3 2 2" xfId="11091"/>
    <cellStyle name="_VC 6.15.06 update on 06GRC power costs.xls Chart 3 2 2 2" xfId="11092"/>
    <cellStyle name="_VC 6.15.06 update on 06GRC power costs.xls Chart 3 2 3" xfId="11093"/>
    <cellStyle name="_VC 6.15.06 update on 06GRC power costs.xls Chart 3 2 3 2" xfId="11094"/>
    <cellStyle name="_VC 6.15.06 update on 06GRC power costs.xls Chart 3 2 4" xfId="11095"/>
    <cellStyle name="_VC 6.15.06 update on 06GRC power costs.xls Chart 3 3" xfId="11096"/>
    <cellStyle name="_VC 6.15.06 update on 06GRC power costs.xls Chart 3 3 2" xfId="11097"/>
    <cellStyle name="_VC 6.15.06 update on 06GRC power costs.xls Chart 3 4" xfId="11098"/>
    <cellStyle name="_VC 6.15.06 update on 06GRC power costs.xls Chart 3 4 2" xfId="11099"/>
    <cellStyle name="_VC 6.15.06 update on 06GRC power costs.xls Chart 3 4 2 2" xfId="11100"/>
    <cellStyle name="_VC 6.15.06 update on 06GRC power costs.xls Chart 3 4 3" xfId="11101"/>
    <cellStyle name="_VC 6.15.06 update on 06GRC power costs.xls Chart 3 5" xfId="11102"/>
    <cellStyle name="_VC 6.15.06 update on 06GRC power costs.xls Chart 3 5 2" xfId="11103"/>
    <cellStyle name="_VC 6.15.06 update on 06GRC power costs.xls Chart 3 6" xfId="11104"/>
    <cellStyle name="_VC 6.15.06 update on 06GRC power costs.xls Chart 3 6 2" xfId="11105"/>
    <cellStyle name="_VC 6.15.06 update on 06GRC power costs.xls Chart 3 6 2 2" xfId="11106"/>
    <cellStyle name="_VC 6.15.06 update on 06GRC power costs.xls Chart 3 6 3" xfId="11107"/>
    <cellStyle name="_VC 6.15.06 update on 06GRC power costs.xls Chart 3 7" xfId="11108"/>
    <cellStyle name="_VC 6.15.06 update on 06GRC power costs.xls Chart 3 7 2" xfId="11109"/>
    <cellStyle name="_VC 6.15.06 update on 06GRC power costs.xls Chart 3 7 2 2" xfId="11110"/>
    <cellStyle name="_VC 6.15.06 update on 06GRC power costs.xls Chart 3 7 3" xfId="11111"/>
    <cellStyle name="_VC 6.15.06 update on 06GRC power costs.xls Chart 3 8" xfId="11112"/>
    <cellStyle name="_VC 6.15.06 update on 06GRC power costs.xls Chart 3_04 07E Wild Horse Wind Expansion (C) (2)" xfId="11113"/>
    <cellStyle name="_VC 6.15.06 update on 06GRC power costs.xls Chart 3_04 07E Wild Horse Wind Expansion (C) (2) 2" xfId="11114"/>
    <cellStyle name="_VC 6.15.06 update on 06GRC power costs.xls Chart 3_04 07E Wild Horse Wind Expansion (C) (2) 2 2" xfId="11115"/>
    <cellStyle name="_VC 6.15.06 update on 06GRC power costs.xls Chart 3_04 07E Wild Horse Wind Expansion (C) (2) 3" xfId="11116"/>
    <cellStyle name="_VC 6.15.06 update on 06GRC power costs.xls Chart 3_04 07E Wild Horse Wind Expansion (C) (2) 3 2" xfId="11117"/>
    <cellStyle name="_VC 6.15.06 update on 06GRC power costs.xls Chart 3_04 07E Wild Horse Wind Expansion (C) (2) 4" xfId="11118"/>
    <cellStyle name="_VC 6.15.06 update on 06GRC power costs.xls Chart 3_04 07E Wild Horse Wind Expansion (C) (2)_Adj Bench DR 3 for Initial Briefs (Electric)" xfId="11119"/>
    <cellStyle name="_VC 6.15.06 update on 06GRC power costs.xls Chart 3_04 07E Wild Horse Wind Expansion (C) (2)_Adj Bench DR 3 for Initial Briefs (Electric) 2" xfId="11120"/>
    <cellStyle name="_VC 6.15.06 update on 06GRC power costs.xls Chart 3_04 07E Wild Horse Wind Expansion (C) (2)_Adj Bench DR 3 for Initial Briefs (Electric) 2 2" xfId="11121"/>
    <cellStyle name="_VC 6.15.06 update on 06GRC power costs.xls Chart 3_04 07E Wild Horse Wind Expansion (C) (2)_Adj Bench DR 3 for Initial Briefs (Electric) 3" xfId="11122"/>
    <cellStyle name="_VC 6.15.06 update on 06GRC power costs.xls Chart 3_04 07E Wild Horse Wind Expansion (C) (2)_Adj Bench DR 3 for Initial Briefs (Electric) 3 2" xfId="11123"/>
    <cellStyle name="_VC 6.15.06 update on 06GRC power costs.xls Chart 3_04 07E Wild Horse Wind Expansion (C) (2)_Adj Bench DR 3 for Initial Briefs (Electric) 4" xfId="11124"/>
    <cellStyle name="_VC 6.15.06 update on 06GRC power costs.xls Chart 3_04 07E Wild Horse Wind Expansion (C) (2)_Adj Bench DR 3 for Initial Briefs (Electric)_DEM-WP(C) ENERG10C--ctn Mid-C_042010 2010GRC" xfId="11125"/>
    <cellStyle name="_VC 6.15.06 update on 06GRC power costs.xls Chart 3_04 07E Wild Horse Wind Expansion (C) (2)_Adj Bench DR 3 for Initial Briefs (Electric)_DEM-WP(C) ENERG10C--ctn Mid-C_042010 2010GRC 2" xfId="11126"/>
    <cellStyle name="_VC 6.15.06 update on 06GRC power costs.xls Chart 3_04 07E Wild Horse Wind Expansion (C) (2)_Book1" xfId="11127"/>
    <cellStyle name="_VC 6.15.06 update on 06GRC power costs.xls Chart 3_04 07E Wild Horse Wind Expansion (C) (2)_Book1 2" xfId="11128"/>
    <cellStyle name="_VC 6.15.06 update on 06GRC power costs.xls Chart 3_04 07E Wild Horse Wind Expansion (C) (2)_DEM-WP(C) ENERG10C--ctn Mid-C_042010 2010GRC" xfId="11129"/>
    <cellStyle name="_VC 6.15.06 update on 06GRC power costs.xls Chart 3_04 07E Wild Horse Wind Expansion (C) (2)_DEM-WP(C) ENERG10C--ctn Mid-C_042010 2010GRC 2" xfId="11130"/>
    <cellStyle name="_VC 6.15.06 update on 06GRC power costs.xls Chart 3_04 07E Wild Horse Wind Expansion (C) (2)_Electric Rev Req Model (2009 GRC) " xfId="11131"/>
    <cellStyle name="_VC 6.15.06 update on 06GRC power costs.xls Chart 3_04 07E Wild Horse Wind Expansion (C) (2)_Electric Rev Req Model (2009 GRC)  2" xfId="11132"/>
    <cellStyle name="_VC 6.15.06 update on 06GRC power costs.xls Chart 3_04 07E Wild Horse Wind Expansion (C) (2)_Electric Rev Req Model (2009 GRC)  2 2" xfId="11133"/>
    <cellStyle name="_VC 6.15.06 update on 06GRC power costs.xls Chart 3_04 07E Wild Horse Wind Expansion (C) (2)_Electric Rev Req Model (2009 GRC)  3" xfId="11134"/>
    <cellStyle name="_VC 6.15.06 update on 06GRC power costs.xls Chart 3_04 07E Wild Horse Wind Expansion (C) (2)_Electric Rev Req Model (2009 GRC)  3 2" xfId="11135"/>
    <cellStyle name="_VC 6.15.06 update on 06GRC power costs.xls Chart 3_04 07E Wild Horse Wind Expansion (C) (2)_Electric Rev Req Model (2009 GRC)  4" xfId="11136"/>
    <cellStyle name="_VC 6.15.06 update on 06GRC power costs.xls Chart 3_04 07E Wild Horse Wind Expansion (C) (2)_Electric Rev Req Model (2009 GRC) _DEM-WP(C) ENERG10C--ctn Mid-C_042010 2010GRC" xfId="11137"/>
    <cellStyle name="_VC 6.15.06 update on 06GRC power costs.xls Chart 3_04 07E Wild Horse Wind Expansion (C) (2)_Electric Rev Req Model (2009 GRC) _DEM-WP(C) ENERG10C--ctn Mid-C_042010 2010GRC 2" xfId="11138"/>
    <cellStyle name="_VC 6.15.06 update on 06GRC power costs.xls Chart 3_04 07E Wild Horse Wind Expansion (C) (2)_Electric Rev Req Model (2009 GRC) Rebuttal" xfId="11139"/>
    <cellStyle name="_VC 6.15.06 update on 06GRC power costs.xls Chart 3_04 07E Wild Horse Wind Expansion (C) (2)_Electric Rev Req Model (2009 GRC) Rebuttal 2" xfId="11140"/>
    <cellStyle name="_VC 6.15.06 update on 06GRC power costs.xls Chart 3_04 07E Wild Horse Wind Expansion (C) (2)_Electric Rev Req Model (2009 GRC) Rebuttal 2 2" xfId="11141"/>
    <cellStyle name="_VC 6.15.06 update on 06GRC power costs.xls Chart 3_04 07E Wild Horse Wind Expansion (C) (2)_Electric Rev Req Model (2009 GRC) Rebuttal 3" xfId="11142"/>
    <cellStyle name="_VC 6.15.06 update on 06GRC power costs.xls Chart 3_04 07E Wild Horse Wind Expansion (C) (2)_Electric Rev Req Model (2009 GRC) Rebuttal REmoval of New  WH Solar AdjustMI" xfId="11143"/>
    <cellStyle name="_VC 6.15.06 update on 06GRC power costs.xls Chart 3_04 07E Wild Horse Wind Expansion (C) (2)_Electric Rev Req Model (2009 GRC) Rebuttal REmoval of New  WH Solar AdjustMI 2" xfId="11144"/>
    <cellStyle name="_VC 6.15.06 update on 06GRC power costs.xls Chart 3_04 07E Wild Horse Wind Expansion (C) (2)_Electric Rev Req Model (2009 GRC) Rebuttal REmoval of New  WH Solar AdjustMI 2 2" xfId="11145"/>
    <cellStyle name="_VC 6.15.06 update on 06GRC power costs.xls Chart 3_04 07E Wild Horse Wind Expansion (C) (2)_Electric Rev Req Model (2009 GRC) Rebuttal REmoval of New  WH Solar AdjustMI 3" xfId="11146"/>
    <cellStyle name="_VC 6.15.06 update on 06GRC power costs.xls Chart 3_04 07E Wild Horse Wind Expansion (C) (2)_Electric Rev Req Model (2009 GRC) Rebuttal REmoval of New  WH Solar AdjustMI 3 2" xfId="11147"/>
    <cellStyle name="_VC 6.15.06 update on 06GRC power costs.xls Chart 3_04 07E Wild Horse Wind Expansion (C) (2)_Electric Rev Req Model (2009 GRC) Rebuttal REmoval of New  WH Solar AdjustMI 4" xfId="11148"/>
    <cellStyle name="_VC 6.15.06 update on 06GRC power costs.xls Chart 3_04 07E Wild Horse Wind Expansion (C) (2)_Electric Rev Req Model (2009 GRC) Rebuttal REmoval of New  WH Solar AdjustMI_DEM-WP(C) ENERG10C--ctn Mid-C_042010 2010GRC" xfId="11149"/>
    <cellStyle name="_VC 6.15.06 update on 06GRC power costs.xls Chart 3_04 07E Wild Horse Wind Expansion (C) (2)_Electric Rev Req Model (2009 GRC) Rebuttal REmoval of New  WH Solar AdjustMI_DEM-WP(C) ENERG10C--ctn Mid-C_042010 2010GRC 2" xfId="11150"/>
    <cellStyle name="_VC 6.15.06 update on 06GRC power costs.xls Chart 3_04 07E Wild Horse Wind Expansion (C) (2)_Electric Rev Req Model (2009 GRC) Revised 01-18-2010" xfId="11151"/>
    <cellStyle name="_VC 6.15.06 update on 06GRC power costs.xls Chart 3_04 07E Wild Horse Wind Expansion (C) (2)_Electric Rev Req Model (2009 GRC) Revised 01-18-2010 2" xfId="11152"/>
    <cellStyle name="_VC 6.15.06 update on 06GRC power costs.xls Chart 3_04 07E Wild Horse Wind Expansion (C) (2)_Electric Rev Req Model (2009 GRC) Revised 01-18-2010 2 2" xfId="11153"/>
    <cellStyle name="_VC 6.15.06 update on 06GRC power costs.xls Chart 3_04 07E Wild Horse Wind Expansion (C) (2)_Electric Rev Req Model (2009 GRC) Revised 01-18-2010 3" xfId="11154"/>
    <cellStyle name="_VC 6.15.06 update on 06GRC power costs.xls Chart 3_04 07E Wild Horse Wind Expansion (C) (2)_Electric Rev Req Model (2009 GRC) Revised 01-18-2010 3 2" xfId="11155"/>
    <cellStyle name="_VC 6.15.06 update on 06GRC power costs.xls Chart 3_04 07E Wild Horse Wind Expansion (C) (2)_Electric Rev Req Model (2009 GRC) Revised 01-18-2010 4" xfId="11156"/>
    <cellStyle name="_VC 6.15.06 update on 06GRC power costs.xls Chart 3_04 07E Wild Horse Wind Expansion (C) (2)_Electric Rev Req Model (2009 GRC) Revised 01-18-2010_DEM-WP(C) ENERG10C--ctn Mid-C_042010 2010GRC" xfId="11157"/>
    <cellStyle name="_VC 6.15.06 update on 06GRC power costs.xls Chart 3_04 07E Wild Horse Wind Expansion (C) (2)_Electric Rev Req Model (2009 GRC) Revised 01-18-2010_DEM-WP(C) ENERG10C--ctn Mid-C_042010 2010GRC 2" xfId="11158"/>
    <cellStyle name="_VC 6.15.06 update on 06GRC power costs.xls Chart 3_04 07E Wild Horse Wind Expansion (C) (2)_Electric Rev Req Model (2010 GRC)" xfId="11159"/>
    <cellStyle name="_VC 6.15.06 update on 06GRC power costs.xls Chart 3_04 07E Wild Horse Wind Expansion (C) (2)_Electric Rev Req Model (2010 GRC) 2" xfId="11160"/>
    <cellStyle name="_VC 6.15.06 update on 06GRC power costs.xls Chart 3_04 07E Wild Horse Wind Expansion (C) (2)_Electric Rev Req Model (2010 GRC) SF" xfId="11161"/>
    <cellStyle name="_VC 6.15.06 update on 06GRC power costs.xls Chart 3_04 07E Wild Horse Wind Expansion (C) (2)_Electric Rev Req Model (2010 GRC) SF 2" xfId="11162"/>
    <cellStyle name="_VC 6.15.06 update on 06GRC power costs.xls Chart 3_04 07E Wild Horse Wind Expansion (C) (2)_Final Order Electric EXHIBIT A-1" xfId="11163"/>
    <cellStyle name="_VC 6.15.06 update on 06GRC power costs.xls Chart 3_04 07E Wild Horse Wind Expansion (C) (2)_Final Order Electric EXHIBIT A-1 2" xfId="11164"/>
    <cellStyle name="_VC 6.15.06 update on 06GRC power costs.xls Chart 3_04 07E Wild Horse Wind Expansion (C) (2)_Final Order Electric EXHIBIT A-1 2 2" xfId="11165"/>
    <cellStyle name="_VC 6.15.06 update on 06GRC power costs.xls Chart 3_04 07E Wild Horse Wind Expansion (C) (2)_Final Order Electric EXHIBIT A-1 3" xfId="11166"/>
    <cellStyle name="_VC 6.15.06 update on 06GRC power costs.xls Chart 3_04 07E Wild Horse Wind Expansion (C) (2)_TENASKA REGULATORY ASSET" xfId="11167"/>
    <cellStyle name="_VC 6.15.06 update on 06GRC power costs.xls Chart 3_04 07E Wild Horse Wind Expansion (C) (2)_TENASKA REGULATORY ASSET 2" xfId="11168"/>
    <cellStyle name="_VC 6.15.06 update on 06GRC power costs.xls Chart 3_04 07E Wild Horse Wind Expansion (C) (2)_TENASKA REGULATORY ASSET 2 2" xfId="11169"/>
    <cellStyle name="_VC 6.15.06 update on 06GRC power costs.xls Chart 3_04 07E Wild Horse Wind Expansion (C) (2)_TENASKA REGULATORY ASSET 3" xfId="11170"/>
    <cellStyle name="_VC 6.15.06 update on 06GRC power costs.xls Chart 3_16.37E Wild Horse Expansion DeferralRevwrkingfile SF" xfId="11171"/>
    <cellStyle name="_VC 6.15.06 update on 06GRC power costs.xls Chart 3_16.37E Wild Horse Expansion DeferralRevwrkingfile SF 2" xfId="11172"/>
    <cellStyle name="_VC 6.15.06 update on 06GRC power costs.xls Chart 3_16.37E Wild Horse Expansion DeferralRevwrkingfile SF 2 2" xfId="11173"/>
    <cellStyle name="_VC 6.15.06 update on 06GRC power costs.xls Chart 3_16.37E Wild Horse Expansion DeferralRevwrkingfile SF 3" xfId="11174"/>
    <cellStyle name="_VC 6.15.06 update on 06GRC power costs.xls Chart 3_16.37E Wild Horse Expansion DeferralRevwrkingfile SF 3 2" xfId="11175"/>
    <cellStyle name="_VC 6.15.06 update on 06GRC power costs.xls Chart 3_16.37E Wild Horse Expansion DeferralRevwrkingfile SF 4" xfId="11176"/>
    <cellStyle name="_VC 6.15.06 update on 06GRC power costs.xls Chart 3_16.37E Wild Horse Expansion DeferralRevwrkingfile SF_DEM-WP(C) ENERG10C--ctn Mid-C_042010 2010GRC" xfId="11177"/>
    <cellStyle name="_VC 6.15.06 update on 06GRC power costs.xls Chart 3_16.37E Wild Horse Expansion DeferralRevwrkingfile SF_DEM-WP(C) ENERG10C--ctn Mid-C_042010 2010GRC 2" xfId="11178"/>
    <cellStyle name="_VC 6.15.06 update on 06GRC power costs.xls Chart 3_2009 Compliance Filing PCA Exhibits for GRC" xfId="11179"/>
    <cellStyle name="_VC 6.15.06 update on 06GRC power costs.xls Chart 3_2009 Compliance Filing PCA Exhibits for GRC 2" xfId="11180"/>
    <cellStyle name="_VC 6.15.06 update on 06GRC power costs.xls Chart 3_2009 Compliance Filing PCA Exhibits for GRC 2 2" xfId="11181"/>
    <cellStyle name="_VC 6.15.06 update on 06GRC power costs.xls Chart 3_2009 Compliance Filing PCA Exhibits for GRC 3" xfId="11182"/>
    <cellStyle name="_VC 6.15.06 update on 06GRC power costs.xls Chart 3_2009 GRC Compl Filing - Exhibit D" xfId="11183"/>
    <cellStyle name="_VC 6.15.06 update on 06GRC power costs.xls Chart 3_2009 GRC Compl Filing - Exhibit D 2" xfId="11184"/>
    <cellStyle name="_VC 6.15.06 update on 06GRC power costs.xls Chart 3_2009 GRC Compl Filing - Exhibit D 2 2" xfId="11185"/>
    <cellStyle name="_VC 6.15.06 update on 06GRC power costs.xls Chart 3_2009 GRC Compl Filing - Exhibit D 3" xfId="11186"/>
    <cellStyle name="_VC 6.15.06 update on 06GRC power costs.xls Chart 3_2009 GRC Compl Filing - Exhibit D 3 2" xfId="11187"/>
    <cellStyle name="_VC 6.15.06 update on 06GRC power costs.xls Chart 3_2009 GRC Compl Filing - Exhibit D 4" xfId="11188"/>
    <cellStyle name="_VC 6.15.06 update on 06GRC power costs.xls Chart 3_2009 GRC Compl Filing - Exhibit D_DEM-WP(C) ENERG10C--ctn Mid-C_042010 2010GRC" xfId="11189"/>
    <cellStyle name="_VC 6.15.06 update on 06GRC power costs.xls Chart 3_2009 GRC Compl Filing - Exhibit D_DEM-WP(C) ENERG10C--ctn Mid-C_042010 2010GRC 2" xfId="11190"/>
    <cellStyle name="_VC 6.15.06 update on 06GRC power costs.xls Chart 3_3.01 Income Statement" xfId="11191"/>
    <cellStyle name="_VC 6.15.06 update on 06GRC power costs.xls Chart 3_4 31 Regulatory Assets and Liabilities  7 06- Exhibit D" xfId="11192"/>
    <cellStyle name="_VC 6.15.06 update on 06GRC power costs.xls Chart 3_4 31 Regulatory Assets and Liabilities  7 06- Exhibit D 2" xfId="11193"/>
    <cellStyle name="_VC 6.15.06 update on 06GRC power costs.xls Chart 3_4 31 Regulatory Assets and Liabilities  7 06- Exhibit D 2 2" xfId="11194"/>
    <cellStyle name="_VC 6.15.06 update on 06GRC power costs.xls Chart 3_4 31 Regulatory Assets and Liabilities  7 06- Exhibit D 3" xfId="11195"/>
    <cellStyle name="_VC 6.15.06 update on 06GRC power costs.xls Chart 3_4 31 Regulatory Assets and Liabilities  7 06- Exhibit D 3 2" xfId="11196"/>
    <cellStyle name="_VC 6.15.06 update on 06GRC power costs.xls Chart 3_4 31 Regulatory Assets and Liabilities  7 06- Exhibit D 4" xfId="11197"/>
    <cellStyle name="_VC 6.15.06 update on 06GRC power costs.xls Chart 3_4 31 Regulatory Assets and Liabilities  7 06- Exhibit D_DEM-WP(C) ENERG10C--ctn Mid-C_042010 2010GRC" xfId="11198"/>
    <cellStyle name="_VC 6.15.06 update on 06GRC power costs.xls Chart 3_4 31 Regulatory Assets and Liabilities  7 06- Exhibit D_DEM-WP(C) ENERG10C--ctn Mid-C_042010 2010GRC 2" xfId="11199"/>
    <cellStyle name="_VC 6.15.06 update on 06GRC power costs.xls Chart 3_4 31 Regulatory Assets and Liabilities  7 06- Exhibit D_NIM Summary" xfId="11200"/>
    <cellStyle name="_VC 6.15.06 update on 06GRC power costs.xls Chart 3_4 31 Regulatory Assets and Liabilities  7 06- Exhibit D_NIM Summary 2" xfId="11201"/>
    <cellStyle name="_VC 6.15.06 update on 06GRC power costs.xls Chart 3_4 31 Regulatory Assets and Liabilities  7 06- Exhibit D_NIM Summary 2 2" xfId="11202"/>
    <cellStyle name="_VC 6.15.06 update on 06GRC power costs.xls Chart 3_4 31 Regulatory Assets and Liabilities  7 06- Exhibit D_NIM Summary 3" xfId="11203"/>
    <cellStyle name="_VC 6.15.06 update on 06GRC power costs.xls Chart 3_4 31 Regulatory Assets and Liabilities  7 06- Exhibit D_NIM Summary 3 2" xfId="11204"/>
    <cellStyle name="_VC 6.15.06 update on 06GRC power costs.xls Chart 3_4 31 Regulatory Assets and Liabilities  7 06- Exhibit D_NIM Summary 4" xfId="11205"/>
    <cellStyle name="_VC 6.15.06 update on 06GRC power costs.xls Chart 3_4 31 Regulatory Assets and Liabilities  7 06- Exhibit D_NIM Summary_DEM-WP(C) ENERG10C--ctn Mid-C_042010 2010GRC" xfId="11206"/>
    <cellStyle name="_VC 6.15.06 update on 06GRC power costs.xls Chart 3_4 31 Regulatory Assets and Liabilities  7 06- Exhibit D_NIM Summary_DEM-WP(C) ENERG10C--ctn Mid-C_042010 2010GRC 2" xfId="11207"/>
    <cellStyle name="_VC 6.15.06 update on 06GRC power costs.xls Chart 3_4 31E Reg Asset  Liab and EXH D" xfId="11208"/>
    <cellStyle name="_VC 6.15.06 update on 06GRC power costs.xls Chart 3_4 31E Reg Asset  Liab and EXH D _ Aug 10 Filing (2)" xfId="11209"/>
    <cellStyle name="_VC 6.15.06 update on 06GRC power costs.xls Chart 3_4 31E Reg Asset  Liab and EXH D _ Aug 10 Filing (2) 2" xfId="11210"/>
    <cellStyle name="_VC 6.15.06 update on 06GRC power costs.xls Chart 3_4 31E Reg Asset  Liab and EXH D 2" xfId="11211"/>
    <cellStyle name="_VC 6.15.06 update on 06GRC power costs.xls Chart 3_4 31E Reg Asset  Liab and EXH D 3" xfId="11212"/>
    <cellStyle name="_VC 6.15.06 update on 06GRC power costs.xls Chart 3_4 32 Regulatory Assets and Liabilities  7 06- Exhibit D" xfId="11213"/>
    <cellStyle name="_VC 6.15.06 update on 06GRC power costs.xls Chart 3_4 32 Regulatory Assets and Liabilities  7 06- Exhibit D 2" xfId="11214"/>
    <cellStyle name="_VC 6.15.06 update on 06GRC power costs.xls Chart 3_4 32 Regulatory Assets and Liabilities  7 06- Exhibit D 2 2" xfId="11215"/>
    <cellStyle name="_VC 6.15.06 update on 06GRC power costs.xls Chart 3_4 32 Regulatory Assets and Liabilities  7 06- Exhibit D 3" xfId="11216"/>
    <cellStyle name="_VC 6.15.06 update on 06GRC power costs.xls Chart 3_4 32 Regulatory Assets and Liabilities  7 06- Exhibit D 3 2" xfId="11217"/>
    <cellStyle name="_VC 6.15.06 update on 06GRC power costs.xls Chart 3_4 32 Regulatory Assets and Liabilities  7 06- Exhibit D 4" xfId="11218"/>
    <cellStyle name="_VC 6.15.06 update on 06GRC power costs.xls Chart 3_4 32 Regulatory Assets and Liabilities  7 06- Exhibit D_DEM-WP(C) ENERG10C--ctn Mid-C_042010 2010GRC" xfId="11219"/>
    <cellStyle name="_VC 6.15.06 update on 06GRC power costs.xls Chart 3_4 32 Regulatory Assets and Liabilities  7 06- Exhibit D_DEM-WP(C) ENERG10C--ctn Mid-C_042010 2010GRC 2" xfId="11220"/>
    <cellStyle name="_VC 6.15.06 update on 06GRC power costs.xls Chart 3_4 32 Regulatory Assets and Liabilities  7 06- Exhibit D_NIM Summary" xfId="11221"/>
    <cellStyle name="_VC 6.15.06 update on 06GRC power costs.xls Chart 3_4 32 Regulatory Assets and Liabilities  7 06- Exhibit D_NIM Summary 2" xfId="11222"/>
    <cellStyle name="_VC 6.15.06 update on 06GRC power costs.xls Chart 3_4 32 Regulatory Assets and Liabilities  7 06- Exhibit D_NIM Summary 2 2" xfId="11223"/>
    <cellStyle name="_VC 6.15.06 update on 06GRC power costs.xls Chart 3_4 32 Regulatory Assets and Liabilities  7 06- Exhibit D_NIM Summary 3" xfId="11224"/>
    <cellStyle name="_VC 6.15.06 update on 06GRC power costs.xls Chart 3_4 32 Regulatory Assets and Liabilities  7 06- Exhibit D_NIM Summary 3 2" xfId="11225"/>
    <cellStyle name="_VC 6.15.06 update on 06GRC power costs.xls Chart 3_4 32 Regulatory Assets and Liabilities  7 06- Exhibit D_NIM Summary 4" xfId="11226"/>
    <cellStyle name="_VC 6.15.06 update on 06GRC power costs.xls Chart 3_4 32 Regulatory Assets and Liabilities  7 06- Exhibit D_NIM Summary_DEM-WP(C) ENERG10C--ctn Mid-C_042010 2010GRC" xfId="11227"/>
    <cellStyle name="_VC 6.15.06 update on 06GRC power costs.xls Chart 3_4 32 Regulatory Assets and Liabilities  7 06- Exhibit D_NIM Summary_DEM-WP(C) ENERG10C--ctn Mid-C_042010 2010GRC 2" xfId="11228"/>
    <cellStyle name="_VC 6.15.06 update on 06GRC power costs.xls Chart 3_AURORA Total New" xfId="11229"/>
    <cellStyle name="_VC 6.15.06 update on 06GRC power costs.xls Chart 3_AURORA Total New 2" xfId="11230"/>
    <cellStyle name="_VC 6.15.06 update on 06GRC power costs.xls Chart 3_AURORA Total New 2 2" xfId="11231"/>
    <cellStyle name="_VC 6.15.06 update on 06GRC power costs.xls Chart 3_AURORA Total New 3" xfId="11232"/>
    <cellStyle name="_VC 6.15.06 update on 06GRC power costs.xls Chart 3_Book2" xfId="11233"/>
    <cellStyle name="_VC 6.15.06 update on 06GRC power costs.xls Chart 3_Book2 2" xfId="11234"/>
    <cellStyle name="_VC 6.15.06 update on 06GRC power costs.xls Chart 3_Book2 2 2" xfId="11235"/>
    <cellStyle name="_VC 6.15.06 update on 06GRC power costs.xls Chart 3_Book2 3" xfId="11236"/>
    <cellStyle name="_VC 6.15.06 update on 06GRC power costs.xls Chart 3_Book2 3 2" xfId="11237"/>
    <cellStyle name="_VC 6.15.06 update on 06GRC power costs.xls Chart 3_Book2 4" xfId="11238"/>
    <cellStyle name="_VC 6.15.06 update on 06GRC power costs.xls Chart 3_Book2_Adj Bench DR 3 for Initial Briefs (Electric)" xfId="11239"/>
    <cellStyle name="_VC 6.15.06 update on 06GRC power costs.xls Chart 3_Book2_Adj Bench DR 3 for Initial Briefs (Electric) 2" xfId="11240"/>
    <cellStyle name="_VC 6.15.06 update on 06GRC power costs.xls Chart 3_Book2_Adj Bench DR 3 for Initial Briefs (Electric) 2 2" xfId="11241"/>
    <cellStyle name="_VC 6.15.06 update on 06GRC power costs.xls Chart 3_Book2_Adj Bench DR 3 for Initial Briefs (Electric) 3" xfId="11242"/>
    <cellStyle name="_VC 6.15.06 update on 06GRC power costs.xls Chart 3_Book2_Adj Bench DR 3 for Initial Briefs (Electric) 3 2" xfId="11243"/>
    <cellStyle name="_VC 6.15.06 update on 06GRC power costs.xls Chart 3_Book2_Adj Bench DR 3 for Initial Briefs (Electric) 4" xfId="11244"/>
    <cellStyle name="_VC 6.15.06 update on 06GRC power costs.xls Chart 3_Book2_Adj Bench DR 3 for Initial Briefs (Electric)_DEM-WP(C) ENERG10C--ctn Mid-C_042010 2010GRC" xfId="11245"/>
    <cellStyle name="_VC 6.15.06 update on 06GRC power costs.xls Chart 3_Book2_Adj Bench DR 3 for Initial Briefs (Electric)_DEM-WP(C) ENERG10C--ctn Mid-C_042010 2010GRC 2" xfId="11246"/>
    <cellStyle name="_VC 6.15.06 update on 06GRC power costs.xls Chart 3_Book2_DEM-WP(C) ENERG10C--ctn Mid-C_042010 2010GRC" xfId="11247"/>
    <cellStyle name="_VC 6.15.06 update on 06GRC power costs.xls Chart 3_Book2_DEM-WP(C) ENERG10C--ctn Mid-C_042010 2010GRC 2" xfId="11248"/>
    <cellStyle name="_VC 6.15.06 update on 06GRC power costs.xls Chart 3_Book2_Electric Rev Req Model (2009 GRC) Rebuttal" xfId="11249"/>
    <cellStyle name="_VC 6.15.06 update on 06GRC power costs.xls Chart 3_Book2_Electric Rev Req Model (2009 GRC) Rebuttal 2" xfId="11250"/>
    <cellStyle name="_VC 6.15.06 update on 06GRC power costs.xls Chart 3_Book2_Electric Rev Req Model (2009 GRC) Rebuttal 2 2" xfId="11251"/>
    <cellStyle name="_VC 6.15.06 update on 06GRC power costs.xls Chart 3_Book2_Electric Rev Req Model (2009 GRC) Rebuttal 3" xfId="11252"/>
    <cellStyle name="_VC 6.15.06 update on 06GRC power costs.xls Chart 3_Book2_Electric Rev Req Model (2009 GRC) Rebuttal REmoval of New  WH Solar AdjustMI" xfId="11253"/>
    <cellStyle name="_VC 6.15.06 update on 06GRC power costs.xls Chart 3_Book2_Electric Rev Req Model (2009 GRC) Rebuttal REmoval of New  WH Solar AdjustMI 2" xfId="11254"/>
    <cellStyle name="_VC 6.15.06 update on 06GRC power costs.xls Chart 3_Book2_Electric Rev Req Model (2009 GRC) Rebuttal REmoval of New  WH Solar AdjustMI 2 2" xfId="11255"/>
    <cellStyle name="_VC 6.15.06 update on 06GRC power costs.xls Chart 3_Book2_Electric Rev Req Model (2009 GRC) Rebuttal REmoval of New  WH Solar AdjustMI 3" xfId="11256"/>
    <cellStyle name="_VC 6.15.06 update on 06GRC power costs.xls Chart 3_Book2_Electric Rev Req Model (2009 GRC) Rebuttal REmoval of New  WH Solar AdjustMI 3 2" xfId="11257"/>
    <cellStyle name="_VC 6.15.06 update on 06GRC power costs.xls Chart 3_Book2_Electric Rev Req Model (2009 GRC) Rebuttal REmoval of New  WH Solar AdjustMI 4" xfId="11258"/>
    <cellStyle name="_VC 6.15.06 update on 06GRC power costs.xls Chart 3_Book2_Electric Rev Req Model (2009 GRC) Rebuttal REmoval of New  WH Solar AdjustMI_DEM-WP(C) ENERG10C--ctn Mid-C_042010 2010GRC" xfId="11259"/>
    <cellStyle name="_VC 6.15.06 update on 06GRC power costs.xls Chart 3_Book2_Electric Rev Req Model (2009 GRC) Rebuttal REmoval of New  WH Solar AdjustMI_DEM-WP(C) ENERG10C--ctn Mid-C_042010 2010GRC 2" xfId="11260"/>
    <cellStyle name="_VC 6.15.06 update on 06GRC power costs.xls Chart 3_Book2_Electric Rev Req Model (2009 GRC) Revised 01-18-2010" xfId="11261"/>
    <cellStyle name="_VC 6.15.06 update on 06GRC power costs.xls Chart 3_Book2_Electric Rev Req Model (2009 GRC) Revised 01-18-2010 2" xfId="11262"/>
    <cellStyle name="_VC 6.15.06 update on 06GRC power costs.xls Chart 3_Book2_Electric Rev Req Model (2009 GRC) Revised 01-18-2010 2 2" xfId="11263"/>
    <cellStyle name="_VC 6.15.06 update on 06GRC power costs.xls Chart 3_Book2_Electric Rev Req Model (2009 GRC) Revised 01-18-2010 3" xfId="11264"/>
    <cellStyle name="_VC 6.15.06 update on 06GRC power costs.xls Chart 3_Book2_Electric Rev Req Model (2009 GRC) Revised 01-18-2010 3 2" xfId="11265"/>
    <cellStyle name="_VC 6.15.06 update on 06GRC power costs.xls Chart 3_Book2_Electric Rev Req Model (2009 GRC) Revised 01-18-2010 4" xfId="11266"/>
    <cellStyle name="_VC 6.15.06 update on 06GRC power costs.xls Chart 3_Book2_Electric Rev Req Model (2009 GRC) Revised 01-18-2010_DEM-WP(C) ENERG10C--ctn Mid-C_042010 2010GRC" xfId="11267"/>
    <cellStyle name="_VC 6.15.06 update on 06GRC power costs.xls Chart 3_Book2_Electric Rev Req Model (2009 GRC) Revised 01-18-2010_DEM-WP(C) ENERG10C--ctn Mid-C_042010 2010GRC 2" xfId="11268"/>
    <cellStyle name="_VC 6.15.06 update on 06GRC power costs.xls Chart 3_Book2_Final Order Electric EXHIBIT A-1" xfId="11269"/>
    <cellStyle name="_VC 6.15.06 update on 06GRC power costs.xls Chart 3_Book2_Final Order Electric EXHIBIT A-1 2" xfId="11270"/>
    <cellStyle name="_VC 6.15.06 update on 06GRC power costs.xls Chart 3_Book2_Final Order Electric EXHIBIT A-1 2 2" xfId="11271"/>
    <cellStyle name="_VC 6.15.06 update on 06GRC power costs.xls Chart 3_Book2_Final Order Electric EXHIBIT A-1 3" xfId="11272"/>
    <cellStyle name="_VC 6.15.06 update on 06GRC power costs.xls Chart 3_Book4" xfId="11273"/>
    <cellStyle name="_VC 6.15.06 update on 06GRC power costs.xls Chart 3_Book4 2" xfId="11274"/>
    <cellStyle name="_VC 6.15.06 update on 06GRC power costs.xls Chart 3_Book4 2 2" xfId="11275"/>
    <cellStyle name="_VC 6.15.06 update on 06GRC power costs.xls Chart 3_Book4 3" xfId="11276"/>
    <cellStyle name="_VC 6.15.06 update on 06GRC power costs.xls Chart 3_Book4 3 2" xfId="11277"/>
    <cellStyle name="_VC 6.15.06 update on 06GRC power costs.xls Chart 3_Book4 4" xfId="11278"/>
    <cellStyle name="_VC 6.15.06 update on 06GRC power costs.xls Chart 3_Book4_DEM-WP(C) ENERG10C--ctn Mid-C_042010 2010GRC" xfId="11279"/>
    <cellStyle name="_VC 6.15.06 update on 06GRC power costs.xls Chart 3_Book4_DEM-WP(C) ENERG10C--ctn Mid-C_042010 2010GRC 2" xfId="11280"/>
    <cellStyle name="_VC 6.15.06 update on 06GRC power costs.xls Chart 3_Book9" xfId="11281"/>
    <cellStyle name="_VC 6.15.06 update on 06GRC power costs.xls Chart 3_Book9 2" xfId="11282"/>
    <cellStyle name="_VC 6.15.06 update on 06GRC power costs.xls Chart 3_Book9 2 2" xfId="11283"/>
    <cellStyle name="_VC 6.15.06 update on 06GRC power costs.xls Chart 3_Book9 3" xfId="11284"/>
    <cellStyle name="_VC 6.15.06 update on 06GRC power costs.xls Chart 3_Book9 3 2" xfId="11285"/>
    <cellStyle name="_VC 6.15.06 update on 06GRC power costs.xls Chart 3_Book9 4" xfId="11286"/>
    <cellStyle name="_VC 6.15.06 update on 06GRC power costs.xls Chart 3_Book9_DEM-WP(C) ENERG10C--ctn Mid-C_042010 2010GRC" xfId="11287"/>
    <cellStyle name="_VC 6.15.06 update on 06GRC power costs.xls Chart 3_Book9_DEM-WP(C) ENERG10C--ctn Mid-C_042010 2010GRC 2" xfId="11288"/>
    <cellStyle name="_VC 6.15.06 update on 06GRC power costs.xls Chart 3_Chelan PUD Power Costs (8-10)" xfId="11289"/>
    <cellStyle name="_VC 6.15.06 update on 06GRC power costs.xls Chart 3_Chelan PUD Power Costs (8-10) 2" xfId="11290"/>
    <cellStyle name="_VC 6.15.06 update on 06GRC power costs.xls Chart 3_DEM-WP(C) Chelan Power Costs" xfId="11291"/>
    <cellStyle name="_VC 6.15.06 update on 06GRC power costs.xls Chart 3_DEM-WP(C) Chelan Power Costs 2" xfId="11292"/>
    <cellStyle name="_VC 6.15.06 update on 06GRC power costs.xls Chart 3_DEM-WP(C) ENERG10C--ctn Mid-C_042010 2010GRC" xfId="11293"/>
    <cellStyle name="_VC 6.15.06 update on 06GRC power costs.xls Chart 3_DEM-WP(C) ENERG10C--ctn Mid-C_042010 2010GRC 2" xfId="11294"/>
    <cellStyle name="_VC 6.15.06 update on 06GRC power costs.xls Chart 3_DEM-WP(C) Gas Transport 2010GRC" xfId="11295"/>
    <cellStyle name="_VC 6.15.06 update on 06GRC power costs.xls Chart 3_DEM-WP(C) Gas Transport 2010GRC 2" xfId="11296"/>
    <cellStyle name="_VC 6.15.06 update on 06GRC power costs.xls Chart 3_Exh A-1 resulting from UE-112050 effective Jan 1 2012" xfId="11297"/>
    <cellStyle name="_VC 6.15.06 update on 06GRC power costs.xls Chart 3_Exh A-1 resulting from UE-112050 effective Jan 1 2012 2" xfId="11298"/>
    <cellStyle name="_VC 6.15.06 update on 06GRC power costs.xls Chart 3_Exhibit A-1 effective 4-1-11 fr S Free 12-11" xfId="11299"/>
    <cellStyle name="_VC 6.15.06 update on 06GRC power costs.xls Chart 3_Exhibit A-1 effective 4-1-11 fr S Free 12-11 2" xfId="11300"/>
    <cellStyle name="_VC 6.15.06 update on 06GRC power costs.xls Chart 3_Mint Farm Generation BPA" xfId="11301"/>
    <cellStyle name="_VC 6.15.06 update on 06GRC power costs.xls Chart 3_NIM Summary" xfId="11302"/>
    <cellStyle name="_VC 6.15.06 update on 06GRC power costs.xls Chart 3_NIM Summary 09GRC" xfId="11303"/>
    <cellStyle name="_VC 6.15.06 update on 06GRC power costs.xls Chart 3_NIM Summary 09GRC 2" xfId="11304"/>
    <cellStyle name="_VC 6.15.06 update on 06GRC power costs.xls Chart 3_NIM Summary 09GRC 2 2" xfId="11305"/>
    <cellStyle name="_VC 6.15.06 update on 06GRC power costs.xls Chart 3_NIM Summary 09GRC 3" xfId="11306"/>
    <cellStyle name="_VC 6.15.06 update on 06GRC power costs.xls Chart 3_NIM Summary 09GRC 3 2" xfId="11307"/>
    <cellStyle name="_VC 6.15.06 update on 06GRC power costs.xls Chart 3_NIM Summary 09GRC 4" xfId="11308"/>
    <cellStyle name="_VC 6.15.06 update on 06GRC power costs.xls Chart 3_NIM Summary 09GRC_DEM-WP(C) ENERG10C--ctn Mid-C_042010 2010GRC" xfId="11309"/>
    <cellStyle name="_VC 6.15.06 update on 06GRC power costs.xls Chart 3_NIM Summary 09GRC_DEM-WP(C) ENERG10C--ctn Mid-C_042010 2010GRC 2" xfId="11310"/>
    <cellStyle name="_VC 6.15.06 update on 06GRC power costs.xls Chart 3_NIM Summary 10" xfId="11311"/>
    <cellStyle name="_VC 6.15.06 update on 06GRC power costs.xls Chart 3_NIM Summary 10 2" xfId="11312"/>
    <cellStyle name="_VC 6.15.06 update on 06GRC power costs.xls Chart 3_NIM Summary 11" xfId="11313"/>
    <cellStyle name="_VC 6.15.06 update on 06GRC power costs.xls Chart 3_NIM Summary 11 2" xfId="11314"/>
    <cellStyle name="_VC 6.15.06 update on 06GRC power costs.xls Chart 3_NIM Summary 12" xfId="11315"/>
    <cellStyle name="_VC 6.15.06 update on 06GRC power costs.xls Chart 3_NIM Summary 12 2" xfId="11316"/>
    <cellStyle name="_VC 6.15.06 update on 06GRC power costs.xls Chart 3_NIM Summary 13" xfId="11317"/>
    <cellStyle name="_VC 6.15.06 update on 06GRC power costs.xls Chart 3_NIM Summary 13 2" xfId="11318"/>
    <cellStyle name="_VC 6.15.06 update on 06GRC power costs.xls Chart 3_NIM Summary 14" xfId="11319"/>
    <cellStyle name="_VC 6.15.06 update on 06GRC power costs.xls Chart 3_NIM Summary 14 2" xfId="11320"/>
    <cellStyle name="_VC 6.15.06 update on 06GRC power costs.xls Chart 3_NIM Summary 15" xfId="11321"/>
    <cellStyle name="_VC 6.15.06 update on 06GRC power costs.xls Chart 3_NIM Summary 15 2" xfId="11322"/>
    <cellStyle name="_VC 6.15.06 update on 06GRC power costs.xls Chart 3_NIM Summary 16" xfId="11323"/>
    <cellStyle name="_VC 6.15.06 update on 06GRC power costs.xls Chart 3_NIM Summary 16 2" xfId="11324"/>
    <cellStyle name="_VC 6.15.06 update on 06GRC power costs.xls Chart 3_NIM Summary 17" xfId="11325"/>
    <cellStyle name="_VC 6.15.06 update on 06GRC power costs.xls Chart 3_NIM Summary 17 2" xfId="11326"/>
    <cellStyle name="_VC 6.15.06 update on 06GRC power costs.xls Chart 3_NIM Summary 18" xfId="11327"/>
    <cellStyle name="_VC 6.15.06 update on 06GRC power costs.xls Chart 3_NIM Summary 18 2" xfId="11328"/>
    <cellStyle name="_VC 6.15.06 update on 06GRC power costs.xls Chart 3_NIM Summary 19" xfId="11329"/>
    <cellStyle name="_VC 6.15.06 update on 06GRC power costs.xls Chart 3_NIM Summary 19 2" xfId="11330"/>
    <cellStyle name="_VC 6.15.06 update on 06GRC power costs.xls Chart 3_NIM Summary 2" xfId="11331"/>
    <cellStyle name="_VC 6.15.06 update on 06GRC power costs.xls Chart 3_NIM Summary 2 2" xfId="11332"/>
    <cellStyle name="_VC 6.15.06 update on 06GRC power costs.xls Chart 3_NIM Summary 20" xfId="11333"/>
    <cellStyle name="_VC 6.15.06 update on 06GRC power costs.xls Chart 3_NIM Summary 20 2" xfId="11334"/>
    <cellStyle name="_VC 6.15.06 update on 06GRC power costs.xls Chart 3_NIM Summary 21" xfId="11335"/>
    <cellStyle name="_VC 6.15.06 update on 06GRC power costs.xls Chart 3_NIM Summary 21 2" xfId="11336"/>
    <cellStyle name="_VC 6.15.06 update on 06GRC power costs.xls Chart 3_NIM Summary 22" xfId="11337"/>
    <cellStyle name="_VC 6.15.06 update on 06GRC power costs.xls Chart 3_NIM Summary 22 2" xfId="11338"/>
    <cellStyle name="_VC 6.15.06 update on 06GRC power costs.xls Chart 3_NIM Summary 23" xfId="11339"/>
    <cellStyle name="_VC 6.15.06 update on 06GRC power costs.xls Chart 3_NIM Summary 23 2" xfId="11340"/>
    <cellStyle name="_VC 6.15.06 update on 06GRC power costs.xls Chart 3_NIM Summary 24" xfId="11341"/>
    <cellStyle name="_VC 6.15.06 update on 06GRC power costs.xls Chart 3_NIM Summary 24 2" xfId="11342"/>
    <cellStyle name="_VC 6.15.06 update on 06GRC power costs.xls Chart 3_NIM Summary 25" xfId="11343"/>
    <cellStyle name="_VC 6.15.06 update on 06GRC power costs.xls Chart 3_NIM Summary 25 2" xfId="11344"/>
    <cellStyle name="_VC 6.15.06 update on 06GRC power costs.xls Chart 3_NIM Summary 26" xfId="11345"/>
    <cellStyle name="_VC 6.15.06 update on 06GRC power costs.xls Chart 3_NIM Summary 26 2" xfId="11346"/>
    <cellStyle name="_VC 6.15.06 update on 06GRC power costs.xls Chart 3_NIM Summary 27" xfId="11347"/>
    <cellStyle name="_VC 6.15.06 update on 06GRC power costs.xls Chart 3_NIM Summary 27 2" xfId="11348"/>
    <cellStyle name="_VC 6.15.06 update on 06GRC power costs.xls Chart 3_NIM Summary 28" xfId="11349"/>
    <cellStyle name="_VC 6.15.06 update on 06GRC power costs.xls Chart 3_NIM Summary 28 2" xfId="11350"/>
    <cellStyle name="_VC 6.15.06 update on 06GRC power costs.xls Chart 3_NIM Summary 29" xfId="11351"/>
    <cellStyle name="_VC 6.15.06 update on 06GRC power costs.xls Chart 3_NIM Summary 29 2" xfId="11352"/>
    <cellStyle name="_VC 6.15.06 update on 06GRC power costs.xls Chart 3_NIM Summary 3" xfId="11353"/>
    <cellStyle name="_VC 6.15.06 update on 06GRC power costs.xls Chart 3_NIM Summary 3 2" xfId="11354"/>
    <cellStyle name="_VC 6.15.06 update on 06GRC power costs.xls Chart 3_NIM Summary 30" xfId="11355"/>
    <cellStyle name="_VC 6.15.06 update on 06GRC power costs.xls Chart 3_NIM Summary 30 2" xfId="11356"/>
    <cellStyle name="_VC 6.15.06 update on 06GRC power costs.xls Chart 3_NIM Summary 31" xfId="11357"/>
    <cellStyle name="_VC 6.15.06 update on 06GRC power costs.xls Chart 3_NIM Summary 31 2" xfId="11358"/>
    <cellStyle name="_VC 6.15.06 update on 06GRC power costs.xls Chart 3_NIM Summary 32" xfId="11359"/>
    <cellStyle name="_VC 6.15.06 update on 06GRC power costs.xls Chart 3_NIM Summary 32 2" xfId="11360"/>
    <cellStyle name="_VC 6.15.06 update on 06GRC power costs.xls Chart 3_NIM Summary 33" xfId="11361"/>
    <cellStyle name="_VC 6.15.06 update on 06GRC power costs.xls Chart 3_NIM Summary 33 2" xfId="11362"/>
    <cellStyle name="_VC 6.15.06 update on 06GRC power costs.xls Chart 3_NIM Summary 34" xfId="11363"/>
    <cellStyle name="_VC 6.15.06 update on 06GRC power costs.xls Chart 3_NIM Summary 34 2" xfId="11364"/>
    <cellStyle name="_VC 6.15.06 update on 06GRC power costs.xls Chart 3_NIM Summary 35" xfId="11365"/>
    <cellStyle name="_VC 6.15.06 update on 06GRC power costs.xls Chart 3_NIM Summary 35 2" xfId="11366"/>
    <cellStyle name="_VC 6.15.06 update on 06GRC power costs.xls Chart 3_NIM Summary 36" xfId="11367"/>
    <cellStyle name="_VC 6.15.06 update on 06GRC power costs.xls Chart 3_NIM Summary 36 2" xfId="11368"/>
    <cellStyle name="_VC 6.15.06 update on 06GRC power costs.xls Chart 3_NIM Summary 37" xfId="11369"/>
    <cellStyle name="_VC 6.15.06 update on 06GRC power costs.xls Chart 3_NIM Summary 37 2" xfId="11370"/>
    <cellStyle name="_VC 6.15.06 update on 06GRC power costs.xls Chart 3_NIM Summary 38" xfId="11371"/>
    <cellStyle name="_VC 6.15.06 update on 06GRC power costs.xls Chart 3_NIM Summary 38 2" xfId="11372"/>
    <cellStyle name="_VC 6.15.06 update on 06GRC power costs.xls Chart 3_NIM Summary 39" xfId="11373"/>
    <cellStyle name="_VC 6.15.06 update on 06GRC power costs.xls Chart 3_NIM Summary 39 2" xfId="11374"/>
    <cellStyle name="_VC 6.15.06 update on 06GRC power costs.xls Chart 3_NIM Summary 4" xfId="11375"/>
    <cellStyle name="_VC 6.15.06 update on 06GRC power costs.xls Chart 3_NIM Summary 4 2" xfId="11376"/>
    <cellStyle name="_VC 6.15.06 update on 06GRC power costs.xls Chart 3_NIM Summary 40" xfId="11377"/>
    <cellStyle name="_VC 6.15.06 update on 06GRC power costs.xls Chart 3_NIM Summary 40 2" xfId="11378"/>
    <cellStyle name="_VC 6.15.06 update on 06GRC power costs.xls Chart 3_NIM Summary 41" xfId="11379"/>
    <cellStyle name="_VC 6.15.06 update on 06GRC power costs.xls Chart 3_NIM Summary 41 2" xfId="11380"/>
    <cellStyle name="_VC 6.15.06 update on 06GRC power costs.xls Chart 3_NIM Summary 42" xfId="11381"/>
    <cellStyle name="_VC 6.15.06 update on 06GRC power costs.xls Chart 3_NIM Summary 42 2" xfId="11382"/>
    <cellStyle name="_VC 6.15.06 update on 06GRC power costs.xls Chart 3_NIM Summary 43" xfId="11383"/>
    <cellStyle name="_VC 6.15.06 update on 06GRC power costs.xls Chart 3_NIM Summary 43 2" xfId="11384"/>
    <cellStyle name="_VC 6.15.06 update on 06GRC power costs.xls Chart 3_NIM Summary 44" xfId="11385"/>
    <cellStyle name="_VC 6.15.06 update on 06GRC power costs.xls Chart 3_NIM Summary 44 2" xfId="11386"/>
    <cellStyle name="_VC 6.15.06 update on 06GRC power costs.xls Chart 3_NIM Summary 45" xfId="11387"/>
    <cellStyle name="_VC 6.15.06 update on 06GRC power costs.xls Chart 3_NIM Summary 45 2" xfId="11388"/>
    <cellStyle name="_VC 6.15.06 update on 06GRC power costs.xls Chart 3_NIM Summary 46" xfId="11389"/>
    <cellStyle name="_VC 6.15.06 update on 06GRC power costs.xls Chart 3_NIM Summary 46 2" xfId="11390"/>
    <cellStyle name="_VC 6.15.06 update on 06GRC power costs.xls Chart 3_NIM Summary 47" xfId="11391"/>
    <cellStyle name="_VC 6.15.06 update on 06GRC power costs.xls Chart 3_NIM Summary 47 2" xfId="11392"/>
    <cellStyle name="_VC 6.15.06 update on 06GRC power costs.xls Chart 3_NIM Summary 48" xfId="11393"/>
    <cellStyle name="_VC 6.15.06 update on 06GRC power costs.xls Chart 3_NIM Summary 49" xfId="11394"/>
    <cellStyle name="_VC 6.15.06 update on 06GRC power costs.xls Chart 3_NIM Summary 5" xfId="11395"/>
    <cellStyle name="_VC 6.15.06 update on 06GRC power costs.xls Chart 3_NIM Summary 5 2" xfId="11396"/>
    <cellStyle name="_VC 6.15.06 update on 06GRC power costs.xls Chart 3_NIM Summary 50" xfId="11397"/>
    <cellStyle name="_VC 6.15.06 update on 06GRC power costs.xls Chart 3_NIM Summary 51" xfId="11398"/>
    <cellStyle name="_VC 6.15.06 update on 06GRC power costs.xls Chart 3_NIM Summary 52" xfId="11399"/>
    <cellStyle name="_VC 6.15.06 update on 06GRC power costs.xls Chart 3_NIM Summary 6" xfId="11400"/>
    <cellStyle name="_VC 6.15.06 update on 06GRC power costs.xls Chart 3_NIM Summary 6 2" xfId="11401"/>
    <cellStyle name="_VC 6.15.06 update on 06GRC power costs.xls Chart 3_NIM Summary 7" xfId="11402"/>
    <cellStyle name="_VC 6.15.06 update on 06GRC power costs.xls Chart 3_NIM Summary 7 2" xfId="11403"/>
    <cellStyle name="_VC 6.15.06 update on 06GRC power costs.xls Chart 3_NIM Summary 8" xfId="11404"/>
    <cellStyle name="_VC 6.15.06 update on 06GRC power costs.xls Chart 3_NIM Summary 8 2" xfId="11405"/>
    <cellStyle name="_VC 6.15.06 update on 06GRC power costs.xls Chart 3_NIM Summary 9" xfId="11406"/>
    <cellStyle name="_VC 6.15.06 update on 06GRC power costs.xls Chart 3_NIM Summary 9 2" xfId="11407"/>
    <cellStyle name="_VC 6.15.06 update on 06GRC power costs.xls Chart 3_NIM Summary_DEM-WP(C) ENERG10C--ctn Mid-C_042010 2010GRC" xfId="11408"/>
    <cellStyle name="_VC 6.15.06 update on 06GRC power costs.xls Chart 3_NIM Summary_DEM-WP(C) ENERG10C--ctn Mid-C_042010 2010GRC 2" xfId="11409"/>
    <cellStyle name="_VC 6.15.06 update on 06GRC power costs.xls Chart 3_PCA 10 -  Exhibit D Dec 2011" xfId="11410"/>
    <cellStyle name="_VC 6.15.06 update on 06GRC power costs.xls Chart 3_PCA 10 -  Exhibit D Dec 2011 2" xfId="11411"/>
    <cellStyle name="_VC 6.15.06 update on 06GRC power costs.xls Chart 3_PCA 10 -  Exhibit D from A Kellogg Jan 2011" xfId="11412"/>
    <cellStyle name="_VC 6.15.06 update on 06GRC power costs.xls Chart 3_PCA 10 -  Exhibit D from A Kellogg Jan 2011 2" xfId="11413"/>
    <cellStyle name="_VC 6.15.06 update on 06GRC power costs.xls Chart 3_PCA 10 -  Exhibit D from A Kellogg July 2011" xfId="11414"/>
    <cellStyle name="_VC 6.15.06 update on 06GRC power costs.xls Chart 3_PCA 10 -  Exhibit D from A Kellogg July 2011 2" xfId="11415"/>
    <cellStyle name="_VC 6.15.06 update on 06GRC power costs.xls Chart 3_PCA 10 -  Exhibit D from S Free Rcv'd 12-11" xfId="11416"/>
    <cellStyle name="_VC 6.15.06 update on 06GRC power costs.xls Chart 3_PCA 10 -  Exhibit D from S Free Rcv'd 12-11 2" xfId="11417"/>
    <cellStyle name="_VC 6.15.06 update on 06GRC power costs.xls Chart 3_PCA 11 -  Exhibit D Jan 2012 fr A Kellogg" xfId="11418"/>
    <cellStyle name="_VC 6.15.06 update on 06GRC power costs.xls Chart 3_PCA 11 -  Exhibit D Jan 2012 fr A Kellogg 2" xfId="11419"/>
    <cellStyle name="_VC 6.15.06 update on 06GRC power costs.xls Chart 3_PCA 11 -  Exhibit D Jan 2012 WF" xfId="11420"/>
    <cellStyle name="_VC 6.15.06 update on 06GRC power costs.xls Chart 3_PCA 11 -  Exhibit D Jan 2012 WF 2" xfId="11421"/>
    <cellStyle name="_VC 6.15.06 update on 06GRC power costs.xls Chart 3_PCA 9 -  Exhibit D April 2010" xfId="11422"/>
    <cellStyle name="_VC 6.15.06 update on 06GRC power costs.xls Chart 3_PCA 9 -  Exhibit D April 2010 (3)" xfId="11423"/>
    <cellStyle name="_VC 6.15.06 update on 06GRC power costs.xls Chart 3_PCA 9 -  Exhibit D April 2010 (3) 2" xfId="11424"/>
    <cellStyle name="_VC 6.15.06 update on 06GRC power costs.xls Chart 3_PCA 9 -  Exhibit D April 2010 (3) 2 2" xfId="11425"/>
    <cellStyle name="_VC 6.15.06 update on 06GRC power costs.xls Chart 3_PCA 9 -  Exhibit D April 2010 (3) 3" xfId="11426"/>
    <cellStyle name="_VC 6.15.06 update on 06GRC power costs.xls Chart 3_PCA 9 -  Exhibit D April 2010 (3) 3 2" xfId="11427"/>
    <cellStyle name="_VC 6.15.06 update on 06GRC power costs.xls Chart 3_PCA 9 -  Exhibit D April 2010 (3) 4" xfId="11428"/>
    <cellStyle name="_VC 6.15.06 update on 06GRC power costs.xls Chart 3_PCA 9 -  Exhibit D April 2010 (3)_DEM-WP(C) ENERG10C--ctn Mid-C_042010 2010GRC" xfId="11429"/>
    <cellStyle name="_VC 6.15.06 update on 06GRC power costs.xls Chart 3_PCA 9 -  Exhibit D April 2010 (3)_DEM-WP(C) ENERG10C--ctn Mid-C_042010 2010GRC 2" xfId="11430"/>
    <cellStyle name="_VC 6.15.06 update on 06GRC power costs.xls Chart 3_PCA 9 -  Exhibit D April 2010 2" xfId="11431"/>
    <cellStyle name="_VC 6.15.06 update on 06GRC power costs.xls Chart 3_PCA 9 -  Exhibit D April 2010 2 2" xfId="11432"/>
    <cellStyle name="_VC 6.15.06 update on 06GRC power costs.xls Chart 3_PCA 9 -  Exhibit D April 2010 3" xfId="11433"/>
    <cellStyle name="_VC 6.15.06 update on 06GRC power costs.xls Chart 3_PCA 9 -  Exhibit D April 2010 3 2" xfId="11434"/>
    <cellStyle name="_VC 6.15.06 update on 06GRC power costs.xls Chart 3_PCA 9 -  Exhibit D April 2010 4" xfId="11435"/>
    <cellStyle name="_VC 6.15.06 update on 06GRC power costs.xls Chart 3_PCA 9 -  Exhibit D April 2010 4 2" xfId="11436"/>
    <cellStyle name="_VC 6.15.06 update on 06GRC power costs.xls Chart 3_PCA 9 -  Exhibit D April 2010 5" xfId="11437"/>
    <cellStyle name="_VC 6.15.06 update on 06GRC power costs.xls Chart 3_PCA 9 -  Exhibit D April 2010 5 2" xfId="11438"/>
    <cellStyle name="_VC 6.15.06 update on 06GRC power costs.xls Chart 3_PCA 9 -  Exhibit D April 2010 6" xfId="11439"/>
    <cellStyle name="_VC 6.15.06 update on 06GRC power costs.xls Chart 3_PCA 9 -  Exhibit D April 2010 6 2" xfId="11440"/>
    <cellStyle name="_VC 6.15.06 update on 06GRC power costs.xls Chart 3_PCA 9 -  Exhibit D April 2010 7" xfId="11441"/>
    <cellStyle name="_VC 6.15.06 update on 06GRC power costs.xls Chart 3_PCA 9 -  Exhibit D Nov 2010" xfId="11442"/>
    <cellStyle name="_VC 6.15.06 update on 06GRC power costs.xls Chart 3_PCA 9 -  Exhibit D Nov 2010 2" xfId="11443"/>
    <cellStyle name="_VC 6.15.06 update on 06GRC power costs.xls Chart 3_PCA 9 -  Exhibit D Nov 2010 2 2" xfId="11444"/>
    <cellStyle name="_VC 6.15.06 update on 06GRC power costs.xls Chart 3_PCA 9 -  Exhibit D Nov 2010 3" xfId="11445"/>
    <cellStyle name="_VC 6.15.06 update on 06GRC power costs.xls Chart 3_PCA 9 - Exhibit D at August 2010" xfId="11446"/>
    <cellStyle name="_VC 6.15.06 update on 06GRC power costs.xls Chart 3_PCA 9 - Exhibit D at August 2010 2" xfId="11447"/>
    <cellStyle name="_VC 6.15.06 update on 06GRC power costs.xls Chart 3_PCA 9 - Exhibit D at August 2010 2 2" xfId="11448"/>
    <cellStyle name="_VC 6.15.06 update on 06GRC power costs.xls Chart 3_PCA 9 - Exhibit D at August 2010 3" xfId="11449"/>
    <cellStyle name="_VC 6.15.06 update on 06GRC power costs.xls Chart 3_PCA 9 - Exhibit D June 2010 GRC" xfId="11450"/>
    <cellStyle name="_VC 6.15.06 update on 06GRC power costs.xls Chart 3_PCA 9 - Exhibit D June 2010 GRC 2" xfId="11451"/>
    <cellStyle name="_VC 6.15.06 update on 06GRC power costs.xls Chart 3_PCA 9 - Exhibit D June 2010 GRC 2 2" xfId="11452"/>
    <cellStyle name="_VC 6.15.06 update on 06GRC power costs.xls Chart 3_PCA 9 - Exhibit D June 2010 GRC 3" xfId="11453"/>
    <cellStyle name="_VC 6.15.06 update on 06GRC power costs.xls Chart 3_Power Costs - Comparison bx Rbtl-Staff-Jt-PC" xfId="11454"/>
    <cellStyle name="_VC 6.15.06 update on 06GRC power costs.xls Chart 3_Power Costs - Comparison bx Rbtl-Staff-Jt-PC 2" xfId="11455"/>
    <cellStyle name="_VC 6.15.06 update on 06GRC power costs.xls Chart 3_Power Costs - Comparison bx Rbtl-Staff-Jt-PC 2 2" xfId="11456"/>
    <cellStyle name="_VC 6.15.06 update on 06GRC power costs.xls Chart 3_Power Costs - Comparison bx Rbtl-Staff-Jt-PC 3" xfId="11457"/>
    <cellStyle name="_VC 6.15.06 update on 06GRC power costs.xls Chart 3_Power Costs - Comparison bx Rbtl-Staff-Jt-PC 3 2" xfId="11458"/>
    <cellStyle name="_VC 6.15.06 update on 06GRC power costs.xls Chart 3_Power Costs - Comparison bx Rbtl-Staff-Jt-PC 4" xfId="11459"/>
    <cellStyle name="_VC 6.15.06 update on 06GRC power costs.xls Chart 3_Power Costs - Comparison bx Rbtl-Staff-Jt-PC_Adj Bench DR 3 for Initial Briefs (Electric)" xfId="11460"/>
    <cellStyle name="_VC 6.15.06 update on 06GRC power costs.xls Chart 3_Power Costs - Comparison bx Rbtl-Staff-Jt-PC_Adj Bench DR 3 for Initial Briefs (Electric) 2" xfId="11461"/>
    <cellStyle name="_VC 6.15.06 update on 06GRC power costs.xls Chart 3_Power Costs - Comparison bx Rbtl-Staff-Jt-PC_Adj Bench DR 3 for Initial Briefs (Electric) 2 2" xfId="11462"/>
    <cellStyle name="_VC 6.15.06 update on 06GRC power costs.xls Chart 3_Power Costs - Comparison bx Rbtl-Staff-Jt-PC_Adj Bench DR 3 for Initial Briefs (Electric) 3" xfId="11463"/>
    <cellStyle name="_VC 6.15.06 update on 06GRC power costs.xls Chart 3_Power Costs - Comparison bx Rbtl-Staff-Jt-PC_Adj Bench DR 3 for Initial Briefs (Electric) 3 2" xfId="11464"/>
    <cellStyle name="_VC 6.15.06 update on 06GRC power costs.xls Chart 3_Power Costs - Comparison bx Rbtl-Staff-Jt-PC_Adj Bench DR 3 for Initial Briefs (Electric) 4" xfId="11465"/>
    <cellStyle name="_VC 6.15.06 update on 06GRC power costs.xls Chart 3_Power Costs - Comparison bx Rbtl-Staff-Jt-PC_Adj Bench DR 3 for Initial Briefs (Electric)_DEM-WP(C) ENERG10C--ctn Mid-C_042010 2010GRC" xfId="11466"/>
    <cellStyle name="_VC 6.15.06 update on 06GRC power costs.xls Chart 3_Power Costs - Comparison bx Rbtl-Staff-Jt-PC_Adj Bench DR 3 for Initial Briefs (Electric)_DEM-WP(C) ENERG10C--ctn Mid-C_042010 2010GRC 2" xfId="11467"/>
    <cellStyle name="_VC 6.15.06 update on 06GRC power costs.xls Chart 3_Power Costs - Comparison bx Rbtl-Staff-Jt-PC_DEM-WP(C) ENERG10C--ctn Mid-C_042010 2010GRC" xfId="11468"/>
    <cellStyle name="_VC 6.15.06 update on 06GRC power costs.xls Chart 3_Power Costs - Comparison bx Rbtl-Staff-Jt-PC_DEM-WP(C) ENERG10C--ctn Mid-C_042010 2010GRC 2" xfId="11469"/>
    <cellStyle name="_VC 6.15.06 update on 06GRC power costs.xls Chart 3_Power Costs - Comparison bx Rbtl-Staff-Jt-PC_Electric Rev Req Model (2009 GRC) Rebuttal" xfId="11470"/>
    <cellStyle name="_VC 6.15.06 update on 06GRC power costs.xls Chart 3_Power Costs - Comparison bx Rbtl-Staff-Jt-PC_Electric Rev Req Model (2009 GRC) Rebuttal 2" xfId="11471"/>
    <cellStyle name="_VC 6.15.06 update on 06GRC power costs.xls Chart 3_Power Costs - Comparison bx Rbtl-Staff-Jt-PC_Electric Rev Req Model (2009 GRC) Rebuttal 2 2" xfId="11472"/>
    <cellStyle name="_VC 6.15.06 update on 06GRC power costs.xls Chart 3_Power Costs - Comparison bx Rbtl-Staff-Jt-PC_Electric Rev Req Model (2009 GRC) Rebuttal 3" xfId="11473"/>
    <cellStyle name="_VC 6.15.06 update on 06GRC power costs.xls Chart 3_Power Costs - Comparison bx Rbtl-Staff-Jt-PC_Electric Rev Req Model (2009 GRC) Rebuttal REmoval of New  WH Solar AdjustMI" xfId="11474"/>
    <cellStyle name="_VC 6.15.06 update on 06GRC power costs.xls Chart 3_Power Costs - Comparison bx Rbtl-Staff-Jt-PC_Electric Rev Req Model (2009 GRC) Rebuttal REmoval of New  WH Solar AdjustMI 2" xfId="11475"/>
    <cellStyle name="_VC 6.15.06 update on 06GRC power costs.xls Chart 3_Power Costs - Comparison bx Rbtl-Staff-Jt-PC_Electric Rev Req Model (2009 GRC) Rebuttal REmoval of New  WH Solar AdjustMI 2 2" xfId="11476"/>
    <cellStyle name="_VC 6.15.06 update on 06GRC power costs.xls Chart 3_Power Costs - Comparison bx Rbtl-Staff-Jt-PC_Electric Rev Req Model (2009 GRC) Rebuttal REmoval of New  WH Solar AdjustMI 3" xfId="11477"/>
    <cellStyle name="_VC 6.15.06 update on 06GRC power costs.xls Chart 3_Power Costs - Comparison bx Rbtl-Staff-Jt-PC_Electric Rev Req Model (2009 GRC) Rebuttal REmoval of New  WH Solar AdjustMI 3 2" xfId="11478"/>
    <cellStyle name="_VC 6.15.06 update on 06GRC power costs.xls Chart 3_Power Costs - Comparison bx Rbtl-Staff-Jt-PC_Electric Rev Req Model (2009 GRC) Rebuttal REmoval of New  WH Solar AdjustMI 4" xfId="11479"/>
    <cellStyle name="_VC 6.15.06 update on 06GRC power costs.xls Chart 3_Power Costs - Comparison bx Rbtl-Staff-Jt-PC_Electric Rev Req Model (2009 GRC) Rebuttal REmoval of New  WH Solar AdjustMI_DEM-WP(C) ENERG10C--ctn Mid-C_042010 2010GRC" xfId="11480"/>
    <cellStyle name="_VC 6.15.06 update on 06GRC power costs.xls Chart 3_Power Costs - Comparison bx Rbtl-Staff-Jt-PC_Electric Rev Req Model (2009 GRC) Rebuttal REmoval of New  WH Solar AdjustMI_DEM-WP(C) ENERG10C--ctn Mid-C_042010 2010GRC 2" xfId="11481"/>
    <cellStyle name="_VC 6.15.06 update on 06GRC power costs.xls Chart 3_Power Costs - Comparison bx Rbtl-Staff-Jt-PC_Electric Rev Req Model (2009 GRC) Revised 01-18-2010" xfId="11482"/>
    <cellStyle name="_VC 6.15.06 update on 06GRC power costs.xls Chart 3_Power Costs - Comparison bx Rbtl-Staff-Jt-PC_Electric Rev Req Model (2009 GRC) Revised 01-18-2010 2" xfId="11483"/>
    <cellStyle name="_VC 6.15.06 update on 06GRC power costs.xls Chart 3_Power Costs - Comparison bx Rbtl-Staff-Jt-PC_Electric Rev Req Model (2009 GRC) Revised 01-18-2010 2 2" xfId="11484"/>
    <cellStyle name="_VC 6.15.06 update on 06GRC power costs.xls Chart 3_Power Costs - Comparison bx Rbtl-Staff-Jt-PC_Electric Rev Req Model (2009 GRC) Revised 01-18-2010 3" xfId="11485"/>
    <cellStyle name="_VC 6.15.06 update on 06GRC power costs.xls Chart 3_Power Costs - Comparison bx Rbtl-Staff-Jt-PC_Electric Rev Req Model (2009 GRC) Revised 01-18-2010 3 2" xfId="11486"/>
    <cellStyle name="_VC 6.15.06 update on 06GRC power costs.xls Chart 3_Power Costs - Comparison bx Rbtl-Staff-Jt-PC_Electric Rev Req Model (2009 GRC) Revised 01-18-2010 4" xfId="11487"/>
    <cellStyle name="_VC 6.15.06 update on 06GRC power costs.xls Chart 3_Power Costs - Comparison bx Rbtl-Staff-Jt-PC_Electric Rev Req Model (2009 GRC) Revised 01-18-2010_DEM-WP(C) ENERG10C--ctn Mid-C_042010 2010GRC" xfId="11488"/>
    <cellStyle name="_VC 6.15.06 update on 06GRC power costs.xls Chart 3_Power Costs - Comparison bx Rbtl-Staff-Jt-PC_Electric Rev Req Model (2009 GRC) Revised 01-18-2010_DEM-WP(C) ENERG10C--ctn Mid-C_042010 2010GRC 2" xfId="11489"/>
    <cellStyle name="_VC 6.15.06 update on 06GRC power costs.xls Chart 3_Power Costs - Comparison bx Rbtl-Staff-Jt-PC_Final Order Electric EXHIBIT A-1" xfId="11490"/>
    <cellStyle name="_VC 6.15.06 update on 06GRC power costs.xls Chart 3_Power Costs - Comparison bx Rbtl-Staff-Jt-PC_Final Order Electric EXHIBIT A-1 2" xfId="11491"/>
    <cellStyle name="_VC 6.15.06 update on 06GRC power costs.xls Chart 3_Power Costs - Comparison bx Rbtl-Staff-Jt-PC_Final Order Electric EXHIBIT A-1 2 2" xfId="11492"/>
    <cellStyle name="_VC 6.15.06 update on 06GRC power costs.xls Chart 3_Power Costs - Comparison bx Rbtl-Staff-Jt-PC_Final Order Electric EXHIBIT A-1 3" xfId="11493"/>
    <cellStyle name="_VC 6.15.06 update on 06GRC power costs.xls Chart 3_Production Adj 4.37" xfId="11494"/>
    <cellStyle name="_VC 6.15.06 update on 06GRC power costs.xls Chart 3_Purchased Power Adj 4.03" xfId="11495"/>
    <cellStyle name="_VC 6.15.06 update on 06GRC power costs.xls Chart 3_Rebuttal Power Costs" xfId="11496"/>
    <cellStyle name="_VC 6.15.06 update on 06GRC power costs.xls Chart 3_Rebuttal Power Costs 2" xfId="11497"/>
    <cellStyle name="_VC 6.15.06 update on 06GRC power costs.xls Chart 3_Rebuttal Power Costs 2 2" xfId="11498"/>
    <cellStyle name="_VC 6.15.06 update on 06GRC power costs.xls Chart 3_Rebuttal Power Costs 3" xfId="11499"/>
    <cellStyle name="_VC 6.15.06 update on 06GRC power costs.xls Chart 3_Rebuttal Power Costs 3 2" xfId="11500"/>
    <cellStyle name="_VC 6.15.06 update on 06GRC power costs.xls Chart 3_Rebuttal Power Costs 4" xfId="11501"/>
    <cellStyle name="_VC 6.15.06 update on 06GRC power costs.xls Chart 3_Rebuttal Power Costs_Adj Bench DR 3 for Initial Briefs (Electric)" xfId="11502"/>
    <cellStyle name="_VC 6.15.06 update on 06GRC power costs.xls Chart 3_Rebuttal Power Costs_Adj Bench DR 3 for Initial Briefs (Electric) 2" xfId="11503"/>
    <cellStyle name="_VC 6.15.06 update on 06GRC power costs.xls Chart 3_Rebuttal Power Costs_Adj Bench DR 3 for Initial Briefs (Electric) 2 2" xfId="11504"/>
    <cellStyle name="_VC 6.15.06 update on 06GRC power costs.xls Chart 3_Rebuttal Power Costs_Adj Bench DR 3 for Initial Briefs (Electric) 3" xfId="11505"/>
    <cellStyle name="_VC 6.15.06 update on 06GRC power costs.xls Chart 3_Rebuttal Power Costs_Adj Bench DR 3 for Initial Briefs (Electric) 3 2" xfId="11506"/>
    <cellStyle name="_VC 6.15.06 update on 06GRC power costs.xls Chart 3_Rebuttal Power Costs_Adj Bench DR 3 for Initial Briefs (Electric) 4" xfId="11507"/>
    <cellStyle name="_VC 6.15.06 update on 06GRC power costs.xls Chart 3_Rebuttal Power Costs_Adj Bench DR 3 for Initial Briefs (Electric)_DEM-WP(C) ENERG10C--ctn Mid-C_042010 2010GRC" xfId="11508"/>
    <cellStyle name="_VC 6.15.06 update on 06GRC power costs.xls Chart 3_Rebuttal Power Costs_Adj Bench DR 3 for Initial Briefs (Electric)_DEM-WP(C) ENERG10C--ctn Mid-C_042010 2010GRC 2" xfId="11509"/>
    <cellStyle name="_VC 6.15.06 update on 06GRC power costs.xls Chart 3_Rebuttal Power Costs_DEM-WP(C) ENERG10C--ctn Mid-C_042010 2010GRC" xfId="11510"/>
    <cellStyle name="_VC 6.15.06 update on 06GRC power costs.xls Chart 3_Rebuttal Power Costs_DEM-WP(C) ENERG10C--ctn Mid-C_042010 2010GRC 2" xfId="11511"/>
    <cellStyle name="_VC 6.15.06 update on 06GRC power costs.xls Chart 3_Rebuttal Power Costs_Electric Rev Req Model (2009 GRC) Rebuttal" xfId="11512"/>
    <cellStyle name="_VC 6.15.06 update on 06GRC power costs.xls Chart 3_Rebuttal Power Costs_Electric Rev Req Model (2009 GRC) Rebuttal 2" xfId="11513"/>
    <cellStyle name="_VC 6.15.06 update on 06GRC power costs.xls Chart 3_Rebuttal Power Costs_Electric Rev Req Model (2009 GRC) Rebuttal 2 2" xfId="11514"/>
    <cellStyle name="_VC 6.15.06 update on 06GRC power costs.xls Chart 3_Rebuttal Power Costs_Electric Rev Req Model (2009 GRC) Rebuttal 3" xfId="11515"/>
    <cellStyle name="_VC 6.15.06 update on 06GRC power costs.xls Chart 3_Rebuttal Power Costs_Electric Rev Req Model (2009 GRC) Rebuttal REmoval of New  WH Solar AdjustMI" xfId="11516"/>
    <cellStyle name="_VC 6.15.06 update on 06GRC power costs.xls Chart 3_Rebuttal Power Costs_Electric Rev Req Model (2009 GRC) Rebuttal REmoval of New  WH Solar AdjustMI 2" xfId="11517"/>
    <cellStyle name="_VC 6.15.06 update on 06GRC power costs.xls Chart 3_Rebuttal Power Costs_Electric Rev Req Model (2009 GRC) Rebuttal REmoval of New  WH Solar AdjustMI 2 2" xfId="11518"/>
    <cellStyle name="_VC 6.15.06 update on 06GRC power costs.xls Chart 3_Rebuttal Power Costs_Electric Rev Req Model (2009 GRC) Rebuttal REmoval of New  WH Solar AdjustMI 3" xfId="11519"/>
    <cellStyle name="_VC 6.15.06 update on 06GRC power costs.xls Chart 3_Rebuttal Power Costs_Electric Rev Req Model (2009 GRC) Rebuttal REmoval of New  WH Solar AdjustMI 3 2" xfId="11520"/>
    <cellStyle name="_VC 6.15.06 update on 06GRC power costs.xls Chart 3_Rebuttal Power Costs_Electric Rev Req Model (2009 GRC) Rebuttal REmoval of New  WH Solar AdjustMI 4" xfId="11521"/>
    <cellStyle name="_VC 6.15.06 update on 06GRC power costs.xls Chart 3_Rebuttal Power Costs_Electric Rev Req Model (2009 GRC) Rebuttal REmoval of New  WH Solar AdjustMI_DEM-WP(C) ENERG10C--ctn Mid-C_042010 2010GRC" xfId="11522"/>
    <cellStyle name="_VC 6.15.06 update on 06GRC power costs.xls Chart 3_Rebuttal Power Costs_Electric Rev Req Model (2009 GRC) Rebuttal REmoval of New  WH Solar AdjustMI_DEM-WP(C) ENERG10C--ctn Mid-C_042010 2010GRC 2" xfId="11523"/>
    <cellStyle name="_VC 6.15.06 update on 06GRC power costs.xls Chart 3_Rebuttal Power Costs_Electric Rev Req Model (2009 GRC) Revised 01-18-2010" xfId="11524"/>
    <cellStyle name="_VC 6.15.06 update on 06GRC power costs.xls Chart 3_Rebuttal Power Costs_Electric Rev Req Model (2009 GRC) Revised 01-18-2010 2" xfId="11525"/>
    <cellStyle name="_VC 6.15.06 update on 06GRC power costs.xls Chart 3_Rebuttal Power Costs_Electric Rev Req Model (2009 GRC) Revised 01-18-2010 2 2" xfId="11526"/>
    <cellStyle name="_VC 6.15.06 update on 06GRC power costs.xls Chart 3_Rebuttal Power Costs_Electric Rev Req Model (2009 GRC) Revised 01-18-2010 3" xfId="11527"/>
    <cellStyle name="_VC 6.15.06 update on 06GRC power costs.xls Chart 3_Rebuttal Power Costs_Electric Rev Req Model (2009 GRC) Revised 01-18-2010 3 2" xfId="11528"/>
    <cellStyle name="_VC 6.15.06 update on 06GRC power costs.xls Chart 3_Rebuttal Power Costs_Electric Rev Req Model (2009 GRC) Revised 01-18-2010 4" xfId="11529"/>
    <cellStyle name="_VC 6.15.06 update on 06GRC power costs.xls Chart 3_Rebuttal Power Costs_Electric Rev Req Model (2009 GRC) Revised 01-18-2010_DEM-WP(C) ENERG10C--ctn Mid-C_042010 2010GRC" xfId="11530"/>
    <cellStyle name="_VC 6.15.06 update on 06GRC power costs.xls Chart 3_Rebuttal Power Costs_Electric Rev Req Model (2009 GRC) Revised 01-18-2010_DEM-WP(C) ENERG10C--ctn Mid-C_042010 2010GRC 2" xfId="11531"/>
    <cellStyle name="_VC 6.15.06 update on 06GRC power costs.xls Chart 3_Rebuttal Power Costs_Final Order Electric EXHIBIT A-1" xfId="11532"/>
    <cellStyle name="_VC 6.15.06 update on 06GRC power costs.xls Chart 3_Rebuttal Power Costs_Final Order Electric EXHIBIT A-1 2" xfId="11533"/>
    <cellStyle name="_VC 6.15.06 update on 06GRC power costs.xls Chart 3_Rebuttal Power Costs_Final Order Electric EXHIBIT A-1 2 2" xfId="11534"/>
    <cellStyle name="_VC 6.15.06 update on 06GRC power costs.xls Chart 3_Rebuttal Power Costs_Final Order Electric EXHIBIT A-1 3" xfId="11535"/>
    <cellStyle name="_VC 6.15.06 update on 06GRC power costs.xls Chart 3_ROR 5.02" xfId="11536"/>
    <cellStyle name="_VC 6.15.06 update on 06GRC power costs.xls Chart 3_Wind Integration 10GRC" xfId="11537"/>
    <cellStyle name="_VC 6.15.06 update on 06GRC power costs.xls Chart 3_Wind Integration 10GRC 2" xfId="11538"/>
    <cellStyle name="_VC 6.15.06 update on 06GRC power costs.xls Chart 3_Wind Integration 10GRC 2 2" xfId="11539"/>
    <cellStyle name="_VC 6.15.06 update on 06GRC power costs.xls Chart 3_Wind Integration 10GRC 3" xfId="11540"/>
    <cellStyle name="_VC 6.15.06 update on 06GRC power costs.xls Chart 3_Wind Integration 10GRC 3 2" xfId="11541"/>
    <cellStyle name="_VC 6.15.06 update on 06GRC power costs.xls Chart 3_Wind Integration 10GRC 4" xfId="11542"/>
    <cellStyle name="_VC 6.15.06 update on 06GRC power costs.xls Chart 3_Wind Integration 10GRC_DEM-WP(C) ENERG10C--ctn Mid-C_042010 2010GRC" xfId="11543"/>
    <cellStyle name="_VC 6.15.06 update on 06GRC power costs.xls Chart 3_Wind Integration 10GRC_DEM-WP(C) ENERG10C--ctn Mid-C_042010 2010GRC 2" xfId="11544"/>
    <cellStyle name="_VC Mid C Generation-ctn Mid-C_011209" xfId="11545"/>
    <cellStyle name="_VC Mid C Generation-ctn Mid-C_011209 2" xfId="11546"/>
    <cellStyle name="_VC Mid C Generation-ctn Mid-C_011209 2 2" xfId="11547"/>
    <cellStyle name="_VC Mid C Generation-ctn Mid-C_011209 2 2 2" xfId="11548"/>
    <cellStyle name="_VC Mid C Generation-ctn Mid-C_011209 2 3" xfId="11549"/>
    <cellStyle name="_VC Mid C Generation-ctn Mid-C_011209 3" xfId="11550"/>
    <cellStyle name="_Worksheet" xfId="11551"/>
    <cellStyle name="_Worksheet 2" xfId="11552"/>
    <cellStyle name="_Worksheet 2 2" xfId="11553"/>
    <cellStyle name="_Worksheet 2 2 2" xfId="11554"/>
    <cellStyle name="_Worksheet 2 3" xfId="11555"/>
    <cellStyle name="_Worksheet 3" xfId="11556"/>
    <cellStyle name="_Worksheet 3 2" xfId="11557"/>
    <cellStyle name="_Worksheet 4" xfId="11558"/>
    <cellStyle name="_Worksheet 4 2" xfId="11559"/>
    <cellStyle name="_Worksheet 4 2 2" xfId="11560"/>
    <cellStyle name="_Worksheet 4 3" xfId="11561"/>
    <cellStyle name="_Worksheet 5" xfId="11562"/>
    <cellStyle name="_Worksheet 5 2" xfId="11563"/>
    <cellStyle name="_Worksheet 6" xfId="11564"/>
    <cellStyle name="_Worksheet 6 2" xfId="11565"/>
    <cellStyle name="_Worksheet_Chelan PUD Power Costs (8-10)" xfId="11566"/>
    <cellStyle name="_Worksheet_Chelan PUD Power Costs (8-10) 2" xfId="11567"/>
    <cellStyle name="_Worksheet_DEM-WP(C) Chelan Power Costs" xfId="11568"/>
    <cellStyle name="_Worksheet_DEM-WP(C) Chelan Power Costs 2" xfId="11569"/>
    <cellStyle name="_Worksheet_DEM-WP(C) ENERG10C--ctn Mid-C_042010 2010GRC" xfId="11570"/>
    <cellStyle name="_Worksheet_DEM-WP(C) ENERG10C--ctn Mid-C_042010 2010GRC 2" xfId="11571"/>
    <cellStyle name="_Worksheet_DEM-WP(C) Gas Transport 2010GRC" xfId="11572"/>
    <cellStyle name="_Worksheet_DEM-WP(C) Gas Transport 2010GRC 2" xfId="11573"/>
    <cellStyle name="_Worksheet_NIM Summary" xfId="11574"/>
    <cellStyle name="_Worksheet_NIM Summary 2" xfId="11575"/>
    <cellStyle name="_Worksheet_NIM Summary 2 2" xfId="11576"/>
    <cellStyle name="_Worksheet_NIM Summary 3" xfId="11577"/>
    <cellStyle name="_Worksheet_NIM Summary 3 2" xfId="11578"/>
    <cellStyle name="_Worksheet_NIM Summary 4" xfId="11579"/>
    <cellStyle name="_Worksheet_NIM Summary_DEM-WP(C) ENERG10C--ctn Mid-C_042010 2010GRC" xfId="11580"/>
    <cellStyle name="_Worksheet_NIM Summary_DEM-WP(C) ENERG10C--ctn Mid-C_042010 2010GRC 2" xfId="11581"/>
    <cellStyle name="_Worksheet_Transmission Workbook for May BOD" xfId="11582"/>
    <cellStyle name="_Worksheet_Transmission Workbook for May BOD 2" xfId="11583"/>
    <cellStyle name="_Worksheet_Transmission Workbook for May BOD 2 2" xfId="11584"/>
    <cellStyle name="_Worksheet_Transmission Workbook for May BOD 3" xfId="11585"/>
    <cellStyle name="_Worksheet_Transmission Workbook for May BOD 3 2" xfId="11586"/>
    <cellStyle name="_Worksheet_Transmission Workbook for May BOD 4" xfId="11587"/>
    <cellStyle name="_Worksheet_Transmission Workbook for May BOD_DEM-WP(C) ENERG10C--ctn Mid-C_042010 2010GRC" xfId="11588"/>
    <cellStyle name="_Worksheet_Transmission Workbook for May BOD_DEM-WP(C) ENERG10C--ctn Mid-C_042010 2010GRC 2" xfId="11589"/>
    <cellStyle name="_Worksheet_Wind Integration 10GRC" xfId="11590"/>
    <cellStyle name="_Worksheet_Wind Integration 10GRC 2" xfId="11591"/>
    <cellStyle name="_Worksheet_Wind Integration 10GRC 2 2" xfId="11592"/>
    <cellStyle name="_Worksheet_Wind Integration 10GRC 3" xfId="11593"/>
    <cellStyle name="_Worksheet_Wind Integration 10GRC 3 2" xfId="11594"/>
    <cellStyle name="_Worksheet_Wind Integration 10GRC 4" xfId="11595"/>
    <cellStyle name="_Worksheet_Wind Integration 10GRC_DEM-WP(C) ENERG10C--ctn Mid-C_042010 2010GRC" xfId="11596"/>
    <cellStyle name="_Worksheet_Wind Integration 10GRC_DEM-WP(C) ENERG10C--ctn Mid-C_042010 2010GRC 2" xfId="11597"/>
    <cellStyle name="0,0_x000d__x000a_NA_x000d__x000a_" xfId="11598"/>
    <cellStyle name="0,0_x000d__x000a_NA_x000d__x000a_ 2" xfId="11599"/>
    <cellStyle name="0000" xfId="11600"/>
    <cellStyle name="000000" xfId="11601"/>
    <cellStyle name="14BLIN - Style8" xfId="11602"/>
    <cellStyle name="14BLIN - Style8 2" xfId="11603"/>
    <cellStyle name="14BLIN - Style8 2 2" xfId="11604"/>
    <cellStyle name="14BLIN - Style8 2 2 2" xfId="11605"/>
    <cellStyle name="14BLIN - Style8 2 3" xfId="11606"/>
    <cellStyle name="14BLIN - Style8 2 3 2" xfId="11607"/>
    <cellStyle name="14BLIN - Style8 2 4" xfId="11608"/>
    <cellStyle name="14BLIN - Style8 2 4 2" xfId="11609"/>
    <cellStyle name="14BLIN - Style8 3" xfId="11610"/>
    <cellStyle name="14BLIN - Style8 3 2" xfId="11611"/>
    <cellStyle name="14BLIN - Style8 4" xfId="11612"/>
    <cellStyle name="14BLIN - Style8 4 2" xfId="11613"/>
    <cellStyle name="14BLIN - Style8 5" xfId="11614"/>
    <cellStyle name="14BLIN - Style8 5 2" xfId="11615"/>
    <cellStyle name="14-BT - Style1" xfId="11616"/>
    <cellStyle name="20% - Accent1 10" xfId="11617"/>
    <cellStyle name="20% - Accent1 10 2" xfId="11618"/>
    <cellStyle name="20% - Accent1 10 2 2" xfId="11619"/>
    <cellStyle name="20% - Accent1 10 2 3" xfId="11620"/>
    <cellStyle name="20% - Accent1 11" xfId="11621"/>
    <cellStyle name="20% - Accent1 11 2" xfId="11622"/>
    <cellStyle name="20% - Accent1 11 2 2" xfId="11623"/>
    <cellStyle name="20% - Accent1 11 3" xfId="11624"/>
    <cellStyle name="20% - Accent1 12" xfId="11625"/>
    <cellStyle name="20% - Accent1 12 2" xfId="11626"/>
    <cellStyle name="20% - Accent1 2" xfId="11627"/>
    <cellStyle name="20% - Accent1 2 10" xfId="11628"/>
    <cellStyle name="20% - Accent1 2 11" xfId="11629"/>
    <cellStyle name="20% - Accent1 2 12" xfId="11630"/>
    <cellStyle name="20% - Accent1 2 12 2" xfId="11631"/>
    <cellStyle name="20% - Accent1 2 2" xfId="11632"/>
    <cellStyle name="20% - Accent1 2 2 2" xfId="11633"/>
    <cellStyle name="20% - Accent1 2 2 2 2" xfId="11634"/>
    <cellStyle name="20% - Accent1 2 2 2 2 2" xfId="11635"/>
    <cellStyle name="20% - Accent1 2 2 2 2 3" xfId="11636"/>
    <cellStyle name="20% - Accent1 2 2 2 3" xfId="11637"/>
    <cellStyle name="20% - Accent1 2 2 2 4" xfId="11638"/>
    <cellStyle name="20% - Accent1 2 2 2 5" xfId="11639"/>
    <cellStyle name="20% - Accent1 2 2 3" xfId="11640"/>
    <cellStyle name="20% - Accent1 2 2 3 2" xfId="11641"/>
    <cellStyle name="20% - Accent1 2 2 3 2 2" xfId="11642"/>
    <cellStyle name="20% - Accent1 2 2 3 2 3" xfId="11643"/>
    <cellStyle name="20% - Accent1 2 2 3 3" xfId="11644"/>
    <cellStyle name="20% - Accent1 2 2 3 4" xfId="11645"/>
    <cellStyle name="20% - Accent1 2 2 3 5" xfId="11646"/>
    <cellStyle name="20% - Accent1 2 2 4" xfId="11647"/>
    <cellStyle name="20% - Accent1 2 2 4 2" xfId="11648"/>
    <cellStyle name="20% - Accent1 2 2 4 3" xfId="11649"/>
    <cellStyle name="20% - Accent1 2 2 4 4" xfId="11650"/>
    <cellStyle name="20% - Accent1 2 2 5" xfId="11651"/>
    <cellStyle name="20% - Accent1 2 2 5 2" xfId="11652"/>
    <cellStyle name="20% - Accent1 2 2 6" xfId="11653"/>
    <cellStyle name="20% - Accent1 2 2 7" xfId="11654"/>
    <cellStyle name="20% - Accent1 2 2 8" xfId="11655"/>
    <cellStyle name="20% - Accent1 2 3" xfId="11656"/>
    <cellStyle name="20% - Accent1 2 3 2" xfId="11657"/>
    <cellStyle name="20% - Accent1 2 3 2 2" xfId="11658"/>
    <cellStyle name="20% - Accent1 2 3 2 2 2" xfId="11659"/>
    <cellStyle name="20% - Accent1 2 3 2 2 3" xfId="11660"/>
    <cellStyle name="20% - Accent1 2 3 2 3" xfId="11661"/>
    <cellStyle name="20% - Accent1 2 3 2 4" xfId="11662"/>
    <cellStyle name="20% - Accent1 2 3 2 5" xfId="11663"/>
    <cellStyle name="20% - Accent1 2 3 3" xfId="11664"/>
    <cellStyle name="20% - Accent1 2 3 3 2" xfId="11665"/>
    <cellStyle name="20% - Accent1 2 3 3 3" xfId="11666"/>
    <cellStyle name="20% - Accent1 2 3 3 4" xfId="11667"/>
    <cellStyle name="20% - Accent1 2 3 4" xfId="11668"/>
    <cellStyle name="20% - Accent1 2 3 5" xfId="11669"/>
    <cellStyle name="20% - Accent1 2 3 6" xfId="11670"/>
    <cellStyle name="20% - Accent1 2 3 7" xfId="11671"/>
    <cellStyle name="20% - Accent1 2 4" xfId="11672"/>
    <cellStyle name="20% - Accent1 2 4 2" xfId="11673"/>
    <cellStyle name="20% - Accent1 2 4 2 2" xfId="11674"/>
    <cellStyle name="20% - Accent1 2 4 2 3" xfId="11675"/>
    <cellStyle name="20% - Accent1 2 4 2 4" xfId="11676"/>
    <cellStyle name="20% - Accent1 2 4 3" xfId="11677"/>
    <cellStyle name="20% - Accent1 2 4 3 2" xfId="11678"/>
    <cellStyle name="20% - Accent1 2 4 4" xfId="11679"/>
    <cellStyle name="20% - Accent1 2 4 5" xfId="11680"/>
    <cellStyle name="20% - Accent1 2 4 6" xfId="11681"/>
    <cellStyle name="20% - Accent1 2 5" xfId="11682"/>
    <cellStyle name="20% - Accent1 2 5 2" xfId="11683"/>
    <cellStyle name="20% - Accent1 2 5 3" xfId="11684"/>
    <cellStyle name="20% - Accent1 2 5 4" xfId="11685"/>
    <cellStyle name="20% - Accent1 2 6" xfId="11686"/>
    <cellStyle name="20% - Accent1 2 6 2" xfId="11687"/>
    <cellStyle name="20% - Accent1 2 6 2 2" xfId="11688"/>
    <cellStyle name="20% - Accent1 2 6 2 3" xfId="11689"/>
    <cellStyle name="20% - Accent1 2 6 2 4" xfId="11690"/>
    <cellStyle name="20% - Accent1 2 6 3" xfId="11691"/>
    <cellStyle name="20% - Accent1 2 6 3 2" xfId="11692"/>
    <cellStyle name="20% - Accent1 2 6 3 3" xfId="11693"/>
    <cellStyle name="20% - Accent1 2 6 4" xfId="11694"/>
    <cellStyle name="20% - Accent1 2 6 4 2" xfId="11695"/>
    <cellStyle name="20% - Accent1 2 6 5" xfId="11696"/>
    <cellStyle name="20% - Accent1 2 6 6" xfId="11697"/>
    <cellStyle name="20% - Accent1 2 6 7" xfId="11698"/>
    <cellStyle name="20% - Accent1 2 6 8" xfId="11699"/>
    <cellStyle name="20% - Accent1 2 7" xfId="11700"/>
    <cellStyle name="20% - Accent1 2 7 2" xfId="11701"/>
    <cellStyle name="20% - Accent1 2 7 3" xfId="11702"/>
    <cellStyle name="20% - Accent1 2 7 4" xfId="11703"/>
    <cellStyle name="20% - Accent1 2 8" xfId="11704"/>
    <cellStyle name="20% - Accent1 2 8 2" xfId="11705"/>
    <cellStyle name="20% - Accent1 2 9" xfId="11706"/>
    <cellStyle name="20% - Accent1 2 9 2" xfId="11707"/>
    <cellStyle name="20% - Accent1 2_12PCORC Wind Vestas and Royalties" xfId="11708"/>
    <cellStyle name="20% - Accent1 3" xfId="11709"/>
    <cellStyle name="20% - Accent1 3 2" xfId="11710"/>
    <cellStyle name="20% - Accent1 3 2 2" xfId="11711"/>
    <cellStyle name="20% - Accent1 3 2 2 2" xfId="11712"/>
    <cellStyle name="20% - Accent1 3 2 2 3" xfId="11713"/>
    <cellStyle name="20% - Accent1 3 2 2 4" xfId="11714"/>
    <cellStyle name="20% - Accent1 3 2 3" xfId="11715"/>
    <cellStyle name="20% - Accent1 3 2 3 2" xfId="11716"/>
    <cellStyle name="20% - Accent1 3 2 3 3" xfId="11717"/>
    <cellStyle name="20% - Accent1 3 2 3 4" xfId="11718"/>
    <cellStyle name="20% - Accent1 3 2 4" xfId="11719"/>
    <cellStyle name="20% - Accent1 3 2 4 2" xfId="11720"/>
    <cellStyle name="20% - Accent1 3 2 5" xfId="11721"/>
    <cellStyle name="20% - Accent1 3 2 6" xfId="11722"/>
    <cellStyle name="20% - Accent1 3 2 7" xfId="11723"/>
    <cellStyle name="20% - Accent1 3 3" xfId="11724"/>
    <cellStyle name="20% - Accent1 3 3 2" xfId="11725"/>
    <cellStyle name="20% - Accent1 3 3 2 2" xfId="11726"/>
    <cellStyle name="20% - Accent1 3 3 2 3" xfId="11727"/>
    <cellStyle name="20% - Accent1 3 3 2 3 2" xfId="11728"/>
    <cellStyle name="20% - Accent1 3 3 2 4" xfId="11729"/>
    <cellStyle name="20% - Accent1 3 3 3" xfId="11730"/>
    <cellStyle name="20% - Accent1 3 3 3 2" xfId="11731"/>
    <cellStyle name="20% - Accent1 3 3 4" xfId="11732"/>
    <cellStyle name="20% - Accent1 3 3 4 2" xfId="11733"/>
    <cellStyle name="20% - Accent1 3 3 5" xfId="11734"/>
    <cellStyle name="20% - Accent1 3 3 6" xfId="11735"/>
    <cellStyle name="20% - Accent1 3 4" xfId="11736"/>
    <cellStyle name="20% - Accent1 3 4 2" xfId="11737"/>
    <cellStyle name="20% - Accent1 3 4 3" xfId="11738"/>
    <cellStyle name="20% - Accent1 3 4 4" xfId="11739"/>
    <cellStyle name="20% - Accent1 3 5" xfId="11740"/>
    <cellStyle name="20% - Accent1 3 5 2" xfId="11741"/>
    <cellStyle name="20% - Accent1 3 6" xfId="11742"/>
    <cellStyle name="20% - Accent1 3 7" xfId="11743"/>
    <cellStyle name="20% - Accent1 3 8" xfId="11744"/>
    <cellStyle name="20% - Accent1 4" xfId="11745"/>
    <cellStyle name="20% - Accent1 4 2" xfId="11746"/>
    <cellStyle name="20% - Accent1 4 2 2" xfId="11747"/>
    <cellStyle name="20% - Accent1 4 2 2 2" xfId="11748"/>
    <cellStyle name="20% - Accent1 4 2 2 3" xfId="11749"/>
    <cellStyle name="20% - Accent1 4 2 2 4" xfId="11750"/>
    <cellStyle name="20% - Accent1 4 2 3" xfId="11751"/>
    <cellStyle name="20% - Accent1 4 2 3 2" xfId="11752"/>
    <cellStyle name="20% - Accent1 4 2 4" xfId="11753"/>
    <cellStyle name="20% - Accent1 4 2 5" xfId="11754"/>
    <cellStyle name="20% - Accent1 4 2 6" xfId="11755"/>
    <cellStyle name="20% - Accent1 4 3" xfId="11756"/>
    <cellStyle name="20% - Accent1 4 3 2" xfId="11757"/>
    <cellStyle name="20% - Accent1 4 3 3" xfId="11758"/>
    <cellStyle name="20% - Accent1 4 3 4" xfId="11759"/>
    <cellStyle name="20% - Accent1 4 4" xfId="11760"/>
    <cellStyle name="20% - Accent1 4 4 2" xfId="11761"/>
    <cellStyle name="20% - Accent1 4 4 3" xfId="11762"/>
    <cellStyle name="20% - Accent1 4 4 4" xfId="11763"/>
    <cellStyle name="20% - Accent1 4 5" xfId="11764"/>
    <cellStyle name="20% - Accent1 4 5 2" xfId="11765"/>
    <cellStyle name="20% - Accent1 4 6" xfId="11766"/>
    <cellStyle name="20% - Accent1 4 6 2" xfId="11767"/>
    <cellStyle name="20% - Accent1 4 7" xfId="11768"/>
    <cellStyle name="20% - Accent1 4 8" xfId="11769"/>
    <cellStyle name="20% - Accent1 5" xfId="11770"/>
    <cellStyle name="20% - Accent1 5 2" xfId="11771"/>
    <cellStyle name="20% - Accent1 5 2 2" xfId="11772"/>
    <cellStyle name="20% - Accent1 5 2 2 2" xfId="11773"/>
    <cellStyle name="20% - Accent1 5 2 2 2 2" xfId="11774"/>
    <cellStyle name="20% - Accent1 5 2 2 2 3" xfId="11775"/>
    <cellStyle name="20% - Accent1 5 2 2 3" xfId="11776"/>
    <cellStyle name="20% - Accent1 5 2 2 3 2" xfId="11777"/>
    <cellStyle name="20% - Accent1 5 2 2 4" xfId="11778"/>
    <cellStyle name="20% - Accent1 5 2 2 5" xfId="11779"/>
    <cellStyle name="20% - Accent1 5 2 3" xfId="11780"/>
    <cellStyle name="20% - Accent1 5 2 4" xfId="11781"/>
    <cellStyle name="20% - Accent1 5 3" xfId="11782"/>
    <cellStyle name="20% - Accent1 5 3 2" xfId="11783"/>
    <cellStyle name="20% - Accent1 5 3 3" xfId="11784"/>
    <cellStyle name="20% - Accent1 5 3 4" xfId="11785"/>
    <cellStyle name="20% - Accent1 5 4" xfId="11786"/>
    <cellStyle name="20% - Accent1 5 4 2" xfId="11787"/>
    <cellStyle name="20% - Accent1 5 5" xfId="11788"/>
    <cellStyle name="20% - Accent1 5 5 2" xfId="11789"/>
    <cellStyle name="20% - Accent1 5 5 2 2" xfId="11790"/>
    <cellStyle name="20% - Accent1 5 5 2 3" xfId="11791"/>
    <cellStyle name="20% - Accent1 5 5 3" xfId="11792"/>
    <cellStyle name="20% - Accent1 5 5 3 2" xfId="11793"/>
    <cellStyle name="20% - Accent1 5 5 4" xfId="11794"/>
    <cellStyle name="20% - Accent1 5 5 5" xfId="11795"/>
    <cellStyle name="20% - Accent1 5 6" xfId="11796"/>
    <cellStyle name="20% - Accent1 5 6 2" xfId="11797"/>
    <cellStyle name="20% - Accent1 5 6 2 2" xfId="11798"/>
    <cellStyle name="20% - Accent1 5 6 2 3" xfId="11799"/>
    <cellStyle name="20% - Accent1 5 6 3" xfId="11800"/>
    <cellStyle name="20% - Accent1 5 6 3 2" xfId="11801"/>
    <cellStyle name="20% - Accent1 5 6 4" xfId="11802"/>
    <cellStyle name="20% - Accent1 5 6 5" xfId="11803"/>
    <cellStyle name="20% - Accent1 5 6 6" xfId="11804"/>
    <cellStyle name="20% - Accent1 5 6 7" xfId="11805"/>
    <cellStyle name="20% - Accent1 5 7" xfId="11806"/>
    <cellStyle name="20% - Accent1 5 7 2" xfId="11807"/>
    <cellStyle name="20% - Accent1 5 7 2 2" xfId="11808"/>
    <cellStyle name="20% - Accent1 5 7 3" xfId="11809"/>
    <cellStyle name="20% - Accent1 5 7 4" xfId="11810"/>
    <cellStyle name="20% - Accent1 5 8" xfId="11811"/>
    <cellStyle name="20% - Accent1 5 8 2" xfId="11812"/>
    <cellStyle name="20% - Accent1 5 9" xfId="11813"/>
    <cellStyle name="20% - Accent1 6" xfId="11814"/>
    <cellStyle name="20% - Accent1 6 2" xfId="11815"/>
    <cellStyle name="20% - Accent1 6 2 2" xfId="11816"/>
    <cellStyle name="20% - Accent1 6 2 3" xfId="11817"/>
    <cellStyle name="20% - Accent1 6 2 3 2" xfId="11818"/>
    <cellStyle name="20% - Accent1 6 2 4" xfId="11819"/>
    <cellStyle name="20% - Accent1 6 3" xfId="11820"/>
    <cellStyle name="20% - Accent1 6 3 2" xfId="11821"/>
    <cellStyle name="20% - Accent1 6 4" xfId="11822"/>
    <cellStyle name="20% - Accent1 6 4 2" xfId="11823"/>
    <cellStyle name="20% - Accent1 6 4 2 2" xfId="11824"/>
    <cellStyle name="20% - Accent1 6 4 3" xfId="11825"/>
    <cellStyle name="20% - Accent1 6 4 4" xfId="11826"/>
    <cellStyle name="20% - Accent1 6 4 5" xfId="11827"/>
    <cellStyle name="20% - Accent1 6 4 6" xfId="11828"/>
    <cellStyle name="20% - Accent1 6 5" xfId="11829"/>
    <cellStyle name="20% - Accent1 6 5 2" xfId="11830"/>
    <cellStyle name="20% - Accent1 6 5 3" xfId="11831"/>
    <cellStyle name="20% - Accent1 6 5 4" xfId="11832"/>
    <cellStyle name="20% - Accent1 6 5 5" xfId="11833"/>
    <cellStyle name="20% - Accent1 6 6" xfId="11834"/>
    <cellStyle name="20% - Accent1 6 7" xfId="11835"/>
    <cellStyle name="20% - Accent1 6 8" xfId="11836"/>
    <cellStyle name="20% - Accent1 6 9" xfId="11837"/>
    <cellStyle name="20% - Accent1 7" xfId="11838"/>
    <cellStyle name="20% - Accent1 7 2" xfId="11839"/>
    <cellStyle name="20% - Accent1 7 2 2" xfId="11840"/>
    <cellStyle name="20% - Accent1 7 2 2 2" xfId="11841"/>
    <cellStyle name="20% - Accent1 7 2 3" xfId="11842"/>
    <cellStyle name="20% - Accent1 7 2 4" xfId="11843"/>
    <cellStyle name="20% - Accent1 7 3" xfId="11844"/>
    <cellStyle name="20% - Accent1 7 3 2" xfId="11845"/>
    <cellStyle name="20% - Accent1 7 3 3" xfId="11846"/>
    <cellStyle name="20% - Accent1 7 4" xfId="11847"/>
    <cellStyle name="20% - Accent1 7 4 2" xfId="11848"/>
    <cellStyle name="20% - Accent1 7 4 3" xfId="11849"/>
    <cellStyle name="20% - Accent1 7 5" xfId="11850"/>
    <cellStyle name="20% - Accent1 7 6" xfId="11851"/>
    <cellStyle name="20% - Accent1 8" xfId="11852"/>
    <cellStyle name="20% - Accent1 8 2" xfId="11853"/>
    <cellStyle name="20% - Accent1 8 2 2" xfId="11854"/>
    <cellStyle name="20% - Accent1 8 2 2 2" xfId="11855"/>
    <cellStyle name="20% - Accent1 8 2 3" xfId="11856"/>
    <cellStyle name="20% - Accent1 8 2 4" xfId="11857"/>
    <cellStyle name="20% - Accent1 8 3" xfId="11858"/>
    <cellStyle name="20% - Accent1 8 3 2" xfId="11859"/>
    <cellStyle name="20% - Accent1 8 3 2 2" xfId="11860"/>
    <cellStyle name="20% - Accent1 8 3 3" xfId="11861"/>
    <cellStyle name="20% - Accent1 8 3 4" xfId="11862"/>
    <cellStyle name="20% - Accent1 8 4" xfId="11863"/>
    <cellStyle name="20% - Accent1 9" xfId="11864"/>
    <cellStyle name="20% - Accent1 9 2" xfId="11865"/>
    <cellStyle name="20% - Accent1 9 2 2" xfId="11866"/>
    <cellStyle name="20% - Accent1 9 2 3" xfId="11867"/>
    <cellStyle name="20% - Accent1 9 3" xfId="11868"/>
    <cellStyle name="20% - Accent1 9 4" xfId="11869"/>
    <cellStyle name="20% - Accent1 9 5" xfId="11870"/>
    <cellStyle name="20% - Accent2 10" xfId="11871"/>
    <cellStyle name="20% - Accent2 10 2" xfId="11872"/>
    <cellStyle name="20% - Accent2 10 2 2" xfId="11873"/>
    <cellStyle name="20% - Accent2 10 2 3" xfId="11874"/>
    <cellStyle name="20% - Accent2 11" xfId="11875"/>
    <cellStyle name="20% - Accent2 11 2" xfId="11876"/>
    <cellStyle name="20% - Accent2 11 2 2" xfId="11877"/>
    <cellStyle name="20% - Accent2 11 3" xfId="11878"/>
    <cellStyle name="20% - Accent2 12" xfId="11879"/>
    <cellStyle name="20% - Accent2 12 2" xfId="11880"/>
    <cellStyle name="20% - Accent2 2" xfId="11881"/>
    <cellStyle name="20% - Accent2 2 10" xfId="11882"/>
    <cellStyle name="20% - Accent2 2 11" xfId="11883"/>
    <cellStyle name="20% - Accent2 2 12" xfId="11884"/>
    <cellStyle name="20% - Accent2 2 12 2" xfId="11885"/>
    <cellStyle name="20% - Accent2 2 2" xfId="11886"/>
    <cellStyle name="20% - Accent2 2 2 2" xfId="11887"/>
    <cellStyle name="20% - Accent2 2 2 2 2" xfId="11888"/>
    <cellStyle name="20% - Accent2 2 2 2 2 2" xfId="11889"/>
    <cellStyle name="20% - Accent2 2 2 2 2 3" xfId="11890"/>
    <cellStyle name="20% - Accent2 2 2 2 3" xfId="11891"/>
    <cellStyle name="20% - Accent2 2 2 2 4" xfId="11892"/>
    <cellStyle name="20% - Accent2 2 2 2 5" xfId="11893"/>
    <cellStyle name="20% - Accent2 2 2 3" xfId="11894"/>
    <cellStyle name="20% - Accent2 2 2 3 2" xfId="11895"/>
    <cellStyle name="20% - Accent2 2 2 3 2 2" xfId="11896"/>
    <cellStyle name="20% - Accent2 2 2 3 2 3" xfId="11897"/>
    <cellStyle name="20% - Accent2 2 2 3 3" xfId="11898"/>
    <cellStyle name="20% - Accent2 2 2 3 4" xfId="11899"/>
    <cellStyle name="20% - Accent2 2 2 3 5" xfId="11900"/>
    <cellStyle name="20% - Accent2 2 2 4" xfId="11901"/>
    <cellStyle name="20% - Accent2 2 2 4 2" xfId="11902"/>
    <cellStyle name="20% - Accent2 2 2 4 3" xfId="11903"/>
    <cellStyle name="20% - Accent2 2 2 4 4" xfId="11904"/>
    <cellStyle name="20% - Accent2 2 2 5" xfId="11905"/>
    <cellStyle name="20% - Accent2 2 2 5 2" xfId="11906"/>
    <cellStyle name="20% - Accent2 2 2 6" xfId="11907"/>
    <cellStyle name="20% - Accent2 2 2 7" xfId="11908"/>
    <cellStyle name="20% - Accent2 2 2 8" xfId="11909"/>
    <cellStyle name="20% - Accent2 2 3" xfId="11910"/>
    <cellStyle name="20% - Accent2 2 3 2" xfId="11911"/>
    <cellStyle name="20% - Accent2 2 3 2 2" xfId="11912"/>
    <cellStyle name="20% - Accent2 2 3 2 2 2" xfId="11913"/>
    <cellStyle name="20% - Accent2 2 3 2 2 3" xfId="11914"/>
    <cellStyle name="20% - Accent2 2 3 2 3" xfId="11915"/>
    <cellStyle name="20% - Accent2 2 3 2 4" xfId="11916"/>
    <cellStyle name="20% - Accent2 2 3 2 5" xfId="11917"/>
    <cellStyle name="20% - Accent2 2 3 3" xfId="11918"/>
    <cellStyle name="20% - Accent2 2 3 3 2" xfId="11919"/>
    <cellStyle name="20% - Accent2 2 3 3 3" xfId="11920"/>
    <cellStyle name="20% - Accent2 2 3 3 4" xfId="11921"/>
    <cellStyle name="20% - Accent2 2 3 4" xfId="11922"/>
    <cellStyle name="20% - Accent2 2 3 5" xfId="11923"/>
    <cellStyle name="20% - Accent2 2 3 6" xfId="11924"/>
    <cellStyle name="20% - Accent2 2 3 7" xfId="11925"/>
    <cellStyle name="20% - Accent2 2 4" xfId="11926"/>
    <cellStyle name="20% - Accent2 2 4 2" xfId="11927"/>
    <cellStyle name="20% - Accent2 2 4 2 2" xfId="11928"/>
    <cellStyle name="20% - Accent2 2 4 2 3" xfId="11929"/>
    <cellStyle name="20% - Accent2 2 4 2 4" xfId="11930"/>
    <cellStyle name="20% - Accent2 2 4 3" xfId="11931"/>
    <cellStyle name="20% - Accent2 2 4 3 2" xfId="11932"/>
    <cellStyle name="20% - Accent2 2 4 4" xfId="11933"/>
    <cellStyle name="20% - Accent2 2 4 5" xfId="11934"/>
    <cellStyle name="20% - Accent2 2 4 6" xfId="11935"/>
    <cellStyle name="20% - Accent2 2 5" xfId="11936"/>
    <cellStyle name="20% - Accent2 2 5 2" xfId="11937"/>
    <cellStyle name="20% - Accent2 2 5 3" xfId="11938"/>
    <cellStyle name="20% - Accent2 2 5 4" xfId="11939"/>
    <cellStyle name="20% - Accent2 2 6" xfId="11940"/>
    <cellStyle name="20% - Accent2 2 6 2" xfId="11941"/>
    <cellStyle name="20% - Accent2 2 6 2 2" xfId="11942"/>
    <cellStyle name="20% - Accent2 2 6 2 3" xfId="11943"/>
    <cellStyle name="20% - Accent2 2 6 2 4" xfId="11944"/>
    <cellStyle name="20% - Accent2 2 6 3" xfId="11945"/>
    <cellStyle name="20% - Accent2 2 6 3 2" xfId="11946"/>
    <cellStyle name="20% - Accent2 2 6 3 3" xfId="11947"/>
    <cellStyle name="20% - Accent2 2 6 4" xfId="11948"/>
    <cellStyle name="20% - Accent2 2 6 4 2" xfId="11949"/>
    <cellStyle name="20% - Accent2 2 6 5" xfId="11950"/>
    <cellStyle name="20% - Accent2 2 6 6" xfId="11951"/>
    <cellStyle name="20% - Accent2 2 6 7" xfId="11952"/>
    <cellStyle name="20% - Accent2 2 6 8" xfId="11953"/>
    <cellStyle name="20% - Accent2 2 7" xfId="11954"/>
    <cellStyle name="20% - Accent2 2 7 2" xfId="11955"/>
    <cellStyle name="20% - Accent2 2 7 3" xfId="11956"/>
    <cellStyle name="20% - Accent2 2 7 4" xfId="11957"/>
    <cellStyle name="20% - Accent2 2 8" xfId="11958"/>
    <cellStyle name="20% - Accent2 2 8 2" xfId="11959"/>
    <cellStyle name="20% - Accent2 2 9" xfId="11960"/>
    <cellStyle name="20% - Accent2 2 9 2" xfId="11961"/>
    <cellStyle name="20% - Accent2 2_12PCORC Wind Vestas and Royalties" xfId="11962"/>
    <cellStyle name="20% - Accent2 3" xfId="11963"/>
    <cellStyle name="20% - Accent2 3 2" xfId="11964"/>
    <cellStyle name="20% - Accent2 3 2 2" xfId="11965"/>
    <cellStyle name="20% - Accent2 3 2 2 2" xfId="11966"/>
    <cellStyle name="20% - Accent2 3 2 2 3" xfId="11967"/>
    <cellStyle name="20% - Accent2 3 2 2 4" xfId="11968"/>
    <cellStyle name="20% - Accent2 3 2 3" xfId="11969"/>
    <cellStyle name="20% - Accent2 3 2 3 2" xfId="11970"/>
    <cellStyle name="20% - Accent2 3 2 3 3" xfId="11971"/>
    <cellStyle name="20% - Accent2 3 2 3 4" xfId="11972"/>
    <cellStyle name="20% - Accent2 3 2 4" xfId="11973"/>
    <cellStyle name="20% - Accent2 3 2 4 2" xfId="11974"/>
    <cellStyle name="20% - Accent2 3 2 5" xfId="11975"/>
    <cellStyle name="20% - Accent2 3 2 6" xfId="11976"/>
    <cellStyle name="20% - Accent2 3 2 7" xfId="11977"/>
    <cellStyle name="20% - Accent2 3 3" xfId="11978"/>
    <cellStyle name="20% - Accent2 3 3 2" xfId="11979"/>
    <cellStyle name="20% - Accent2 3 3 2 2" xfId="11980"/>
    <cellStyle name="20% - Accent2 3 3 2 3" xfId="11981"/>
    <cellStyle name="20% - Accent2 3 3 2 3 2" xfId="11982"/>
    <cellStyle name="20% - Accent2 3 3 2 4" xfId="11983"/>
    <cellStyle name="20% - Accent2 3 3 3" xfId="11984"/>
    <cellStyle name="20% - Accent2 3 3 3 2" xfId="11985"/>
    <cellStyle name="20% - Accent2 3 3 4" xfId="11986"/>
    <cellStyle name="20% - Accent2 3 3 4 2" xfId="11987"/>
    <cellStyle name="20% - Accent2 3 3 5" xfId="11988"/>
    <cellStyle name="20% - Accent2 3 3 6" xfId="11989"/>
    <cellStyle name="20% - Accent2 3 4" xfId="11990"/>
    <cellStyle name="20% - Accent2 3 4 2" xfId="11991"/>
    <cellStyle name="20% - Accent2 3 4 3" xfId="11992"/>
    <cellStyle name="20% - Accent2 3 4 4" xfId="11993"/>
    <cellStyle name="20% - Accent2 3 5" xfId="11994"/>
    <cellStyle name="20% - Accent2 3 5 2" xfId="11995"/>
    <cellStyle name="20% - Accent2 3 6" xfId="11996"/>
    <cellStyle name="20% - Accent2 3 7" xfId="11997"/>
    <cellStyle name="20% - Accent2 3 8" xfId="11998"/>
    <cellStyle name="20% - Accent2 4" xfId="11999"/>
    <cellStyle name="20% - Accent2 4 2" xfId="12000"/>
    <cellStyle name="20% - Accent2 4 2 2" xfId="12001"/>
    <cellStyle name="20% - Accent2 4 2 2 2" xfId="12002"/>
    <cellStyle name="20% - Accent2 4 2 2 3" xfId="12003"/>
    <cellStyle name="20% - Accent2 4 2 2 4" xfId="12004"/>
    <cellStyle name="20% - Accent2 4 2 3" xfId="12005"/>
    <cellStyle name="20% - Accent2 4 2 3 2" xfId="12006"/>
    <cellStyle name="20% - Accent2 4 2 4" xfId="12007"/>
    <cellStyle name="20% - Accent2 4 2 5" xfId="12008"/>
    <cellStyle name="20% - Accent2 4 2 6" xfId="12009"/>
    <cellStyle name="20% - Accent2 4 3" xfId="12010"/>
    <cellStyle name="20% - Accent2 4 3 2" xfId="12011"/>
    <cellStyle name="20% - Accent2 4 3 3" xfId="12012"/>
    <cellStyle name="20% - Accent2 4 3 4" xfId="12013"/>
    <cellStyle name="20% - Accent2 4 4" xfId="12014"/>
    <cellStyle name="20% - Accent2 4 4 2" xfId="12015"/>
    <cellStyle name="20% - Accent2 4 4 3" xfId="12016"/>
    <cellStyle name="20% - Accent2 4 4 4" xfId="12017"/>
    <cellStyle name="20% - Accent2 4 5" xfId="12018"/>
    <cellStyle name="20% - Accent2 4 5 2" xfId="12019"/>
    <cellStyle name="20% - Accent2 4 6" xfId="12020"/>
    <cellStyle name="20% - Accent2 4 6 2" xfId="12021"/>
    <cellStyle name="20% - Accent2 4 7" xfId="12022"/>
    <cellStyle name="20% - Accent2 4 8" xfId="12023"/>
    <cellStyle name="20% - Accent2 5" xfId="12024"/>
    <cellStyle name="20% - Accent2 5 2" xfId="12025"/>
    <cellStyle name="20% - Accent2 5 2 2" xfId="12026"/>
    <cellStyle name="20% - Accent2 5 2 2 2" xfId="12027"/>
    <cellStyle name="20% - Accent2 5 2 2 2 2" xfId="12028"/>
    <cellStyle name="20% - Accent2 5 2 2 2 3" xfId="12029"/>
    <cellStyle name="20% - Accent2 5 2 2 3" xfId="12030"/>
    <cellStyle name="20% - Accent2 5 2 2 3 2" xfId="12031"/>
    <cellStyle name="20% - Accent2 5 2 2 4" xfId="12032"/>
    <cellStyle name="20% - Accent2 5 2 2 5" xfId="12033"/>
    <cellStyle name="20% - Accent2 5 2 3" xfId="12034"/>
    <cellStyle name="20% - Accent2 5 2 4" xfId="12035"/>
    <cellStyle name="20% - Accent2 5 3" xfId="12036"/>
    <cellStyle name="20% - Accent2 5 3 2" xfId="12037"/>
    <cellStyle name="20% - Accent2 5 3 3" xfId="12038"/>
    <cellStyle name="20% - Accent2 5 3 4" xfId="12039"/>
    <cellStyle name="20% - Accent2 5 4" xfId="12040"/>
    <cellStyle name="20% - Accent2 5 4 2" xfId="12041"/>
    <cellStyle name="20% - Accent2 5 5" xfId="12042"/>
    <cellStyle name="20% - Accent2 5 5 2" xfId="12043"/>
    <cellStyle name="20% - Accent2 5 5 2 2" xfId="12044"/>
    <cellStyle name="20% - Accent2 5 5 2 3" xfId="12045"/>
    <cellStyle name="20% - Accent2 5 5 3" xfId="12046"/>
    <cellStyle name="20% - Accent2 5 5 3 2" xfId="12047"/>
    <cellStyle name="20% - Accent2 5 5 4" xfId="12048"/>
    <cellStyle name="20% - Accent2 5 5 5" xfId="12049"/>
    <cellStyle name="20% - Accent2 5 6" xfId="12050"/>
    <cellStyle name="20% - Accent2 5 6 2" xfId="12051"/>
    <cellStyle name="20% - Accent2 5 6 2 2" xfId="12052"/>
    <cellStyle name="20% - Accent2 5 6 2 3" xfId="12053"/>
    <cellStyle name="20% - Accent2 5 6 3" xfId="12054"/>
    <cellStyle name="20% - Accent2 5 6 3 2" xfId="12055"/>
    <cellStyle name="20% - Accent2 5 6 4" xfId="12056"/>
    <cellStyle name="20% - Accent2 5 6 5" xfId="12057"/>
    <cellStyle name="20% - Accent2 5 6 6" xfId="12058"/>
    <cellStyle name="20% - Accent2 5 6 7" xfId="12059"/>
    <cellStyle name="20% - Accent2 5 7" xfId="12060"/>
    <cellStyle name="20% - Accent2 5 7 2" xfId="12061"/>
    <cellStyle name="20% - Accent2 5 7 2 2" xfId="12062"/>
    <cellStyle name="20% - Accent2 5 7 3" xfId="12063"/>
    <cellStyle name="20% - Accent2 5 7 4" xfId="12064"/>
    <cellStyle name="20% - Accent2 5 8" xfId="12065"/>
    <cellStyle name="20% - Accent2 5 8 2" xfId="12066"/>
    <cellStyle name="20% - Accent2 5 9" xfId="12067"/>
    <cellStyle name="20% - Accent2 6" xfId="12068"/>
    <cellStyle name="20% - Accent2 6 2" xfId="12069"/>
    <cellStyle name="20% - Accent2 6 2 2" xfId="12070"/>
    <cellStyle name="20% - Accent2 6 2 3" xfId="12071"/>
    <cellStyle name="20% - Accent2 6 2 3 2" xfId="12072"/>
    <cellStyle name="20% - Accent2 6 2 4" xfId="12073"/>
    <cellStyle name="20% - Accent2 6 3" xfId="12074"/>
    <cellStyle name="20% - Accent2 6 3 2" xfId="12075"/>
    <cellStyle name="20% - Accent2 6 4" xfId="12076"/>
    <cellStyle name="20% - Accent2 6 4 2" xfId="12077"/>
    <cellStyle name="20% - Accent2 6 4 2 2" xfId="12078"/>
    <cellStyle name="20% - Accent2 6 4 3" xfId="12079"/>
    <cellStyle name="20% - Accent2 6 4 4" xfId="12080"/>
    <cellStyle name="20% - Accent2 6 4 5" xfId="12081"/>
    <cellStyle name="20% - Accent2 6 4 6" xfId="12082"/>
    <cellStyle name="20% - Accent2 6 5" xfId="12083"/>
    <cellStyle name="20% - Accent2 6 5 2" xfId="12084"/>
    <cellStyle name="20% - Accent2 6 5 3" xfId="12085"/>
    <cellStyle name="20% - Accent2 6 5 4" xfId="12086"/>
    <cellStyle name="20% - Accent2 6 5 5" xfId="12087"/>
    <cellStyle name="20% - Accent2 6 6" xfId="12088"/>
    <cellStyle name="20% - Accent2 6 7" xfId="12089"/>
    <cellStyle name="20% - Accent2 6 8" xfId="12090"/>
    <cellStyle name="20% - Accent2 6 9" xfId="12091"/>
    <cellStyle name="20% - Accent2 7" xfId="12092"/>
    <cellStyle name="20% - Accent2 7 2" xfId="12093"/>
    <cellStyle name="20% - Accent2 7 2 2" xfId="12094"/>
    <cellStyle name="20% - Accent2 7 2 2 2" xfId="12095"/>
    <cellStyle name="20% - Accent2 7 2 3" xfId="12096"/>
    <cellStyle name="20% - Accent2 7 2 4" xfId="12097"/>
    <cellStyle name="20% - Accent2 7 3" xfId="12098"/>
    <cellStyle name="20% - Accent2 7 3 2" xfId="12099"/>
    <cellStyle name="20% - Accent2 7 3 3" xfId="12100"/>
    <cellStyle name="20% - Accent2 7 4" xfId="12101"/>
    <cellStyle name="20% - Accent2 7 4 2" xfId="12102"/>
    <cellStyle name="20% - Accent2 7 4 3" xfId="12103"/>
    <cellStyle name="20% - Accent2 7 5" xfId="12104"/>
    <cellStyle name="20% - Accent2 7 6" xfId="12105"/>
    <cellStyle name="20% - Accent2 8" xfId="12106"/>
    <cellStyle name="20% - Accent2 8 2" xfId="12107"/>
    <cellStyle name="20% - Accent2 8 2 2" xfId="12108"/>
    <cellStyle name="20% - Accent2 8 2 2 2" xfId="12109"/>
    <cellStyle name="20% - Accent2 8 2 3" xfId="12110"/>
    <cellStyle name="20% - Accent2 8 2 4" xfId="12111"/>
    <cellStyle name="20% - Accent2 8 3" xfId="12112"/>
    <cellStyle name="20% - Accent2 8 3 2" xfId="12113"/>
    <cellStyle name="20% - Accent2 8 3 2 2" xfId="12114"/>
    <cellStyle name="20% - Accent2 8 3 3" xfId="12115"/>
    <cellStyle name="20% - Accent2 8 3 4" xfId="12116"/>
    <cellStyle name="20% - Accent2 8 4" xfId="12117"/>
    <cellStyle name="20% - Accent2 9" xfId="12118"/>
    <cellStyle name="20% - Accent2 9 2" xfId="12119"/>
    <cellStyle name="20% - Accent2 9 2 2" xfId="12120"/>
    <cellStyle name="20% - Accent2 9 2 3" xfId="12121"/>
    <cellStyle name="20% - Accent2 9 3" xfId="12122"/>
    <cellStyle name="20% - Accent2 9 4" xfId="12123"/>
    <cellStyle name="20% - Accent2 9 5" xfId="12124"/>
    <cellStyle name="20% - Accent3 10" xfId="12125"/>
    <cellStyle name="20% - Accent3 10 2" xfId="12126"/>
    <cellStyle name="20% - Accent3 10 2 2" xfId="12127"/>
    <cellStyle name="20% - Accent3 10 2 3" xfId="12128"/>
    <cellStyle name="20% - Accent3 11" xfId="12129"/>
    <cellStyle name="20% - Accent3 11 2" xfId="12130"/>
    <cellStyle name="20% - Accent3 11 2 2" xfId="12131"/>
    <cellStyle name="20% - Accent3 11 3" xfId="12132"/>
    <cellStyle name="20% - Accent3 12" xfId="12133"/>
    <cellStyle name="20% - Accent3 12 2" xfId="12134"/>
    <cellStyle name="20% - Accent3 2" xfId="12135"/>
    <cellStyle name="20% - Accent3 2 10" xfId="12136"/>
    <cellStyle name="20% - Accent3 2 11" xfId="12137"/>
    <cellStyle name="20% - Accent3 2 12" xfId="12138"/>
    <cellStyle name="20% - Accent3 2 12 2" xfId="12139"/>
    <cellStyle name="20% - Accent3 2 2" xfId="12140"/>
    <cellStyle name="20% - Accent3 2 2 2" xfId="12141"/>
    <cellStyle name="20% - Accent3 2 2 2 2" xfId="12142"/>
    <cellStyle name="20% - Accent3 2 2 2 2 2" xfId="12143"/>
    <cellStyle name="20% - Accent3 2 2 2 2 3" xfId="12144"/>
    <cellStyle name="20% - Accent3 2 2 2 3" xfId="12145"/>
    <cellStyle name="20% - Accent3 2 2 2 4" xfId="12146"/>
    <cellStyle name="20% - Accent3 2 2 2 5" xfId="12147"/>
    <cellStyle name="20% - Accent3 2 2 3" xfId="12148"/>
    <cellStyle name="20% - Accent3 2 2 3 2" xfId="12149"/>
    <cellStyle name="20% - Accent3 2 2 3 2 2" xfId="12150"/>
    <cellStyle name="20% - Accent3 2 2 3 2 3" xfId="12151"/>
    <cellStyle name="20% - Accent3 2 2 3 3" xfId="12152"/>
    <cellStyle name="20% - Accent3 2 2 3 4" xfId="12153"/>
    <cellStyle name="20% - Accent3 2 2 3 5" xfId="12154"/>
    <cellStyle name="20% - Accent3 2 2 4" xfId="12155"/>
    <cellStyle name="20% - Accent3 2 2 4 2" xfId="12156"/>
    <cellStyle name="20% - Accent3 2 2 4 3" xfId="12157"/>
    <cellStyle name="20% - Accent3 2 2 4 4" xfId="12158"/>
    <cellStyle name="20% - Accent3 2 2 5" xfId="12159"/>
    <cellStyle name="20% - Accent3 2 2 5 2" xfId="12160"/>
    <cellStyle name="20% - Accent3 2 2 6" xfId="12161"/>
    <cellStyle name="20% - Accent3 2 2 7" xfId="12162"/>
    <cellStyle name="20% - Accent3 2 2 8" xfId="12163"/>
    <cellStyle name="20% - Accent3 2 3" xfId="12164"/>
    <cellStyle name="20% - Accent3 2 3 2" xfId="12165"/>
    <cellStyle name="20% - Accent3 2 3 2 2" xfId="12166"/>
    <cellStyle name="20% - Accent3 2 3 2 2 2" xfId="12167"/>
    <cellStyle name="20% - Accent3 2 3 2 2 3" xfId="12168"/>
    <cellStyle name="20% - Accent3 2 3 2 3" xfId="12169"/>
    <cellStyle name="20% - Accent3 2 3 2 4" xfId="12170"/>
    <cellStyle name="20% - Accent3 2 3 2 5" xfId="12171"/>
    <cellStyle name="20% - Accent3 2 3 3" xfId="12172"/>
    <cellStyle name="20% - Accent3 2 3 3 2" xfId="12173"/>
    <cellStyle name="20% - Accent3 2 3 3 3" xfId="12174"/>
    <cellStyle name="20% - Accent3 2 3 3 4" xfId="12175"/>
    <cellStyle name="20% - Accent3 2 3 4" xfId="12176"/>
    <cellStyle name="20% - Accent3 2 3 5" xfId="12177"/>
    <cellStyle name="20% - Accent3 2 3 6" xfId="12178"/>
    <cellStyle name="20% - Accent3 2 3 7" xfId="12179"/>
    <cellStyle name="20% - Accent3 2 4" xfId="12180"/>
    <cellStyle name="20% - Accent3 2 4 2" xfId="12181"/>
    <cellStyle name="20% - Accent3 2 4 2 2" xfId="12182"/>
    <cellStyle name="20% - Accent3 2 4 2 3" xfId="12183"/>
    <cellStyle name="20% - Accent3 2 4 2 4" xfId="12184"/>
    <cellStyle name="20% - Accent3 2 4 3" xfId="12185"/>
    <cellStyle name="20% - Accent3 2 4 3 2" xfId="12186"/>
    <cellStyle name="20% - Accent3 2 4 4" xfId="12187"/>
    <cellStyle name="20% - Accent3 2 4 5" xfId="12188"/>
    <cellStyle name="20% - Accent3 2 4 6" xfId="12189"/>
    <cellStyle name="20% - Accent3 2 5" xfId="12190"/>
    <cellStyle name="20% - Accent3 2 5 2" xfId="12191"/>
    <cellStyle name="20% - Accent3 2 5 3" xfId="12192"/>
    <cellStyle name="20% - Accent3 2 5 4" xfId="12193"/>
    <cellStyle name="20% - Accent3 2 6" xfId="12194"/>
    <cellStyle name="20% - Accent3 2 6 2" xfId="12195"/>
    <cellStyle name="20% - Accent3 2 6 2 2" xfId="12196"/>
    <cellStyle name="20% - Accent3 2 6 2 3" xfId="12197"/>
    <cellStyle name="20% - Accent3 2 6 2 4" xfId="12198"/>
    <cellStyle name="20% - Accent3 2 6 3" xfId="12199"/>
    <cellStyle name="20% - Accent3 2 6 3 2" xfId="12200"/>
    <cellStyle name="20% - Accent3 2 6 3 3" xfId="12201"/>
    <cellStyle name="20% - Accent3 2 6 4" xfId="12202"/>
    <cellStyle name="20% - Accent3 2 6 4 2" xfId="12203"/>
    <cellStyle name="20% - Accent3 2 6 5" xfId="12204"/>
    <cellStyle name="20% - Accent3 2 6 6" xfId="12205"/>
    <cellStyle name="20% - Accent3 2 6 7" xfId="12206"/>
    <cellStyle name="20% - Accent3 2 6 8" xfId="12207"/>
    <cellStyle name="20% - Accent3 2 7" xfId="12208"/>
    <cellStyle name="20% - Accent3 2 7 2" xfId="12209"/>
    <cellStyle name="20% - Accent3 2 7 3" xfId="12210"/>
    <cellStyle name="20% - Accent3 2 7 4" xfId="12211"/>
    <cellStyle name="20% - Accent3 2 8" xfId="12212"/>
    <cellStyle name="20% - Accent3 2 8 2" xfId="12213"/>
    <cellStyle name="20% - Accent3 2 9" xfId="12214"/>
    <cellStyle name="20% - Accent3 2 9 2" xfId="12215"/>
    <cellStyle name="20% - Accent3 2_12PCORC Wind Vestas and Royalties" xfId="12216"/>
    <cellStyle name="20% - Accent3 3" xfId="12217"/>
    <cellStyle name="20% - Accent3 3 2" xfId="12218"/>
    <cellStyle name="20% - Accent3 3 2 2" xfId="12219"/>
    <cellStyle name="20% - Accent3 3 2 2 2" xfId="12220"/>
    <cellStyle name="20% - Accent3 3 2 2 3" xfId="12221"/>
    <cellStyle name="20% - Accent3 3 2 2 4" xfId="12222"/>
    <cellStyle name="20% - Accent3 3 2 3" xfId="12223"/>
    <cellStyle name="20% - Accent3 3 2 3 2" xfId="12224"/>
    <cellStyle name="20% - Accent3 3 2 3 3" xfId="12225"/>
    <cellStyle name="20% - Accent3 3 2 3 4" xfId="12226"/>
    <cellStyle name="20% - Accent3 3 2 4" xfId="12227"/>
    <cellStyle name="20% - Accent3 3 2 4 2" xfId="12228"/>
    <cellStyle name="20% - Accent3 3 2 5" xfId="12229"/>
    <cellStyle name="20% - Accent3 3 2 6" xfId="12230"/>
    <cellStyle name="20% - Accent3 3 2 7" xfId="12231"/>
    <cellStyle name="20% - Accent3 3 3" xfId="12232"/>
    <cellStyle name="20% - Accent3 3 3 2" xfId="12233"/>
    <cellStyle name="20% - Accent3 3 3 2 2" xfId="12234"/>
    <cellStyle name="20% - Accent3 3 3 2 3" xfId="12235"/>
    <cellStyle name="20% - Accent3 3 3 2 3 2" xfId="12236"/>
    <cellStyle name="20% - Accent3 3 3 2 4" xfId="12237"/>
    <cellStyle name="20% - Accent3 3 3 3" xfId="12238"/>
    <cellStyle name="20% - Accent3 3 3 3 2" xfId="12239"/>
    <cellStyle name="20% - Accent3 3 3 4" xfId="12240"/>
    <cellStyle name="20% - Accent3 3 3 4 2" xfId="12241"/>
    <cellStyle name="20% - Accent3 3 3 5" xfId="12242"/>
    <cellStyle name="20% - Accent3 3 3 6" xfId="12243"/>
    <cellStyle name="20% - Accent3 3 4" xfId="12244"/>
    <cellStyle name="20% - Accent3 3 4 2" xfId="12245"/>
    <cellStyle name="20% - Accent3 3 4 3" xfId="12246"/>
    <cellStyle name="20% - Accent3 3 4 4" xfId="12247"/>
    <cellStyle name="20% - Accent3 3 5" xfId="12248"/>
    <cellStyle name="20% - Accent3 3 5 2" xfId="12249"/>
    <cellStyle name="20% - Accent3 3 6" xfId="12250"/>
    <cellStyle name="20% - Accent3 3 7" xfId="12251"/>
    <cellStyle name="20% - Accent3 3 8" xfId="12252"/>
    <cellStyle name="20% - Accent3 4" xfId="12253"/>
    <cellStyle name="20% - Accent3 4 2" xfId="12254"/>
    <cellStyle name="20% - Accent3 4 2 2" xfId="12255"/>
    <cellStyle name="20% - Accent3 4 2 2 2" xfId="12256"/>
    <cellStyle name="20% - Accent3 4 2 2 3" xfId="12257"/>
    <cellStyle name="20% - Accent3 4 2 2 4" xfId="12258"/>
    <cellStyle name="20% - Accent3 4 2 3" xfId="12259"/>
    <cellStyle name="20% - Accent3 4 2 3 2" xfId="12260"/>
    <cellStyle name="20% - Accent3 4 2 4" xfId="12261"/>
    <cellStyle name="20% - Accent3 4 2 5" xfId="12262"/>
    <cellStyle name="20% - Accent3 4 2 6" xfId="12263"/>
    <cellStyle name="20% - Accent3 4 3" xfId="12264"/>
    <cellStyle name="20% - Accent3 4 3 2" xfId="12265"/>
    <cellStyle name="20% - Accent3 4 3 3" xfId="12266"/>
    <cellStyle name="20% - Accent3 4 3 4" xfId="12267"/>
    <cellStyle name="20% - Accent3 4 4" xfId="12268"/>
    <cellStyle name="20% - Accent3 4 4 2" xfId="12269"/>
    <cellStyle name="20% - Accent3 4 4 3" xfId="12270"/>
    <cellStyle name="20% - Accent3 4 4 4" xfId="12271"/>
    <cellStyle name="20% - Accent3 4 5" xfId="12272"/>
    <cellStyle name="20% - Accent3 4 5 2" xfId="12273"/>
    <cellStyle name="20% - Accent3 4 6" xfId="12274"/>
    <cellStyle name="20% - Accent3 4 6 2" xfId="12275"/>
    <cellStyle name="20% - Accent3 4 7" xfId="12276"/>
    <cellStyle name="20% - Accent3 4 8" xfId="12277"/>
    <cellStyle name="20% - Accent3 5" xfId="12278"/>
    <cellStyle name="20% - Accent3 5 2" xfId="12279"/>
    <cellStyle name="20% - Accent3 5 2 2" xfId="12280"/>
    <cellStyle name="20% - Accent3 5 2 2 2" xfId="12281"/>
    <cellStyle name="20% - Accent3 5 2 2 2 2" xfId="12282"/>
    <cellStyle name="20% - Accent3 5 2 2 2 3" xfId="12283"/>
    <cellStyle name="20% - Accent3 5 2 2 3" xfId="12284"/>
    <cellStyle name="20% - Accent3 5 2 2 3 2" xfId="12285"/>
    <cellStyle name="20% - Accent3 5 2 2 4" xfId="12286"/>
    <cellStyle name="20% - Accent3 5 2 2 5" xfId="12287"/>
    <cellStyle name="20% - Accent3 5 2 3" xfId="12288"/>
    <cellStyle name="20% - Accent3 5 2 4" xfId="12289"/>
    <cellStyle name="20% - Accent3 5 3" xfId="12290"/>
    <cellStyle name="20% - Accent3 5 3 2" xfId="12291"/>
    <cellStyle name="20% - Accent3 5 3 3" xfId="12292"/>
    <cellStyle name="20% - Accent3 5 3 4" xfId="12293"/>
    <cellStyle name="20% - Accent3 5 4" xfId="12294"/>
    <cellStyle name="20% - Accent3 5 4 2" xfId="12295"/>
    <cellStyle name="20% - Accent3 5 5" xfId="12296"/>
    <cellStyle name="20% - Accent3 5 5 2" xfId="12297"/>
    <cellStyle name="20% - Accent3 5 5 2 2" xfId="12298"/>
    <cellStyle name="20% - Accent3 5 5 2 3" xfId="12299"/>
    <cellStyle name="20% - Accent3 5 5 3" xfId="12300"/>
    <cellStyle name="20% - Accent3 5 5 3 2" xfId="12301"/>
    <cellStyle name="20% - Accent3 5 5 4" xfId="12302"/>
    <cellStyle name="20% - Accent3 5 5 5" xfId="12303"/>
    <cellStyle name="20% - Accent3 5 6" xfId="12304"/>
    <cellStyle name="20% - Accent3 5 6 2" xfId="12305"/>
    <cellStyle name="20% - Accent3 5 6 2 2" xfId="12306"/>
    <cellStyle name="20% - Accent3 5 6 2 3" xfId="12307"/>
    <cellStyle name="20% - Accent3 5 6 3" xfId="12308"/>
    <cellStyle name="20% - Accent3 5 6 3 2" xfId="12309"/>
    <cellStyle name="20% - Accent3 5 6 4" xfId="12310"/>
    <cellStyle name="20% - Accent3 5 6 5" xfId="12311"/>
    <cellStyle name="20% - Accent3 5 6 6" xfId="12312"/>
    <cellStyle name="20% - Accent3 5 6 7" xfId="12313"/>
    <cellStyle name="20% - Accent3 5 7" xfId="12314"/>
    <cellStyle name="20% - Accent3 5 7 2" xfId="12315"/>
    <cellStyle name="20% - Accent3 5 7 2 2" xfId="12316"/>
    <cellStyle name="20% - Accent3 5 7 3" xfId="12317"/>
    <cellStyle name="20% - Accent3 5 7 4" xfId="12318"/>
    <cellStyle name="20% - Accent3 5 8" xfId="12319"/>
    <cellStyle name="20% - Accent3 5 8 2" xfId="12320"/>
    <cellStyle name="20% - Accent3 5 9" xfId="12321"/>
    <cellStyle name="20% - Accent3 6" xfId="12322"/>
    <cellStyle name="20% - Accent3 6 2" xfId="12323"/>
    <cellStyle name="20% - Accent3 6 2 2" xfId="12324"/>
    <cellStyle name="20% - Accent3 6 2 3" xfId="12325"/>
    <cellStyle name="20% - Accent3 6 2 3 2" xfId="12326"/>
    <cellStyle name="20% - Accent3 6 2 4" xfId="12327"/>
    <cellStyle name="20% - Accent3 6 3" xfId="12328"/>
    <cellStyle name="20% - Accent3 6 3 2" xfId="12329"/>
    <cellStyle name="20% - Accent3 6 4" xfId="12330"/>
    <cellStyle name="20% - Accent3 6 4 2" xfId="12331"/>
    <cellStyle name="20% - Accent3 6 4 2 2" xfId="12332"/>
    <cellStyle name="20% - Accent3 6 4 3" xfId="12333"/>
    <cellStyle name="20% - Accent3 6 4 4" xfId="12334"/>
    <cellStyle name="20% - Accent3 6 4 5" xfId="12335"/>
    <cellStyle name="20% - Accent3 6 4 6" xfId="12336"/>
    <cellStyle name="20% - Accent3 6 5" xfId="12337"/>
    <cellStyle name="20% - Accent3 6 5 2" xfId="12338"/>
    <cellStyle name="20% - Accent3 6 5 3" xfId="12339"/>
    <cellStyle name="20% - Accent3 6 5 4" xfId="12340"/>
    <cellStyle name="20% - Accent3 6 5 5" xfId="12341"/>
    <cellStyle name="20% - Accent3 6 6" xfId="12342"/>
    <cellStyle name="20% - Accent3 6 7" xfId="12343"/>
    <cellStyle name="20% - Accent3 6 8" xfId="12344"/>
    <cellStyle name="20% - Accent3 6 9" xfId="12345"/>
    <cellStyle name="20% - Accent3 7" xfId="12346"/>
    <cellStyle name="20% - Accent3 7 2" xfId="12347"/>
    <cellStyle name="20% - Accent3 7 2 2" xfId="12348"/>
    <cellStyle name="20% - Accent3 7 2 2 2" xfId="12349"/>
    <cellStyle name="20% - Accent3 7 2 3" xfId="12350"/>
    <cellStyle name="20% - Accent3 7 2 4" xfId="12351"/>
    <cellStyle name="20% - Accent3 7 3" xfId="12352"/>
    <cellStyle name="20% - Accent3 7 3 2" xfId="12353"/>
    <cellStyle name="20% - Accent3 7 3 3" xfId="12354"/>
    <cellStyle name="20% - Accent3 7 4" xfId="12355"/>
    <cellStyle name="20% - Accent3 7 4 2" xfId="12356"/>
    <cellStyle name="20% - Accent3 7 4 3" xfId="12357"/>
    <cellStyle name="20% - Accent3 7 5" xfId="12358"/>
    <cellStyle name="20% - Accent3 7 6" xfId="12359"/>
    <cellStyle name="20% - Accent3 8" xfId="12360"/>
    <cellStyle name="20% - Accent3 8 2" xfId="12361"/>
    <cellStyle name="20% - Accent3 8 2 2" xfId="12362"/>
    <cellStyle name="20% - Accent3 8 2 2 2" xfId="12363"/>
    <cellStyle name="20% - Accent3 8 2 3" xfId="12364"/>
    <cellStyle name="20% - Accent3 8 2 4" xfId="12365"/>
    <cellStyle name="20% - Accent3 8 3" xfId="12366"/>
    <cellStyle name="20% - Accent3 8 3 2" xfId="12367"/>
    <cellStyle name="20% - Accent3 8 3 2 2" xfId="12368"/>
    <cellStyle name="20% - Accent3 8 3 3" xfId="12369"/>
    <cellStyle name="20% - Accent3 8 3 4" xfId="12370"/>
    <cellStyle name="20% - Accent3 8 4" xfId="12371"/>
    <cellStyle name="20% - Accent3 9" xfId="12372"/>
    <cellStyle name="20% - Accent3 9 2" xfId="12373"/>
    <cellStyle name="20% - Accent3 9 2 2" xfId="12374"/>
    <cellStyle name="20% - Accent3 9 2 3" xfId="12375"/>
    <cellStyle name="20% - Accent3 9 3" xfId="12376"/>
    <cellStyle name="20% - Accent3 9 4" xfId="12377"/>
    <cellStyle name="20% - Accent3 9 5" xfId="12378"/>
    <cellStyle name="20% - Accent4 10" xfId="12379"/>
    <cellStyle name="20% - Accent4 10 2" xfId="12380"/>
    <cellStyle name="20% - Accent4 10 2 2" xfId="12381"/>
    <cellStyle name="20% - Accent4 10 2 3" xfId="12382"/>
    <cellStyle name="20% - Accent4 11" xfId="12383"/>
    <cellStyle name="20% - Accent4 11 2" xfId="12384"/>
    <cellStyle name="20% - Accent4 11 2 2" xfId="12385"/>
    <cellStyle name="20% - Accent4 11 3" xfId="12386"/>
    <cellStyle name="20% - Accent4 12" xfId="12387"/>
    <cellStyle name="20% - Accent4 12 2" xfId="12388"/>
    <cellStyle name="20% - Accent4 2" xfId="12389"/>
    <cellStyle name="20% - Accent4 2 10" xfId="12390"/>
    <cellStyle name="20% - Accent4 2 11" xfId="12391"/>
    <cellStyle name="20% - Accent4 2 12" xfId="12392"/>
    <cellStyle name="20% - Accent4 2 12 2" xfId="12393"/>
    <cellStyle name="20% - Accent4 2 2" xfId="12394"/>
    <cellStyle name="20% - Accent4 2 2 2" xfId="12395"/>
    <cellStyle name="20% - Accent4 2 2 2 2" xfId="12396"/>
    <cellStyle name="20% - Accent4 2 2 2 2 2" xfId="12397"/>
    <cellStyle name="20% - Accent4 2 2 2 2 3" xfId="12398"/>
    <cellStyle name="20% - Accent4 2 2 2 3" xfId="12399"/>
    <cellStyle name="20% - Accent4 2 2 2 4" xfId="12400"/>
    <cellStyle name="20% - Accent4 2 2 2 5" xfId="12401"/>
    <cellStyle name="20% - Accent4 2 2 3" xfId="12402"/>
    <cellStyle name="20% - Accent4 2 2 3 2" xfId="12403"/>
    <cellStyle name="20% - Accent4 2 2 3 2 2" xfId="12404"/>
    <cellStyle name="20% - Accent4 2 2 3 2 3" xfId="12405"/>
    <cellStyle name="20% - Accent4 2 2 3 3" xfId="12406"/>
    <cellStyle name="20% - Accent4 2 2 3 4" xfId="12407"/>
    <cellStyle name="20% - Accent4 2 2 3 5" xfId="12408"/>
    <cellStyle name="20% - Accent4 2 2 4" xfId="12409"/>
    <cellStyle name="20% - Accent4 2 2 4 2" xfId="12410"/>
    <cellStyle name="20% - Accent4 2 2 4 3" xfId="12411"/>
    <cellStyle name="20% - Accent4 2 2 4 4" xfId="12412"/>
    <cellStyle name="20% - Accent4 2 2 5" xfId="12413"/>
    <cellStyle name="20% - Accent4 2 2 5 2" xfId="12414"/>
    <cellStyle name="20% - Accent4 2 2 6" xfId="12415"/>
    <cellStyle name="20% - Accent4 2 2 7" xfId="12416"/>
    <cellStyle name="20% - Accent4 2 2 8" xfId="12417"/>
    <cellStyle name="20% - Accent4 2 3" xfId="12418"/>
    <cellStyle name="20% - Accent4 2 3 2" xfId="12419"/>
    <cellStyle name="20% - Accent4 2 3 2 2" xfId="12420"/>
    <cellStyle name="20% - Accent4 2 3 2 2 2" xfId="12421"/>
    <cellStyle name="20% - Accent4 2 3 2 2 3" xfId="12422"/>
    <cellStyle name="20% - Accent4 2 3 2 3" xfId="12423"/>
    <cellStyle name="20% - Accent4 2 3 2 4" xfId="12424"/>
    <cellStyle name="20% - Accent4 2 3 2 5" xfId="12425"/>
    <cellStyle name="20% - Accent4 2 3 3" xfId="12426"/>
    <cellStyle name="20% - Accent4 2 3 3 2" xfId="12427"/>
    <cellStyle name="20% - Accent4 2 3 3 3" xfId="12428"/>
    <cellStyle name="20% - Accent4 2 3 3 4" xfId="12429"/>
    <cellStyle name="20% - Accent4 2 3 4" xfId="12430"/>
    <cellStyle name="20% - Accent4 2 3 5" xfId="12431"/>
    <cellStyle name="20% - Accent4 2 3 6" xfId="12432"/>
    <cellStyle name="20% - Accent4 2 3 7" xfId="12433"/>
    <cellStyle name="20% - Accent4 2 4" xfId="12434"/>
    <cellStyle name="20% - Accent4 2 4 2" xfId="12435"/>
    <cellStyle name="20% - Accent4 2 4 2 2" xfId="12436"/>
    <cellStyle name="20% - Accent4 2 4 2 3" xfId="12437"/>
    <cellStyle name="20% - Accent4 2 4 2 4" xfId="12438"/>
    <cellStyle name="20% - Accent4 2 4 3" xfId="12439"/>
    <cellStyle name="20% - Accent4 2 4 3 2" xfId="12440"/>
    <cellStyle name="20% - Accent4 2 4 4" xfId="12441"/>
    <cellStyle name="20% - Accent4 2 4 5" xfId="12442"/>
    <cellStyle name="20% - Accent4 2 4 6" xfId="12443"/>
    <cellStyle name="20% - Accent4 2 5" xfId="12444"/>
    <cellStyle name="20% - Accent4 2 5 2" xfId="12445"/>
    <cellStyle name="20% - Accent4 2 5 3" xfId="12446"/>
    <cellStyle name="20% - Accent4 2 5 4" xfId="12447"/>
    <cellStyle name="20% - Accent4 2 6" xfId="12448"/>
    <cellStyle name="20% - Accent4 2 6 2" xfId="12449"/>
    <cellStyle name="20% - Accent4 2 6 2 2" xfId="12450"/>
    <cellStyle name="20% - Accent4 2 6 2 3" xfId="12451"/>
    <cellStyle name="20% - Accent4 2 6 2 4" xfId="12452"/>
    <cellStyle name="20% - Accent4 2 6 3" xfId="12453"/>
    <cellStyle name="20% - Accent4 2 6 3 2" xfId="12454"/>
    <cellStyle name="20% - Accent4 2 6 3 3" xfId="12455"/>
    <cellStyle name="20% - Accent4 2 6 4" xfId="12456"/>
    <cellStyle name="20% - Accent4 2 6 4 2" xfId="12457"/>
    <cellStyle name="20% - Accent4 2 6 5" xfId="12458"/>
    <cellStyle name="20% - Accent4 2 6 6" xfId="12459"/>
    <cellStyle name="20% - Accent4 2 6 7" xfId="12460"/>
    <cellStyle name="20% - Accent4 2 6 8" xfId="12461"/>
    <cellStyle name="20% - Accent4 2 7" xfId="12462"/>
    <cellStyle name="20% - Accent4 2 7 2" xfId="12463"/>
    <cellStyle name="20% - Accent4 2 7 3" xfId="12464"/>
    <cellStyle name="20% - Accent4 2 7 4" xfId="12465"/>
    <cellStyle name="20% - Accent4 2 8" xfId="12466"/>
    <cellStyle name="20% - Accent4 2 8 2" xfId="12467"/>
    <cellStyle name="20% - Accent4 2 9" xfId="12468"/>
    <cellStyle name="20% - Accent4 2 9 2" xfId="12469"/>
    <cellStyle name="20% - Accent4 2_12PCORC Wind Vestas and Royalties" xfId="12470"/>
    <cellStyle name="20% - Accent4 3" xfId="12471"/>
    <cellStyle name="20% - Accent4 3 2" xfId="12472"/>
    <cellStyle name="20% - Accent4 3 2 2" xfId="12473"/>
    <cellStyle name="20% - Accent4 3 2 2 2" xfId="12474"/>
    <cellStyle name="20% - Accent4 3 2 2 3" xfId="12475"/>
    <cellStyle name="20% - Accent4 3 2 2 4" xfId="12476"/>
    <cellStyle name="20% - Accent4 3 2 3" xfId="12477"/>
    <cellStyle name="20% - Accent4 3 2 3 2" xfId="12478"/>
    <cellStyle name="20% - Accent4 3 2 3 3" xfId="12479"/>
    <cellStyle name="20% - Accent4 3 2 3 4" xfId="12480"/>
    <cellStyle name="20% - Accent4 3 2 4" xfId="12481"/>
    <cellStyle name="20% - Accent4 3 2 4 2" xfId="12482"/>
    <cellStyle name="20% - Accent4 3 2 5" xfId="12483"/>
    <cellStyle name="20% - Accent4 3 2 6" xfId="12484"/>
    <cellStyle name="20% - Accent4 3 2 7" xfId="12485"/>
    <cellStyle name="20% - Accent4 3 3" xfId="12486"/>
    <cellStyle name="20% - Accent4 3 3 2" xfId="12487"/>
    <cellStyle name="20% - Accent4 3 3 2 2" xfId="12488"/>
    <cellStyle name="20% - Accent4 3 3 2 3" xfId="12489"/>
    <cellStyle name="20% - Accent4 3 3 2 3 2" xfId="12490"/>
    <cellStyle name="20% - Accent4 3 3 2 4" xfId="12491"/>
    <cellStyle name="20% - Accent4 3 3 3" xfId="12492"/>
    <cellStyle name="20% - Accent4 3 3 3 2" xfId="12493"/>
    <cellStyle name="20% - Accent4 3 3 4" xfId="12494"/>
    <cellStyle name="20% - Accent4 3 3 4 2" xfId="12495"/>
    <cellStyle name="20% - Accent4 3 3 5" xfId="12496"/>
    <cellStyle name="20% - Accent4 3 3 6" xfId="12497"/>
    <cellStyle name="20% - Accent4 3 4" xfId="12498"/>
    <cellStyle name="20% - Accent4 3 4 2" xfId="12499"/>
    <cellStyle name="20% - Accent4 3 4 3" xfId="12500"/>
    <cellStyle name="20% - Accent4 3 4 4" xfId="12501"/>
    <cellStyle name="20% - Accent4 3 5" xfId="12502"/>
    <cellStyle name="20% - Accent4 3 5 2" xfId="12503"/>
    <cellStyle name="20% - Accent4 3 6" xfId="12504"/>
    <cellStyle name="20% - Accent4 3 7" xfId="12505"/>
    <cellStyle name="20% - Accent4 3 8" xfId="12506"/>
    <cellStyle name="20% - Accent4 4" xfId="12507"/>
    <cellStyle name="20% - Accent4 4 2" xfId="12508"/>
    <cellStyle name="20% - Accent4 4 2 2" xfId="12509"/>
    <cellStyle name="20% - Accent4 4 2 2 2" xfId="12510"/>
    <cellStyle name="20% - Accent4 4 2 2 3" xfId="12511"/>
    <cellStyle name="20% - Accent4 4 2 2 4" xfId="12512"/>
    <cellStyle name="20% - Accent4 4 2 3" xfId="12513"/>
    <cellStyle name="20% - Accent4 4 2 3 2" xfId="12514"/>
    <cellStyle name="20% - Accent4 4 2 4" xfId="12515"/>
    <cellStyle name="20% - Accent4 4 2 5" xfId="12516"/>
    <cellStyle name="20% - Accent4 4 2 6" xfId="12517"/>
    <cellStyle name="20% - Accent4 4 3" xfId="12518"/>
    <cellStyle name="20% - Accent4 4 3 2" xfId="12519"/>
    <cellStyle name="20% - Accent4 4 3 3" xfId="12520"/>
    <cellStyle name="20% - Accent4 4 3 4" xfId="12521"/>
    <cellStyle name="20% - Accent4 4 4" xfId="12522"/>
    <cellStyle name="20% - Accent4 4 4 2" xfId="12523"/>
    <cellStyle name="20% - Accent4 4 4 3" xfId="12524"/>
    <cellStyle name="20% - Accent4 4 4 4" xfId="12525"/>
    <cellStyle name="20% - Accent4 4 5" xfId="12526"/>
    <cellStyle name="20% - Accent4 4 5 2" xfId="12527"/>
    <cellStyle name="20% - Accent4 4 6" xfId="12528"/>
    <cellStyle name="20% - Accent4 4 6 2" xfId="12529"/>
    <cellStyle name="20% - Accent4 4 7" xfId="12530"/>
    <cellStyle name="20% - Accent4 4 8" xfId="12531"/>
    <cellStyle name="20% - Accent4 5" xfId="12532"/>
    <cellStyle name="20% - Accent4 5 2" xfId="12533"/>
    <cellStyle name="20% - Accent4 5 2 2" xfId="12534"/>
    <cellStyle name="20% - Accent4 5 2 2 2" xfId="12535"/>
    <cellStyle name="20% - Accent4 5 2 2 2 2" xfId="12536"/>
    <cellStyle name="20% - Accent4 5 2 2 2 3" xfId="12537"/>
    <cellStyle name="20% - Accent4 5 2 2 3" xfId="12538"/>
    <cellStyle name="20% - Accent4 5 2 2 3 2" xfId="12539"/>
    <cellStyle name="20% - Accent4 5 2 2 4" xfId="12540"/>
    <cellStyle name="20% - Accent4 5 2 2 5" xfId="12541"/>
    <cellStyle name="20% - Accent4 5 2 3" xfId="12542"/>
    <cellStyle name="20% - Accent4 5 2 4" xfId="12543"/>
    <cellStyle name="20% - Accent4 5 3" xfId="12544"/>
    <cellStyle name="20% - Accent4 5 3 2" xfId="12545"/>
    <cellStyle name="20% - Accent4 5 3 3" xfId="12546"/>
    <cellStyle name="20% - Accent4 5 3 4" xfId="12547"/>
    <cellStyle name="20% - Accent4 5 4" xfId="12548"/>
    <cellStyle name="20% - Accent4 5 4 2" xfId="12549"/>
    <cellStyle name="20% - Accent4 5 5" xfId="12550"/>
    <cellStyle name="20% - Accent4 5 5 2" xfId="12551"/>
    <cellStyle name="20% - Accent4 5 5 2 2" xfId="12552"/>
    <cellStyle name="20% - Accent4 5 5 2 3" xfId="12553"/>
    <cellStyle name="20% - Accent4 5 5 3" xfId="12554"/>
    <cellStyle name="20% - Accent4 5 5 3 2" xfId="12555"/>
    <cellStyle name="20% - Accent4 5 5 4" xfId="12556"/>
    <cellStyle name="20% - Accent4 5 5 5" xfId="12557"/>
    <cellStyle name="20% - Accent4 5 6" xfId="12558"/>
    <cellStyle name="20% - Accent4 5 6 2" xfId="12559"/>
    <cellStyle name="20% - Accent4 5 6 2 2" xfId="12560"/>
    <cellStyle name="20% - Accent4 5 6 2 3" xfId="12561"/>
    <cellStyle name="20% - Accent4 5 6 3" xfId="12562"/>
    <cellStyle name="20% - Accent4 5 6 3 2" xfId="12563"/>
    <cellStyle name="20% - Accent4 5 6 4" xfId="12564"/>
    <cellStyle name="20% - Accent4 5 6 5" xfId="12565"/>
    <cellStyle name="20% - Accent4 5 6 6" xfId="12566"/>
    <cellStyle name="20% - Accent4 5 6 7" xfId="12567"/>
    <cellStyle name="20% - Accent4 5 7" xfId="12568"/>
    <cellStyle name="20% - Accent4 5 7 2" xfId="12569"/>
    <cellStyle name="20% - Accent4 5 7 2 2" xfId="12570"/>
    <cellStyle name="20% - Accent4 5 7 3" xfId="12571"/>
    <cellStyle name="20% - Accent4 5 7 4" xfId="12572"/>
    <cellStyle name="20% - Accent4 5 8" xfId="12573"/>
    <cellStyle name="20% - Accent4 5 8 2" xfId="12574"/>
    <cellStyle name="20% - Accent4 5 9" xfId="12575"/>
    <cellStyle name="20% - Accent4 6" xfId="12576"/>
    <cellStyle name="20% - Accent4 6 2" xfId="12577"/>
    <cellStyle name="20% - Accent4 6 2 2" xfId="12578"/>
    <cellStyle name="20% - Accent4 6 2 3" xfId="12579"/>
    <cellStyle name="20% - Accent4 6 2 3 2" xfId="12580"/>
    <cellStyle name="20% - Accent4 6 2 4" xfId="12581"/>
    <cellStyle name="20% - Accent4 6 3" xfId="12582"/>
    <cellStyle name="20% - Accent4 6 3 2" xfId="12583"/>
    <cellStyle name="20% - Accent4 6 4" xfId="12584"/>
    <cellStyle name="20% - Accent4 6 4 2" xfId="12585"/>
    <cellStyle name="20% - Accent4 6 4 2 2" xfId="12586"/>
    <cellStyle name="20% - Accent4 6 4 3" xfId="12587"/>
    <cellStyle name="20% - Accent4 6 4 4" xfId="12588"/>
    <cellStyle name="20% - Accent4 6 4 5" xfId="12589"/>
    <cellStyle name="20% - Accent4 6 4 6" xfId="12590"/>
    <cellStyle name="20% - Accent4 6 5" xfId="12591"/>
    <cellStyle name="20% - Accent4 6 5 2" xfId="12592"/>
    <cellStyle name="20% - Accent4 6 5 3" xfId="12593"/>
    <cellStyle name="20% - Accent4 6 5 4" xfId="12594"/>
    <cellStyle name="20% - Accent4 6 5 5" xfId="12595"/>
    <cellStyle name="20% - Accent4 6 6" xfId="12596"/>
    <cellStyle name="20% - Accent4 6 7" xfId="12597"/>
    <cellStyle name="20% - Accent4 6 8" xfId="12598"/>
    <cellStyle name="20% - Accent4 6 9" xfId="12599"/>
    <cellStyle name="20% - Accent4 7" xfId="12600"/>
    <cellStyle name="20% - Accent4 7 2" xfId="12601"/>
    <cellStyle name="20% - Accent4 7 2 2" xfId="12602"/>
    <cellStyle name="20% - Accent4 7 2 2 2" xfId="12603"/>
    <cellStyle name="20% - Accent4 7 2 3" xfId="12604"/>
    <cellStyle name="20% - Accent4 7 2 4" xfId="12605"/>
    <cellStyle name="20% - Accent4 7 3" xfId="12606"/>
    <cellStyle name="20% - Accent4 7 3 2" xfId="12607"/>
    <cellStyle name="20% - Accent4 7 3 3" xfId="12608"/>
    <cellStyle name="20% - Accent4 7 4" xfId="12609"/>
    <cellStyle name="20% - Accent4 7 4 2" xfId="12610"/>
    <cellStyle name="20% - Accent4 7 4 3" xfId="12611"/>
    <cellStyle name="20% - Accent4 7 5" xfId="12612"/>
    <cellStyle name="20% - Accent4 7 6" xfId="12613"/>
    <cellStyle name="20% - Accent4 8" xfId="12614"/>
    <cellStyle name="20% - Accent4 8 2" xfId="12615"/>
    <cellStyle name="20% - Accent4 8 2 2" xfId="12616"/>
    <cellStyle name="20% - Accent4 8 2 2 2" xfId="12617"/>
    <cellStyle name="20% - Accent4 8 2 3" xfId="12618"/>
    <cellStyle name="20% - Accent4 8 2 4" xfId="12619"/>
    <cellStyle name="20% - Accent4 8 3" xfId="12620"/>
    <cellStyle name="20% - Accent4 8 3 2" xfId="12621"/>
    <cellStyle name="20% - Accent4 8 3 2 2" xfId="12622"/>
    <cellStyle name="20% - Accent4 8 3 3" xfId="12623"/>
    <cellStyle name="20% - Accent4 8 3 4" xfId="12624"/>
    <cellStyle name="20% - Accent4 8 4" xfId="12625"/>
    <cellStyle name="20% - Accent4 9" xfId="12626"/>
    <cellStyle name="20% - Accent4 9 2" xfId="12627"/>
    <cellStyle name="20% - Accent4 9 2 2" xfId="12628"/>
    <cellStyle name="20% - Accent4 9 2 3" xfId="12629"/>
    <cellStyle name="20% - Accent4 9 3" xfId="12630"/>
    <cellStyle name="20% - Accent4 9 4" xfId="12631"/>
    <cellStyle name="20% - Accent4 9 5" xfId="12632"/>
    <cellStyle name="20% - Accent5 10" xfId="12633"/>
    <cellStyle name="20% - Accent5 10 2" xfId="12634"/>
    <cellStyle name="20% - Accent5 10 2 2" xfId="12635"/>
    <cellStyle name="20% - Accent5 10 2 3" xfId="12636"/>
    <cellStyle name="20% - Accent5 11" xfId="12637"/>
    <cellStyle name="20% - Accent5 11 2" xfId="12638"/>
    <cellStyle name="20% - Accent5 11 2 2" xfId="12639"/>
    <cellStyle name="20% - Accent5 11 3" xfId="12640"/>
    <cellStyle name="20% - Accent5 12" xfId="12641"/>
    <cellStyle name="20% - Accent5 12 2" xfId="12642"/>
    <cellStyle name="20% - Accent5 2" xfId="12643"/>
    <cellStyle name="20% - Accent5 2 10" xfId="12644"/>
    <cellStyle name="20% - Accent5 2 11" xfId="12645"/>
    <cellStyle name="20% - Accent5 2 12" xfId="12646"/>
    <cellStyle name="20% - Accent5 2 12 2" xfId="12647"/>
    <cellStyle name="20% - Accent5 2 2" xfId="12648"/>
    <cellStyle name="20% - Accent5 2 2 2" xfId="12649"/>
    <cellStyle name="20% - Accent5 2 2 2 2" xfId="12650"/>
    <cellStyle name="20% - Accent5 2 2 2 2 2" xfId="12651"/>
    <cellStyle name="20% - Accent5 2 2 2 2 3" xfId="12652"/>
    <cellStyle name="20% - Accent5 2 2 2 3" xfId="12653"/>
    <cellStyle name="20% - Accent5 2 2 2 4" xfId="12654"/>
    <cellStyle name="20% - Accent5 2 2 2 5" xfId="12655"/>
    <cellStyle name="20% - Accent5 2 2 3" xfId="12656"/>
    <cellStyle name="20% - Accent5 2 2 3 2" xfId="12657"/>
    <cellStyle name="20% - Accent5 2 2 3 2 2" xfId="12658"/>
    <cellStyle name="20% - Accent5 2 2 3 2 3" xfId="12659"/>
    <cellStyle name="20% - Accent5 2 2 3 3" xfId="12660"/>
    <cellStyle name="20% - Accent5 2 2 3 4" xfId="12661"/>
    <cellStyle name="20% - Accent5 2 2 3 5" xfId="12662"/>
    <cellStyle name="20% - Accent5 2 2 4" xfId="12663"/>
    <cellStyle name="20% - Accent5 2 2 4 2" xfId="12664"/>
    <cellStyle name="20% - Accent5 2 2 4 3" xfId="12665"/>
    <cellStyle name="20% - Accent5 2 2 4 4" xfId="12666"/>
    <cellStyle name="20% - Accent5 2 2 5" xfId="12667"/>
    <cellStyle name="20% - Accent5 2 2 5 2" xfId="12668"/>
    <cellStyle name="20% - Accent5 2 2 6" xfId="12669"/>
    <cellStyle name="20% - Accent5 2 2 7" xfId="12670"/>
    <cellStyle name="20% - Accent5 2 2 8" xfId="12671"/>
    <cellStyle name="20% - Accent5 2 3" xfId="12672"/>
    <cellStyle name="20% - Accent5 2 3 2" xfId="12673"/>
    <cellStyle name="20% - Accent5 2 3 2 2" xfId="12674"/>
    <cellStyle name="20% - Accent5 2 3 2 2 2" xfId="12675"/>
    <cellStyle name="20% - Accent5 2 3 2 2 3" xfId="12676"/>
    <cellStyle name="20% - Accent5 2 3 2 3" xfId="12677"/>
    <cellStyle name="20% - Accent5 2 3 2 4" xfId="12678"/>
    <cellStyle name="20% - Accent5 2 3 2 5" xfId="12679"/>
    <cellStyle name="20% - Accent5 2 3 3" xfId="12680"/>
    <cellStyle name="20% - Accent5 2 3 3 2" xfId="12681"/>
    <cellStyle name="20% - Accent5 2 3 3 3" xfId="12682"/>
    <cellStyle name="20% - Accent5 2 3 3 4" xfId="12683"/>
    <cellStyle name="20% - Accent5 2 3 4" xfId="12684"/>
    <cellStyle name="20% - Accent5 2 3 5" xfId="12685"/>
    <cellStyle name="20% - Accent5 2 3 6" xfId="12686"/>
    <cellStyle name="20% - Accent5 2 3 7" xfId="12687"/>
    <cellStyle name="20% - Accent5 2 4" xfId="12688"/>
    <cellStyle name="20% - Accent5 2 4 2" xfId="12689"/>
    <cellStyle name="20% - Accent5 2 4 2 2" xfId="12690"/>
    <cellStyle name="20% - Accent5 2 4 2 3" xfId="12691"/>
    <cellStyle name="20% - Accent5 2 4 2 4" xfId="12692"/>
    <cellStyle name="20% - Accent5 2 4 3" xfId="12693"/>
    <cellStyle name="20% - Accent5 2 4 3 2" xfId="12694"/>
    <cellStyle name="20% - Accent5 2 4 4" xfId="12695"/>
    <cellStyle name="20% - Accent5 2 4 5" xfId="12696"/>
    <cellStyle name="20% - Accent5 2 4 6" xfId="12697"/>
    <cellStyle name="20% - Accent5 2 5" xfId="12698"/>
    <cellStyle name="20% - Accent5 2 5 2" xfId="12699"/>
    <cellStyle name="20% - Accent5 2 5 3" xfId="12700"/>
    <cellStyle name="20% - Accent5 2 5 4" xfId="12701"/>
    <cellStyle name="20% - Accent5 2 6" xfId="12702"/>
    <cellStyle name="20% - Accent5 2 6 2" xfId="12703"/>
    <cellStyle name="20% - Accent5 2 6 2 2" xfId="12704"/>
    <cellStyle name="20% - Accent5 2 6 2 3" xfId="12705"/>
    <cellStyle name="20% - Accent5 2 6 2 4" xfId="12706"/>
    <cellStyle name="20% - Accent5 2 6 3" xfId="12707"/>
    <cellStyle name="20% - Accent5 2 6 3 2" xfId="12708"/>
    <cellStyle name="20% - Accent5 2 6 3 3" xfId="12709"/>
    <cellStyle name="20% - Accent5 2 6 4" xfId="12710"/>
    <cellStyle name="20% - Accent5 2 6 4 2" xfId="12711"/>
    <cellStyle name="20% - Accent5 2 6 5" xfId="12712"/>
    <cellStyle name="20% - Accent5 2 6 6" xfId="12713"/>
    <cellStyle name="20% - Accent5 2 6 7" xfId="12714"/>
    <cellStyle name="20% - Accent5 2 6 8" xfId="12715"/>
    <cellStyle name="20% - Accent5 2 7" xfId="12716"/>
    <cellStyle name="20% - Accent5 2 7 2" xfId="12717"/>
    <cellStyle name="20% - Accent5 2 7 3" xfId="12718"/>
    <cellStyle name="20% - Accent5 2 7 4" xfId="12719"/>
    <cellStyle name="20% - Accent5 2 8" xfId="12720"/>
    <cellStyle name="20% - Accent5 2 8 2" xfId="12721"/>
    <cellStyle name="20% - Accent5 2 9" xfId="12722"/>
    <cellStyle name="20% - Accent5 2 9 2" xfId="12723"/>
    <cellStyle name="20% - Accent5 2_12PCORC Wind Vestas and Royalties" xfId="12724"/>
    <cellStyle name="20% - Accent5 3" xfId="12725"/>
    <cellStyle name="20% - Accent5 3 2" xfId="12726"/>
    <cellStyle name="20% - Accent5 3 2 2" xfId="12727"/>
    <cellStyle name="20% - Accent5 3 2 2 2" xfId="12728"/>
    <cellStyle name="20% - Accent5 3 2 2 3" xfId="12729"/>
    <cellStyle name="20% - Accent5 3 2 2 4" xfId="12730"/>
    <cellStyle name="20% - Accent5 3 2 3" xfId="12731"/>
    <cellStyle name="20% - Accent5 3 2 3 2" xfId="12732"/>
    <cellStyle name="20% - Accent5 3 2 3 3" xfId="12733"/>
    <cellStyle name="20% - Accent5 3 2 3 4" xfId="12734"/>
    <cellStyle name="20% - Accent5 3 2 4" xfId="12735"/>
    <cellStyle name="20% - Accent5 3 2 4 2" xfId="12736"/>
    <cellStyle name="20% - Accent5 3 2 5" xfId="12737"/>
    <cellStyle name="20% - Accent5 3 2 6" xfId="12738"/>
    <cellStyle name="20% - Accent5 3 2 7" xfId="12739"/>
    <cellStyle name="20% - Accent5 3 3" xfId="12740"/>
    <cellStyle name="20% - Accent5 3 3 2" xfId="12741"/>
    <cellStyle name="20% - Accent5 3 3 2 2" xfId="12742"/>
    <cellStyle name="20% - Accent5 3 3 2 3" xfId="12743"/>
    <cellStyle name="20% - Accent5 3 3 2 3 2" xfId="12744"/>
    <cellStyle name="20% - Accent5 3 3 2 4" xfId="12745"/>
    <cellStyle name="20% - Accent5 3 3 3" xfId="12746"/>
    <cellStyle name="20% - Accent5 3 3 3 2" xfId="12747"/>
    <cellStyle name="20% - Accent5 3 3 4" xfId="12748"/>
    <cellStyle name="20% - Accent5 3 3 4 2" xfId="12749"/>
    <cellStyle name="20% - Accent5 3 3 5" xfId="12750"/>
    <cellStyle name="20% - Accent5 3 3 6" xfId="12751"/>
    <cellStyle name="20% - Accent5 3 4" xfId="12752"/>
    <cellStyle name="20% - Accent5 3 4 2" xfId="12753"/>
    <cellStyle name="20% - Accent5 3 4 3" xfId="12754"/>
    <cellStyle name="20% - Accent5 3 4 4" xfId="12755"/>
    <cellStyle name="20% - Accent5 3 5" xfId="12756"/>
    <cellStyle name="20% - Accent5 3 5 2" xfId="12757"/>
    <cellStyle name="20% - Accent5 3 6" xfId="12758"/>
    <cellStyle name="20% - Accent5 3 6 2" xfId="12759"/>
    <cellStyle name="20% - Accent5 3 7" xfId="12760"/>
    <cellStyle name="20% - Accent5 3 8" xfId="12761"/>
    <cellStyle name="20% - Accent5 4" xfId="12762"/>
    <cellStyle name="20% - Accent5 4 2" xfId="12763"/>
    <cellStyle name="20% - Accent5 4 2 2" xfId="12764"/>
    <cellStyle name="20% - Accent5 4 2 2 2" xfId="12765"/>
    <cellStyle name="20% - Accent5 4 2 2 3" xfId="12766"/>
    <cellStyle name="20% - Accent5 4 2 2 4" xfId="12767"/>
    <cellStyle name="20% - Accent5 4 2 3" xfId="12768"/>
    <cellStyle name="20% - Accent5 4 2 3 2" xfId="12769"/>
    <cellStyle name="20% - Accent5 4 2 4" xfId="12770"/>
    <cellStyle name="20% - Accent5 4 2 5" xfId="12771"/>
    <cellStyle name="20% - Accent5 4 2 6" xfId="12772"/>
    <cellStyle name="20% - Accent5 4 3" xfId="12773"/>
    <cellStyle name="20% - Accent5 4 3 2" xfId="12774"/>
    <cellStyle name="20% - Accent5 4 3 3" xfId="12775"/>
    <cellStyle name="20% - Accent5 4 3 4" xfId="12776"/>
    <cellStyle name="20% - Accent5 4 4" xfId="12777"/>
    <cellStyle name="20% - Accent5 4 4 2" xfId="12778"/>
    <cellStyle name="20% - Accent5 4 4 3" xfId="12779"/>
    <cellStyle name="20% - Accent5 4 4 4" xfId="12780"/>
    <cellStyle name="20% - Accent5 4 5" xfId="12781"/>
    <cellStyle name="20% - Accent5 4 5 2" xfId="12782"/>
    <cellStyle name="20% - Accent5 4 6" xfId="12783"/>
    <cellStyle name="20% - Accent5 4 6 2" xfId="12784"/>
    <cellStyle name="20% - Accent5 4 7" xfId="12785"/>
    <cellStyle name="20% - Accent5 4 8" xfId="12786"/>
    <cellStyle name="20% - Accent5 5" xfId="12787"/>
    <cellStyle name="20% - Accent5 5 2" xfId="12788"/>
    <cellStyle name="20% - Accent5 5 2 2" xfId="12789"/>
    <cellStyle name="20% - Accent5 5 2 2 2" xfId="12790"/>
    <cellStyle name="20% - Accent5 5 2 2 2 2" xfId="12791"/>
    <cellStyle name="20% - Accent5 5 2 2 2 3" xfId="12792"/>
    <cellStyle name="20% - Accent5 5 2 2 3" xfId="12793"/>
    <cellStyle name="20% - Accent5 5 2 2 3 2" xfId="12794"/>
    <cellStyle name="20% - Accent5 5 2 2 4" xfId="12795"/>
    <cellStyle name="20% - Accent5 5 2 2 5" xfId="12796"/>
    <cellStyle name="20% - Accent5 5 2 3" xfId="12797"/>
    <cellStyle name="20% - Accent5 5 2 4" xfId="12798"/>
    <cellStyle name="20% - Accent5 5 3" xfId="12799"/>
    <cellStyle name="20% - Accent5 5 3 2" xfId="12800"/>
    <cellStyle name="20% - Accent5 5 4" xfId="12801"/>
    <cellStyle name="20% - Accent5 5 4 2" xfId="12802"/>
    <cellStyle name="20% - Accent5 5 4 2 2" xfId="12803"/>
    <cellStyle name="20% - Accent5 5 4 2 3" xfId="12804"/>
    <cellStyle name="20% - Accent5 5 4 3" xfId="12805"/>
    <cellStyle name="20% - Accent5 5 4 3 2" xfId="12806"/>
    <cellStyle name="20% - Accent5 5 4 4" xfId="12807"/>
    <cellStyle name="20% - Accent5 5 4 5" xfId="12808"/>
    <cellStyle name="20% - Accent5 5 5" xfId="12809"/>
    <cellStyle name="20% - Accent5 5 5 2" xfId="12810"/>
    <cellStyle name="20% - Accent5 5 5 2 2" xfId="12811"/>
    <cellStyle name="20% - Accent5 5 5 2 3" xfId="12812"/>
    <cellStyle name="20% - Accent5 5 5 3" xfId="12813"/>
    <cellStyle name="20% - Accent5 5 5 3 2" xfId="12814"/>
    <cellStyle name="20% - Accent5 5 5 4" xfId="12815"/>
    <cellStyle name="20% - Accent5 5 5 5" xfId="12816"/>
    <cellStyle name="20% - Accent5 5 5 6" xfId="12817"/>
    <cellStyle name="20% - Accent5 5 5 7" xfId="12818"/>
    <cellStyle name="20% - Accent5 5 6" xfId="12819"/>
    <cellStyle name="20% - Accent5 5 6 2" xfId="12820"/>
    <cellStyle name="20% - Accent5 5 6 2 2" xfId="12821"/>
    <cellStyle name="20% - Accent5 5 6 3" xfId="12822"/>
    <cellStyle name="20% - Accent5 5 6 4" xfId="12823"/>
    <cellStyle name="20% - Accent5 5 7" xfId="12824"/>
    <cellStyle name="20% - Accent5 5 7 2" xfId="12825"/>
    <cellStyle name="20% - Accent5 5 8" xfId="12826"/>
    <cellStyle name="20% - Accent5 6" xfId="12827"/>
    <cellStyle name="20% - Accent5 6 2" xfId="12828"/>
    <cellStyle name="20% - Accent5 6 2 2" xfId="12829"/>
    <cellStyle name="20% - Accent5 6 2 3" xfId="12830"/>
    <cellStyle name="20% - Accent5 6 2 3 2" xfId="12831"/>
    <cellStyle name="20% - Accent5 6 2 4" xfId="12832"/>
    <cellStyle name="20% - Accent5 6 3" xfId="12833"/>
    <cellStyle name="20% - Accent5 6 3 2" xfId="12834"/>
    <cellStyle name="20% - Accent5 6 4" xfId="12835"/>
    <cellStyle name="20% - Accent5 6 4 2" xfId="12836"/>
    <cellStyle name="20% - Accent5 6 4 2 2" xfId="12837"/>
    <cellStyle name="20% - Accent5 6 4 3" xfId="12838"/>
    <cellStyle name="20% - Accent5 6 4 4" xfId="12839"/>
    <cellStyle name="20% - Accent5 6 4 5" xfId="12840"/>
    <cellStyle name="20% - Accent5 6 4 6" xfId="12841"/>
    <cellStyle name="20% - Accent5 6 5" xfId="12842"/>
    <cellStyle name="20% - Accent5 6 5 2" xfId="12843"/>
    <cellStyle name="20% - Accent5 6 5 3" xfId="12844"/>
    <cellStyle name="20% - Accent5 6 5 4" xfId="12845"/>
    <cellStyle name="20% - Accent5 6 5 5" xfId="12846"/>
    <cellStyle name="20% - Accent5 6 6" xfId="12847"/>
    <cellStyle name="20% - Accent5 6 7" xfId="12848"/>
    <cellStyle name="20% - Accent5 6 8" xfId="12849"/>
    <cellStyle name="20% - Accent5 6 9" xfId="12850"/>
    <cellStyle name="20% - Accent5 7" xfId="12851"/>
    <cellStyle name="20% - Accent5 7 2" xfId="12852"/>
    <cellStyle name="20% - Accent5 7 2 2" xfId="12853"/>
    <cellStyle name="20% - Accent5 7 2 2 2" xfId="12854"/>
    <cellStyle name="20% - Accent5 7 2 3" xfId="12855"/>
    <cellStyle name="20% - Accent5 7 2 4" xfId="12856"/>
    <cellStyle name="20% - Accent5 7 3" xfId="12857"/>
    <cellStyle name="20% - Accent5 7 3 2" xfId="12858"/>
    <cellStyle name="20% - Accent5 7 3 3" xfId="12859"/>
    <cellStyle name="20% - Accent5 7 4" xfId="12860"/>
    <cellStyle name="20% - Accent5 7 4 2" xfId="12861"/>
    <cellStyle name="20% - Accent5 7 4 3" xfId="12862"/>
    <cellStyle name="20% - Accent5 7 5" xfId="12863"/>
    <cellStyle name="20% - Accent5 7 6" xfId="12864"/>
    <cellStyle name="20% - Accent5 8" xfId="12865"/>
    <cellStyle name="20% - Accent5 8 2" xfId="12866"/>
    <cellStyle name="20% - Accent5 8 2 2" xfId="12867"/>
    <cellStyle name="20% - Accent5 8 2 2 2" xfId="12868"/>
    <cellStyle name="20% - Accent5 8 2 3" xfId="12869"/>
    <cellStyle name="20% - Accent5 8 2 4" xfId="12870"/>
    <cellStyle name="20% - Accent5 8 3" xfId="12871"/>
    <cellStyle name="20% - Accent5 8 3 2" xfId="12872"/>
    <cellStyle name="20% - Accent5 8 3 2 2" xfId="12873"/>
    <cellStyle name="20% - Accent5 8 3 3" xfId="12874"/>
    <cellStyle name="20% - Accent5 8 3 4" xfId="12875"/>
    <cellStyle name="20% - Accent5 8 4" xfId="12876"/>
    <cellStyle name="20% - Accent5 9" xfId="12877"/>
    <cellStyle name="20% - Accent5 9 2" xfId="12878"/>
    <cellStyle name="20% - Accent5 9 2 2" xfId="12879"/>
    <cellStyle name="20% - Accent5 9 2 3" xfId="12880"/>
    <cellStyle name="20% - Accent5 9 3" xfId="12881"/>
    <cellStyle name="20% - Accent5 9 4" xfId="12882"/>
    <cellStyle name="20% - Accent5 9 5" xfId="12883"/>
    <cellStyle name="20% - Accent6 10" xfId="12884"/>
    <cellStyle name="20% - Accent6 10 2" xfId="12885"/>
    <cellStyle name="20% - Accent6 10 2 2" xfId="12886"/>
    <cellStyle name="20% - Accent6 10 2 3" xfId="12887"/>
    <cellStyle name="20% - Accent6 11" xfId="12888"/>
    <cellStyle name="20% - Accent6 11 2" xfId="12889"/>
    <cellStyle name="20% - Accent6 11 2 2" xfId="12890"/>
    <cellStyle name="20% - Accent6 11 3" xfId="12891"/>
    <cellStyle name="20% - Accent6 12" xfId="12892"/>
    <cellStyle name="20% - Accent6 12 2" xfId="12893"/>
    <cellStyle name="20% - Accent6 2" xfId="12894"/>
    <cellStyle name="20% - Accent6 2 10" xfId="12895"/>
    <cellStyle name="20% - Accent6 2 11" xfId="12896"/>
    <cellStyle name="20% - Accent6 2 12" xfId="12897"/>
    <cellStyle name="20% - Accent6 2 12 2" xfId="12898"/>
    <cellStyle name="20% - Accent6 2 2" xfId="12899"/>
    <cellStyle name="20% - Accent6 2 2 2" xfId="12900"/>
    <cellStyle name="20% - Accent6 2 2 2 2" xfId="12901"/>
    <cellStyle name="20% - Accent6 2 2 2 2 2" xfId="12902"/>
    <cellStyle name="20% - Accent6 2 2 2 2 3" xfId="12903"/>
    <cellStyle name="20% - Accent6 2 2 2 3" xfId="12904"/>
    <cellStyle name="20% - Accent6 2 2 2 4" xfId="12905"/>
    <cellStyle name="20% - Accent6 2 2 2 5" xfId="12906"/>
    <cellStyle name="20% - Accent6 2 2 3" xfId="12907"/>
    <cellStyle name="20% - Accent6 2 2 3 2" xfId="12908"/>
    <cellStyle name="20% - Accent6 2 2 3 2 2" xfId="12909"/>
    <cellStyle name="20% - Accent6 2 2 3 2 3" xfId="12910"/>
    <cellStyle name="20% - Accent6 2 2 3 3" xfId="12911"/>
    <cellStyle name="20% - Accent6 2 2 3 4" xfId="12912"/>
    <cellStyle name="20% - Accent6 2 2 3 5" xfId="12913"/>
    <cellStyle name="20% - Accent6 2 2 4" xfId="12914"/>
    <cellStyle name="20% - Accent6 2 2 4 2" xfId="12915"/>
    <cellStyle name="20% - Accent6 2 2 4 3" xfId="12916"/>
    <cellStyle name="20% - Accent6 2 2 4 4" xfId="12917"/>
    <cellStyle name="20% - Accent6 2 2 5" xfId="12918"/>
    <cellStyle name="20% - Accent6 2 2 5 2" xfId="12919"/>
    <cellStyle name="20% - Accent6 2 2 6" xfId="12920"/>
    <cellStyle name="20% - Accent6 2 2 7" xfId="12921"/>
    <cellStyle name="20% - Accent6 2 2 8" xfId="12922"/>
    <cellStyle name="20% - Accent6 2 3" xfId="12923"/>
    <cellStyle name="20% - Accent6 2 3 2" xfId="12924"/>
    <cellStyle name="20% - Accent6 2 3 2 2" xfId="12925"/>
    <cellStyle name="20% - Accent6 2 3 2 2 2" xfId="12926"/>
    <cellStyle name="20% - Accent6 2 3 2 2 3" xfId="12927"/>
    <cellStyle name="20% - Accent6 2 3 2 3" xfId="12928"/>
    <cellStyle name="20% - Accent6 2 3 2 4" xfId="12929"/>
    <cellStyle name="20% - Accent6 2 3 2 5" xfId="12930"/>
    <cellStyle name="20% - Accent6 2 3 3" xfId="12931"/>
    <cellStyle name="20% - Accent6 2 3 3 2" xfId="12932"/>
    <cellStyle name="20% - Accent6 2 3 3 3" xfId="12933"/>
    <cellStyle name="20% - Accent6 2 3 3 4" xfId="12934"/>
    <cellStyle name="20% - Accent6 2 3 4" xfId="12935"/>
    <cellStyle name="20% - Accent6 2 3 5" xfId="12936"/>
    <cellStyle name="20% - Accent6 2 3 6" xfId="12937"/>
    <cellStyle name="20% - Accent6 2 3 7" xfId="12938"/>
    <cellStyle name="20% - Accent6 2 4" xfId="12939"/>
    <cellStyle name="20% - Accent6 2 4 2" xfId="12940"/>
    <cellStyle name="20% - Accent6 2 4 2 2" xfId="12941"/>
    <cellStyle name="20% - Accent6 2 4 2 3" xfId="12942"/>
    <cellStyle name="20% - Accent6 2 4 2 4" xfId="12943"/>
    <cellStyle name="20% - Accent6 2 4 3" xfId="12944"/>
    <cellStyle name="20% - Accent6 2 4 3 2" xfId="12945"/>
    <cellStyle name="20% - Accent6 2 4 4" xfId="12946"/>
    <cellStyle name="20% - Accent6 2 4 5" xfId="12947"/>
    <cellStyle name="20% - Accent6 2 4 6" xfId="12948"/>
    <cellStyle name="20% - Accent6 2 5" xfId="12949"/>
    <cellStyle name="20% - Accent6 2 5 2" xfId="12950"/>
    <cellStyle name="20% - Accent6 2 5 3" xfId="12951"/>
    <cellStyle name="20% - Accent6 2 5 4" xfId="12952"/>
    <cellStyle name="20% - Accent6 2 6" xfId="12953"/>
    <cellStyle name="20% - Accent6 2 6 2" xfId="12954"/>
    <cellStyle name="20% - Accent6 2 6 2 2" xfId="12955"/>
    <cellStyle name="20% - Accent6 2 6 2 3" xfId="12956"/>
    <cellStyle name="20% - Accent6 2 6 2 4" xfId="12957"/>
    <cellStyle name="20% - Accent6 2 6 3" xfId="12958"/>
    <cellStyle name="20% - Accent6 2 6 3 2" xfId="12959"/>
    <cellStyle name="20% - Accent6 2 6 3 3" xfId="12960"/>
    <cellStyle name="20% - Accent6 2 6 4" xfId="12961"/>
    <cellStyle name="20% - Accent6 2 6 4 2" xfId="12962"/>
    <cellStyle name="20% - Accent6 2 6 5" xfId="12963"/>
    <cellStyle name="20% - Accent6 2 6 6" xfId="12964"/>
    <cellStyle name="20% - Accent6 2 6 7" xfId="12965"/>
    <cellStyle name="20% - Accent6 2 6 8" xfId="12966"/>
    <cellStyle name="20% - Accent6 2 7" xfId="12967"/>
    <cellStyle name="20% - Accent6 2 7 2" xfId="12968"/>
    <cellStyle name="20% - Accent6 2 7 3" xfId="12969"/>
    <cellStyle name="20% - Accent6 2 7 4" xfId="12970"/>
    <cellStyle name="20% - Accent6 2 8" xfId="12971"/>
    <cellStyle name="20% - Accent6 2 8 2" xfId="12972"/>
    <cellStyle name="20% - Accent6 2 9" xfId="12973"/>
    <cellStyle name="20% - Accent6 2 9 2" xfId="12974"/>
    <cellStyle name="20% - Accent6 2_12PCORC Wind Vestas and Royalties" xfId="12975"/>
    <cellStyle name="20% - Accent6 3" xfId="12976"/>
    <cellStyle name="20% - Accent6 3 2" xfId="12977"/>
    <cellStyle name="20% - Accent6 3 2 2" xfId="12978"/>
    <cellStyle name="20% - Accent6 3 2 2 2" xfId="12979"/>
    <cellStyle name="20% - Accent6 3 2 2 3" xfId="12980"/>
    <cellStyle name="20% - Accent6 3 2 2 4" xfId="12981"/>
    <cellStyle name="20% - Accent6 3 2 3" xfId="12982"/>
    <cellStyle name="20% - Accent6 3 2 3 2" xfId="12983"/>
    <cellStyle name="20% - Accent6 3 2 3 3" xfId="12984"/>
    <cellStyle name="20% - Accent6 3 2 3 4" xfId="12985"/>
    <cellStyle name="20% - Accent6 3 2 4" xfId="12986"/>
    <cellStyle name="20% - Accent6 3 2 4 2" xfId="12987"/>
    <cellStyle name="20% - Accent6 3 2 5" xfId="12988"/>
    <cellStyle name="20% - Accent6 3 2 6" xfId="12989"/>
    <cellStyle name="20% - Accent6 3 2 7" xfId="12990"/>
    <cellStyle name="20% - Accent6 3 3" xfId="12991"/>
    <cellStyle name="20% - Accent6 3 3 2" xfId="12992"/>
    <cellStyle name="20% - Accent6 3 3 2 2" xfId="12993"/>
    <cellStyle name="20% - Accent6 3 3 2 3" xfId="12994"/>
    <cellStyle name="20% - Accent6 3 3 2 3 2" xfId="12995"/>
    <cellStyle name="20% - Accent6 3 3 2 4" xfId="12996"/>
    <cellStyle name="20% - Accent6 3 3 3" xfId="12997"/>
    <cellStyle name="20% - Accent6 3 3 3 2" xfId="12998"/>
    <cellStyle name="20% - Accent6 3 3 4" xfId="12999"/>
    <cellStyle name="20% - Accent6 3 3 4 2" xfId="13000"/>
    <cellStyle name="20% - Accent6 3 3 5" xfId="13001"/>
    <cellStyle name="20% - Accent6 3 3 6" xfId="13002"/>
    <cellStyle name="20% - Accent6 3 4" xfId="13003"/>
    <cellStyle name="20% - Accent6 3 4 2" xfId="13004"/>
    <cellStyle name="20% - Accent6 3 4 3" xfId="13005"/>
    <cellStyle name="20% - Accent6 3 4 4" xfId="13006"/>
    <cellStyle name="20% - Accent6 3 5" xfId="13007"/>
    <cellStyle name="20% - Accent6 3 5 2" xfId="13008"/>
    <cellStyle name="20% - Accent6 3 6" xfId="13009"/>
    <cellStyle name="20% - Accent6 3 7" xfId="13010"/>
    <cellStyle name="20% - Accent6 3 8" xfId="13011"/>
    <cellStyle name="20% - Accent6 4" xfId="13012"/>
    <cellStyle name="20% - Accent6 4 2" xfId="13013"/>
    <cellStyle name="20% - Accent6 4 2 2" xfId="13014"/>
    <cellStyle name="20% - Accent6 4 2 2 2" xfId="13015"/>
    <cellStyle name="20% - Accent6 4 2 2 3" xfId="13016"/>
    <cellStyle name="20% - Accent6 4 2 2 4" xfId="13017"/>
    <cellStyle name="20% - Accent6 4 2 3" xfId="13018"/>
    <cellStyle name="20% - Accent6 4 2 3 2" xfId="13019"/>
    <cellStyle name="20% - Accent6 4 2 4" xfId="13020"/>
    <cellStyle name="20% - Accent6 4 2 5" xfId="13021"/>
    <cellStyle name="20% - Accent6 4 2 6" xfId="13022"/>
    <cellStyle name="20% - Accent6 4 3" xfId="13023"/>
    <cellStyle name="20% - Accent6 4 3 2" xfId="13024"/>
    <cellStyle name="20% - Accent6 4 3 3" xfId="13025"/>
    <cellStyle name="20% - Accent6 4 3 4" xfId="13026"/>
    <cellStyle name="20% - Accent6 4 4" xfId="13027"/>
    <cellStyle name="20% - Accent6 4 4 2" xfId="13028"/>
    <cellStyle name="20% - Accent6 4 4 3" xfId="13029"/>
    <cellStyle name="20% - Accent6 4 4 4" xfId="13030"/>
    <cellStyle name="20% - Accent6 4 5" xfId="13031"/>
    <cellStyle name="20% - Accent6 4 5 2" xfId="13032"/>
    <cellStyle name="20% - Accent6 4 6" xfId="13033"/>
    <cellStyle name="20% - Accent6 4 6 2" xfId="13034"/>
    <cellStyle name="20% - Accent6 4 7" xfId="13035"/>
    <cellStyle name="20% - Accent6 4 8" xfId="13036"/>
    <cellStyle name="20% - Accent6 5" xfId="13037"/>
    <cellStyle name="20% - Accent6 5 2" xfId="13038"/>
    <cellStyle name="20% - Accent6 5 2 2" xfId="13039"/>
    <cellStyle name="20% - Accent6 5 2 2 2" xfId="13040"/>
    <cellStyle name="20% - Accent6 5 2 2 2 2" xfId="13041"/>
    <cellStyle name="20% - Accent6 5 2 2 2 3" xfId="13042"/>
    <cellStyle name="20% - Accent6 5 2 2 3" xfId="13043"/>
    <cellStyle name="20% - Accent6 5 2 2 3 2" xfId="13044"/>
    <cellStyle name="20% - Accent6 5 2 2 4" xfId="13045"/>
    <cellStyle name="20% - Accent6 5 2 2 5" xfId="13046"/>
    <cellStyle name="20% - Accent6 5 2 3" xfId="13047"/>
    <cellStyle name="20% - Accent6 5 2 4" xfId="13048"/>
    <cellStyle name="20% - Accent6 5 3" xfId="13049"/>
    <cellStyle name="20% - Accent6 5 3 2" xfId="13050"/>
    <cellStyle name="20% - Accent6 5 3 3" xfId="13051"/>
    <cellStyle name="20% - Accent6 5 3 4" xfId="13052"/>
    <cellStyle name="20% - Accent6 5 4" xfId="13053"/>
    <cellStyle name="20% - Accent6 5 4 2" xfId="13054"/>
    <cellStyle name="20% - Accent6 5 5" xfId="13055"/>
    <cellStyle name="20% - Accent6 5 5 2" xfId="13056"/>
    <cellStyle name="20% - Accent6 5 5 2 2" xfId="13057"/>
    <cellStyle name="20% - Accent6 5 5 2 3" xfId="13058"/>
    <cellStyle name="20% - Accent6 5 5 3" xfId="13059"/>
    <cellStyle name="20% - Accent6 5 5 3 2" xfId="13060"/>
    <cellStyle name="20% - Accent6 5 5 4" xfId="13061"/>
    <cellStyle name="20% - Accent6 5 5 5" xfId="13062"/>
    <cellStyle name="20% - Accent6 5 6" xfId="13063"/>
    <cellStyle name="20% - Accent6 5 6 2" xfId="13064"/>
    <cellStyle name="20% - Accent6 5 6 2 2" xfId="13065"/>
    <cellStyle name="20% - Accent6 5 6 2 3" xfId="13066"/>
    <cellStyle name="20% - Accent6 5 6 3" xfId="13067"/>
    <cellStyle name="20% - Accent6 5 6 3 2" xfId="13068"/>
    <cellStyle name="20% - Accent6 5 6 4" xfId="13069"/>
    <cellStyle name="20% - Accent6 5 6 5" xfId="13070"/>
    <cellStyle name="20% - Accent6 5 6 6" xfId="13071"/>
    <cellStyle name="20% - Accent6 5 6 7" xfId="13072"/>
    <cellStyle name="20% - Accent6 5 7" xfId="13073"/>
    <cellStyle name="20% - Accent6 5 7 2" xfId="13074"/>
    <cellStyle name="20% - Accent6 5 7 2 2" xfId="13075"/>
    <cellStyle name="20% - Accent6 5 7 3" xfId="13076"/>
    <cellStyle name="20% - Accent6 5 7 4" xfId="13077"/>
    <cellStyle name="20% - Accent6 5 8" xfId="13078"/>
    <cellStyle name="20% - Accent6 5 8 2" xfId="13079"/>
    <cellStyle name="20% - Accent6 5 9" xfId="13080"/>
    <cellStyle name="20% - Accent6 6" xfId="13081"/>
    <cellStyle name="20% - Accent6 6 2" xfId="13082"/>
    <cellStyle name="20% - Accent6 6 2 2" xfId="13083"/>
    <cellStyle name="20% - Accent6 6 2 3" xfId="13084"/>
    <cellStyle name="20% - Accent6 6 2 3 2" xfId="13085"/>
    <cellStyle name="20% - Accent6 6 2 4" xfId="13086"/>
    <cellStyle name="20% - Accent6 6 3" xfId="13087"/>
    <cellStyle name="20% - Accent6 6 3 2" xfId="13088"/>
    <cellStyle name="20% - Accent6 6 4" xfId="13089"/>
    <cellStyle name="20% - Accent6 6 4 2" xfId="13090"/>
    <cellStyle name="20% - Accent6 6 4 2 2" xfId="13091"/>
    <cellStyle name="20% - Accent6 6 4 3" xfId="13092"/>
    <cellStyle name="20% - Accent6 6 4 4" xfId="13093"/>
    <cellStyle name="20% - Accent6 6 4 5" xfId="13094"/>
    <cellStyle name="20% - Accent6 6 4 6" xfId="13095"/>
    <cellStyle name="20% - Accent6 6 5" xfId="13096"/>
    <cellStyle name="20% - Accent6 6 5 2" xfId="13097"/>
    <cellStyle name="20% - Accent6 6 5 3" xfId="13098"/>
    <cellStyle name="20% - Accent6 6 5 4" xfId="13099"/>
    <cellStyle name="20% - Accent6 6 5 5" xfId="13100"/>
    <cellStyle name="20% - Accent6 6 6" xfId="13101"/>
    <cellStyle name="20% - Accent6 6 7" xfId="13102"/>
    <cellStyle name="20% - Accent6 6 8" xfId="13103"/>
    <cellStyle name="20% - Accent6 6 9" xfId="13104"/>
    <cellStyle name="20% - Accent6 7" xfId="13105"/>
    <cellStyle name="20% - Accent6 7 2" xfId="13106"/>
    <cellStyle name="20% - Accent6 7 2 2" xfId="13107"/>
    <cellStyle name="20% - Accent6 7 2 2 2" xfId="13108"/>
    <cellStyle name="20% - Accent6 7 2 3" xfId="13109"/>
    <cellStyle name="20% - Accent6 7 2 4" xfId="13110"/>
    <cellStyle name="20% - Accent6 7 3" xfId="13111"/>
    <cellStyle name="20% - Accent6 7 3 2" xfId="13112"/>
    <cellStyle name="20% - Accent6 7 3 3" xfId="13113"/>
    <cellStyle name="20% - Accent6 7 4" xfId="13114"/>
    <cellStyle name="20% - Accent6 7 4 2" xfId="13115"/>
    <cellStyle name="20% - Accent6 7 4 3" xfId="13116"/>
    <cellStyle name="20% - Accent6 7 5" xfId="13117"/>
    <cellStyle name="20% - Accent6 7 6" xfId="13118"/>
    <cellStyle name="20% - Accent6 8" xfId="13119"/>
    <cellStyle name="20% - Accent6 8 2" xfId="13120"/>
    <cellStyle name="20% - Accent6 8 2 2" xfId="13121"/>
    <cellStyle name="20% - Accent6 8 2 2 2" xfId="13122"/>
    <cellStyle name="20% - Accent6 8 2 3" xfId="13123"/>
    <cellStyle name="20% - Accent6 8 2 4" xfId="13124"/>
    <cellStyle name="20% - Accent6 8 3" xfId="13125"/>
    <cellStyle name="20% - Accent6 8 3 2" xfId="13126"/>
    <cellStyle name="20% - Accent6 8 3 2 2" xfId="13127"/>
    <cellStyle name="20% - Accent6 8 3 3" xfId="13128"/>
    <cellStyle name="20% - Accent6 8 3 4" xfId="13129"/>
    <cellStyle name="20% - Accent6 8 4" xfId="13130"/>
    <cellStyle name="20% - Accent6 9" xfId="13131"/>
    <cellStyle name="20% - Accent6 9 2" xfId="13132"/>
    <cellStyle name="20% - Accent6 9 2 2" xfId="13133"/>
    <cellStyle name="20% - Accent6 9 2 3" xfId="13134"/>
    <cellStyle name="20% - Accent6 9 3" xfId="13135"/>
    <cellStyle name="20% - Accent6 9 4" xfId="13136"/>
    <cellStyle name="20% - Accent6 9 5" xfId="13137"/>
    <cellStyle name="40% - Accent1 10" xfId="13138"/>
    <cellStyle name="40% - Accent1 10 2" xfId="13139"/>
    <cellStyle name="40% - Accent1 10 2 2" xfId="13140"/>
    <cellStyle name="40% - Accent1 10 2 3" xfId="13141"/>
    <cellStyle name="40% - Accent1 11" xfId="13142"/>
    <cellStyle name="40% - Accent1 11 2" xfId="13143"/>
    <cellStyle name="40% - Accent1 11 2 2" xfId="13144"/>
    <cellStyle name="40% - Accent1 11 3" xfId="13145"/>
    <cellStyle name="40% - Accent1 12" xfId="13146"/>
    <cellStyle name="40% - Accent1 12 2" xfId="13147"/>
    <cellStyle name="40% - Accent1 2" xfId="13148"/>
    <cellStyle name="40% - Accent1 2 10" xfId="13149"/>
    <cellStyle name="40% - Accent1 2 11" xfId="13150"/>
    <cellStyle name="40% - Accent1 2 12" xfId="13151"/>
    <cellStyle name="40% - Accent1 2 12 2" xfId="13152"/>
    <cellStyle name="40% - Accent1 2 2" xfId="13153"/>
    <cellStyle name="40% - Accent1 2 2 2" xfId="13154"/>
    <cellStyle name="40% - Accent1 2 2 2 2" xfId="13155"/>
    <cellStyle name="40% - Accent1 2 2 2 2 2" xfId="13156"/>
    <cellStyle name="40% - Accent1 2 2 2 2 3" xfId="13157"/>
    <cellStyle name="40% - Accent1 2 2 2 3" xfId="13158"/>
    <cellStyle name="40% - Accent1 2 2 2 4" xfId="13159"/>
    <cellStyle name="40% - Accent1 2 2 2 5" xfId="13160"/>
    <cellStyle name="40% - Accent1 2 2 3" xfId="13161"/>
    <cellStyle name="40% - Accent1 2 2 3 2" xfId="13162"/>
    <cellStyle name="40% - Accent1 2 2 3 2 2" xfId="13163"/>
    <cellStyle name="40% - Accent1 2 2 3 2 3" xfId="13164"/>
    <cellStyle name="40% - Accent1 2 2 3 3" xfId="13165"/>
    <cellStyle name="40% - Accent1 2 2 3 4" xfId="13166"/>
    <cellStyle name="40% - Accent1 2 2 3 5" xfId="13167"/>
    <cellStyle name="40% - Accent1 2 2 4" xfId="13168"/>
    <cellStyle name="40% - Accent1 2 2 4 2" xfId="13169"/>
    <cellStyle name="40% - Accent1 2 2 4 3" xfId="13170"/>
    <cellStyle name="40% - Accent1 2 2 4 4" xfId="13171"/>
    <cellStyle name="40% - Accent1 2 2 5" xfId="13172"/>
    <cellStyle name="40% - Accent1 2 2 5 2" xfId="13173"/>
    <cellStyle name="40% - Accent1 2 2 6" xfId="13174"/>
    <cellStyle name="40% - Accent1 2 2 7" xfId="13175"/>
    <cellStyle name="40% - Accent1 2 2 8" xfId="13176"/>
    <cellStyle name="40% - Accent1 2 3" xfId="13177"/>
    <cellStyle name="40% - Accent1 2 3 2" xfId="13178"/>
    <cellStyle name="40% - Accent1 2 3 2 2" xfId="13179"/>
    <cellStyle name="40% - Accent1 2 3 2 2 2" xfId="13180"/>
    <cellStyle name="40% - Accent1 2 3 2 2 3" xfId="13181"/>
    <cellStyle name="40% - Accent1 2 3 2 3" xfId="13182"/>
    <cellStyle name="40% - Accent1 2 3 2 4" xfId="13183"/>
    <cellStyle name="40% - Accent1 2 3 2 5" xfId="13184"/>
    <cellStyle name="40% - Accent1 2 3 3" xfId="13185"/>
    <cellStyle name="40% - Accent1 2 3 3 2" xfId="13186"/>
    <cellStyle name="40% - Accent1 2 3 3 3" xfId="13187"/>
    <cellStyle name="40% - Accent1 2 3 3 4" xfId="13188"/>
    <cellStyle name="40% - Accent1 2 3 4" xfId="13189"/>
    <cellStyle name="40% - Accent1 2 3 5" xfId="13190"/>
    <cellStyle name="40% - Accent1 2 3 6" xfId="13191"/>
    <cellStyle name="40% - Accent1 2 3 7" xfId="13192"/>
    <cellStyle name="40% - Accent1 2 4" xfId="13193"/>
    <cellStyle name="40% - Accent1 2 4 2" xfId="13194"/>
    <cellStyle name="40% - Accent1 2 4 2 2" xfId="13195"/>
    <cellStyle name="40% - Accent1 2 4 2 3" xfId="13196"/>
    <cellStyle name="40% - Accent1 2 4 2 4" xfId="13197"/>
    <cellStyle name="40% - Accent1 2 4 3" xfId="13198"/>
    <cellStyle name="40% - Accent1 2 4 3 2" xfId="13199"/>
    <cellStyle name="40% - Accent1 2 4 4" xfId="13200"/>
    <cellStyle name="40% - Accent1 2 4 5" xfId="13201"/>
    <cellStyle name="40% - Accent1 2 4 6" xfId="13202"/>
    <cellStyle name="40% - Accent1 2 5" xfId="13203"/>
    <cellStyle name="40% - Accent1 2 5 2" xfId="13204"/>
    <cellStyle name="40% - Accent1 2 5 3" xfId="13205"/>
    <cellStyle name="40% - Accent1 2 5 4" xfId="13206"/>
    <cellStyle name="40% - Accent1 2 6" xfId="13207"/>
    <cellStyle name="40% - Accent1 2 6 2" xfId="13208"/>
    <cellStyle name="40% - Accent1 2 6 2 2" xfId="13209"/>
    <cellStyle name="40% - Accent1 2 6 2 3" xfId="13210"/>
    <cellStyle name="40% - Accent1 2 6 2 4" xfId="13211"/>
    <cellStyle name="40% - Accent1 2 6 3" xfId="13212"/>
    <cellStyle name="40% - Accent1 2 6 3 2" xfId="13213"/>
    <cellStyle name="40% - Accent1 2 6 3 3" xfId="13214"/>
    <cellStyle name="40% - Accent1 2 6 4" xfId="13215"/>
    <cellStyle name="40% - Accent1 2 6 4 2" xfId="13216"/>
    <cellStyle name="40% - Accent1 2 6 5" xfId="13217"/>
    <cellStyle name="40% - Accent1 2 6 6" xfId="13218"/>
    <cellStyle name="40% - Accent1 2 6 7" xfId="13219"/>
    <cellStyle name="40% - Accent1 2 6 8" xfId="13220"/>
    <cellStyle name="40% - Accent1 2 7" xfId="13221"/>
    <cellStyle name="40% - Accent1 2 7 2" xfId="13222"/>
    <cellStyle name="40% - Accent1 2 7 3" xfId="13223"/>
    <cellStyle name="40% - Accent1 2 7 4" xfId="13224"/>
    <cellStyle name="40% - Accent1 2 8" xfId="13225"/>
    <cellStyle name="40% - Accent1 2 8 2" xfId="13226"/>
    <cellStyle name="40% - Accent1 2 9" xfId="13227"/>
    <cellStyle name="40% - Accent1 2 9 2" xfId="13228"/>
    <cellStyle name="40% - Accent1 2_12PCORC Wind Vestas and Royalties" xfId="13229"/>
    <cellStyle name="40% - Accent1 3" xfId="13230"/>
    <cellStyle name="40% - Accent1 3 2" xfId="13231"/>
    <cellStyle name="40% - Accent1 3 2 2" xfId="13232"/>
    <cellStyle name="40% - Accent1 3 2 2 2" xfId="13233"/>
    <cellStyle name="40% - Accent1 3 2 2 3" xfId="13234"/>
    <cellStyle name="40% - Accent1 3 2 2 4" xfId="13235"/>
    <cellStyle name="40% - Accent1 3 2 3" xfId="13236"/>
    <cellStyle name="40% - Accent1 3 2 3 2" xfId="13237"/>
    <cellStyle name="40% - Accent1 3 2 3 3" xfId="13238"/>
    <cellStyle name="40% - Accent1 3 2 3 4" xfId="13239"/>
    <cellStyle name="40% - Accent1 3 2 4" xfId="13240"/>
    <cellStyle name="40% - Accent1 3 2 4 2" xfId="13241"/>
    <cellStyle name="40% - Accent1 3 2 5" xfId="13242"/>
    <cellStyle name="40% - Accent1 3 2 6" xfId="13243"/>
    <cellStyle name="40% - Accent1 3 2 7" xfId="13244"/>
    <cellStyle name="40% - Accent1 3 3" xfId="13245"/>
    <cellStyle name="40% - Accent1 3 3 2" xfId="13246"/>
    <cellStyle name="40% - Accent1 3 3 2 2" xfId="13247"/>
    <cellStyle name="40% - Accent1 3 3 2 3" xfId="13248"/>
    <cellStyle name="40% - Accent1 3 3 2 3 2" xfId="13249"/>
    <cellStyle name="40% - Accent1 3 3 2 4" xfId="13250"/>
    <cellStyle name="40% - Accent1 3 3 3" xfId="13251"/>
    <cellStyle name="40% - Accent1 3 3 3 2" xfId="13252"/>
    <cellStyle name="40% - Accent1 3 3 4" xfId="13253"/>
    <cellStyle name="40% - Accent1 3 3 4 2" xfId="13254"/>
    <cellStyle name="40% - Accent1 3 3 5" xfId="13255"/>
    <cellStyle name="40% - Accent1 3 3 6" xfId="13256"/>
    <cellStyle name="40% - Accent1 3 4" xfId="13257"/>
    <cellStyle name="40% - Accent1 3 4 2" xfId="13258"/>
    <cellStyle name="40% - Accent1 3 4 3" xfId="13259"/>
    <cellStyle name="40% - Accent1 3 4 4" xfId="13260"/>
    <cellStyle name="40% - Accent1 3 5" xfId="13261"/>
    <cellStyle name="40% - Accent1 3 5 2" xfId="13262"/>
    <cellStyle name="40% - Accent1 3 6" xfId="13263"/>
    <cellStyle name="40% - Accent1 3 7" xfId="13264"/>
    <cellStyle name="40% - Accent1 3 8" xfId="13265"/>
    <cellStyle name="40% - Accent1 4" xfId="13266"/>
    <cellStyle name="40% - Accent1 4 2" xfId="13267"/>
    <cellStyle name="40% - Accent1 4 2 2" xfId="13268"/>
    <cellStyle name="40% - Accent1 4 2 2 2" xfId="13269"/>
    <cellStyle name="40% - Accent1 4 2 2 3" xfId="13270"/>
    <cellStyle name="40% - Accent1 4 2 2 4" xfId="13271"/>
    <cellStyle name="40% - Accent1 4 2 3" xfId="13272"/>
    <cellStyle name="40% - Accent1 4 2 3 2" xfId="13273"/>
    <cellStyle name="40% - Accent1 4 2 4" xfId="13274"/>
    <cellStyle name="40% - Accent1 4 2 5" xfId="13275"/>
    <cellStyle name="40% - Accent1 4 2 6" xfId="13276"/>
    <cellStyle name="40% - Accent1 4 3" xfId="13277"/>
    <cellStyle name="40% - Accent1 4 3 2" xfId="13278"/>
    <cellStyle name="40% - Accent1 4 3 3" xfId="13279"/>
    <cellStyle name="40% - Accent1 4 3 4" xfId="13280"/>
    <cellStyle name="40% - Accent1 4 4" xfId="13281"/>
    <cellStyle name="40% - Accent1 4 4 2" xfId="13282"/>
    <cellStyle name="40% - Accent1 4 4 3" xfId="13283"/>
    <cellStyle name="40% - Accent1 4 4 4" xfId="13284"/>
    <cellStyle name="40% - Accent1 4 5" xfId="13285"/>
    <cellStyle name="40% - Accent1 4 5 2" xfId="13286"/>
    <cellStyle name="40% - Accent1 4 6" xfId="13287"/>
    <cellStyle name="40% - Accent1 4 6 2" xfId="13288"/>
    <cellStyle name="40% - Accent1 4 7" xfId="13289"/>
    <cellStyle name="40% - Accent1 4 8" xfId="13290"/>
    <cellStyle name="40% - Accent1 5" xfId="13291"/>
    <cellStyle name="40% - Accent1 5 2" xfId="13292"/>
    <cellStyle name="40% - Accent1 5 2 2" xfId="13293"/>
    <cellStyle name="40% - Accent1 5 2 2 2" xfId="13294"/>
    <cellStyle name="40% - Accent1 5 2 2 2 2" xfId="13295"/>
    <cellStyle name="40% - Accent1 5 2 2 2 3" xfId="13296"/>
    <cellStyle name="40% - Accent1 5 2 2 3" xfId="13297"/>
    <cellStyle name="40% - Accent1 5 2 2 3 2" xfId="13298"/>
    <cellStyle name="40% - Accent1 5 2 2 4" xfId="13299"/>
    <cellStyle name="40% - Accent1 5 2 2 5" xfId="13300"/>
    <cellStyle name="40% - Accent1 5 2 3" xfId="13301"/>
    <cellStyle name="40% - Accent1 5 2 4" xfId="13302"/>
    <cellStyle name="40% - Accent1 5 3" xfId="13303"/>
    <cellStyle name="40% - Accent1 5 3 2" xfId="13304"/>
    <cellStyle name="40% - Accent1 5 3 3" xfId="13305"/>
    <cellStyle name="40% - Accent1 5 3 4" xfId="13306"/>
    <cellStyle name="40% - Accent1 5 4" xfId="13307"/>
    <cellStyle name="40% - Accent1 5 4 2" xfId="13308"/>
    <cellStyle name="40% - Accent1 5 5" xfId="13309"/>
    <cellStyle name="40% - Accent1 5 5 2" xfId="13310"/>
    <cellStyle name="40% - Accent1 5 5 2 2" xfId="13311"/>
    <cellStyle name="40% - Accent1 5 5 2 3" xfId="13312"/>
    <cellStyle name="40% - Accent1 5 5 3" xfId="13313"/>
    <cellStyle name="40% - Accent1 5 5 3 2" xfId="13314"/>
    <cellStyle name="40% - Accent1 5 5 4" xfId="13315"/>
    <cellStyle name="40% - Accent1 5 5 5" xfId="13316"/>
    <cellStyle name="40% - Accent1 5 6" xfId="13317"/>
    <cellStyle name="40% - Accent1 5 6 2" xfId="13318"/>
    <cellStyle name="40% - Accent1 5 6 2 2" xfId="13319"/>
    <cellStyle name="40% - Accent1 5 6 2 3" xfId="13320"/>
    <cellStyle name="40% - Accent1 5 6 3" xfId="13321"/>
    <cellStyle name="40% - Accent1 5 6 3 2" xfId="13322"/>
    <cellStyle name="40% - Accent1 5 6 4" xfId="13323"/>
    <cellStyle name="40% - Accent1 5 6 5" xfId="13324"/>
    <cellStyle name="40% - Accent1 5 6 6" xfId="13325"/>
    <cellStyle name="40% - Accent1 5 6 7" xfId="13326"/>
    <cellStyle name="40% - Accent1 5 7" xfId="13327"/>
    <cellStyle name="40% - Accent1 5 7 2" xfId="13328"/>
    <cellStyle name="40% - Accent1 5 7 2 2" xfId="13329"/>
    <cellStyle name="40% - Accent1 5 7 3" xfId="13330"/>
    <cellStyle name="40% - Accent1 5 7 4" xfId="13331"/>
    <cellStyle name="40% - Accent1 5 8" xfId="13332"/>
    <cellStyle name="40% - Accent1 5 8 2" xfId="13333"/>
    <cellStyle name="40% - Accent1 5 9" xfId="13334"/>
    <cellStyle name="40% - Accent1 6" xfId="13335"/>
    <cellStyle name="40% - Accent1 6 2" xfId="13336"/>
    <cellStyle name="40% - Accent1 6 2 2" xfId="13337"/>
    <cellStyle name="40% - Accent1 6 2 3" xfId="13338"/>
    <cellStyle name="40% - Accent1 6 2 3 2" xfId="13339"/>
    <cellStyle name="40% - Accent1 6 2 4" xfId="13340"/>
    <cellStyle name="40% - Accent1 6 3" xfId="13341"/>
    <cellStyle name="40% - Accent1 6 3 2" xfId="13342"/>
    <cellStyle name="40% - Accent1 6 4" xfId="13343"/>
    <cellStyle name="40% - Accent1 6 4 2" xfId="13344"/>
    <cellStyle name="40% - Accent1 6 4 2 2" xfId="13345"/>
    <cellStyle name="40% - Accent1 6 4 3" xfId="13346"/>
    <cellStyle name="40% - Accent1 6 4 4" xfId="13347"/>
    <cellStyle name="40% - Accent1 6 4 5" xfId="13348"/>
    <cellStyle name="40% - Accent1 6 4 6" xfId="13349"/>
    <cellStyle name="40% - Accent1 6 5" xfId="13350"/>
    <cellStyle name="40% - Accent1 6 5 2" xfId="13351"/>
    <cellStyle name="40% - Accent1 6 5 3" xfId="13352"/>
    <cellStyle name="40% - Accent1 6 5 4" xfId="13353"/>
    <cellStyle name="40% - Accent1 6 5 5" xfId="13354"/>
    <cellStyle name="40% - Accent1 6 6" xfId="13355"/>
    <cellStyle name="40% - Accent1 6 7" xfId="13356"/>
    <cellStyle name="40% - Accent1 6 8" xfId="13357"/>
    <cellStyle name="40% - Accent1 6 9" xfId="13358"/>
    <cellStyle name="40% - Accent1 7" xfId="13359"/>
    <cellStyle name="40% - Accent1 7 2" xfId="13360"/>
    <cellStyle name="40% - Accent1 7 2 2" xfId="13361"/>
    <cellStyle name="40% - Accent1 7 2 2 2" xfId="13362"/>
    <cellStyle name="40% - Accent1 7 2 3" xfId="13363"/>
    <cellStyle name="40% - Accent1 7 2 4" xfId="13364"/>
    <cellStyle name="40% - Accent1 7 3" xfId="13365"/>
    <cellStyle name="40% - Accent1 7 3 2" xfId="13366"/>
    <cellStyle name="40% - Accent1 7 3 3" xfId="13367"/>
    <cellStyle name="40% - Accent1 7 4" xfId="13368"/>
    <cellStyle name="40% - Accent1 7 4 2" xfId="13369"/>
    <cellStyle name="40% - Accent1 7 4 3" xfId="13370"/>
    <cellStyle name="40% - Accent1 7 5" xfId="13371"/>
    <cellStyle name="40% - Accent1 7 6" xfId="13372"/>
    <cellStyle name="40% - Accent1 8" xfId="13373"/>
    <cellStyle name="40% - Accent1 8 2" xfId="13374"/>
    <cellStyle name="40% - Accent1 8 2 2" xfId="13375"/>
    <cellStyle name="40% - Accent1 8 2 2 2" xfId="13376"/>
    <cellStyle name="40% - Accent1 8 2 3" xfId="13377"/>
    <cellStyle name="40% - Accent1 8 2 4" xfId="13378"/>
    <cellStyle name="40% - Accent1 8 3" xfId="13379"/>
    <cellStyle name="40% - Accent1 8 3 2" xfId="13380"/>
    <cellStyle name="40% - Accent1 8 3 2 2" xfId="13381"/>
    <cellStyle name="40% - Accent1 8 3 3" xfId="13382"/>
    <cellStyle name="40% - Accent1 8 3 4" xfId="13383"/>
    <cellStyle name="40% - Accent1 8 4" xfId="13384"/>
    <cellStyle name="40% - Accent1 9" xfId="13385"/>
    <cellStyle name="40% - Accent1 9 2" xfId="13386"/>
    <cellStyle name="40% - Accent1 9 2 2" xfId="13387"/>
    <cellStyle name="40% - Accent1 9 2 3" xfId="13388"/>
    <cellStyle name="40% - Accent1 9 3" xfId="13389"/>
    <cellStyle name="40% - Accent1 9 4" xfId="13390"/>
    <cellStyle name="40% - Accent1 9 5" xfId="13391"/>
    <cellStyle name="40% - Accent2 10" xfId="13392"/>
    <cellStyle name="40% - Accent2 10 2" xfId="13393"/>
    <cellStyle name="40% - Accent2 10 2 2" xfId="13394"/>
    <cellStyle name="40% - Accent2 10 2 3" xfId="13395"/>
    <cellStyle name="40% - Accent2 11" xfId="13396"/>
    <cellStyle name="40% - Accent2 11 2" xfId="13397"/>
    <cellStyle name="40% - Accent2 11 2 2" xfId="13398"/>
    <cellStyle name="40% - Accent2 11 3" xfId="13399"/>
    <cellStyle name="40% - Accent2 12" xfId="13400"/>
    <cellStyle name="40% - Accent2 12 2" xfId="13401"/>
    <cellStyle name="40% - Accent2 2" xfId="13402"/>
    <cellStyle name="40% - Accent2 2 10" xfId="13403"/>
    <cellStyle name="40% - Accent2 2 11" xfId="13404"/>
    <cellStyle name="40% - Accent2 2 12" xfId="13405"/>
    <cellStyle name="40% - Accent2 2 12 2" xfId="13406"/>
    <cellStyle name="40% - Accent2 2 2" xfId="13407"/>
    <cellStyle name="40% - Accent2 2 2 2" xfId="13408"/>
    <cellStyle name="40% - Accent2 2 2 2 2" xfId="13409"/>
    <cellStyle name="40% - Accent2 2 2 2 2 2" xfId="13410"/>
    <cellStyle name="40% - Accent2 2 2 2 2 3" xfId="13411"/>
    <cellStyle name="40% - Accent2 2 2 2 3" xfId="13412"/>
    <cellStyle name="40% - Accent2 2 2 2 4" xfId="13413"/>
    <cellStyle name="40% - Accent2 2 2 2 5" xfId="13414"/>
    <cellStyle name="40% - Accent2 2 2 3" xfId="13415"/>
    <cellStyle name="40% - Accent2 2 2 3 2" xfId="13416"/>
    <cellStyle name="40% - Accent2 2 2 3 2 2" xfId="13417"/>
    <cellStyle name="40% - Accent2 2 2 3 2 3" xfId="13418"/>
    <cellStyle name="40% - Accent2 2 2 3 3" xfId="13419"/>
    <cellStyle name="40% - Accent2 2 2 3 4" xfId="13420"/>
    <cellStyle name="40% - Accent2 2 2 3 5" xfId="13421"/>
    <cellStyle name="40% - Accent2 2 2 4" xfId="13422"/>
    <cellStyle name="40% - Accent2 2 2 4 2" xfId="13423"/>
    <cellStyle name="40% - Accent2 2 2 4 3" xfId="13424"/>
    <cellStyle name="40% - Accent2 2 2 4 4" xfId="13425"/>
    <cellStyle name="40% - Accent2 2 2 5" xfId="13426"/>
    <cellStyle name="40% - Accent2 2 2 5 2" xfId="13427"/>
    <cellStyle name="40% - Accent2 2 2 6" xfId="13428"/>
    <cellStyle name="40% - Accent2 2 2 7" xfId="13429"/>
    <cellStyle name="40% - Accent2 2 2 8" xfId="13430"/>
    <cellStyle name="40% - Accent2 2 3" xfId="13431"/>
    <cellStyle name="40% - Accent2 2 3 2" xfId="13432"/>
    <cellStyle name="40% - Accent2 2 3 2 2" xfId="13433"/>
    <cellStyle name="40% - Accent2 2 3 2 2 2" xfId="13434"/>
    <cellStyle name="40% - Accent2 2 3 2 2 3" xfId="13435"/>
    <cellStyle name="40% - Accent2 2 3 2 3" xfId="13436"/>
    <cellStyle name="40% - Accent2 2 3 2 4" xfId="13437"/>
    <cellStyle name="40% - Accent2 2 3 2 5" xfId="13438"/>
    <cellStyle name="40% - Accent2 2 3 3" xfId="13439"/>
    <cellStyle name="40% - Accent2 2 3 3 2" xfId="13440"/>
    <cellStyle name="40% - Accent2 2 3 3 3" xfId="13441"/>
    <cellStyle name="40% - Accent2 2 3 3 4" xfId="13442"/>
    <cellStyle name="40% - Accent2 2 3 4" xfId="13443"/>
    <cellStyle name="40% - Accent2 2 3 5" xfId="13444"/>
    <cellStyle name="40% - Accent2 2 3 6" xfId="13445"/>
    <cellStyle name="40% - Accent2 2 3 7" xfId="13446"/>
    <cellStyle name="40% - Accent2 2 4" xfId="13447"/>
    <cellStyle name="40% - Accent2 2 4 2" xfId="13448"/>
    <cellStyle name="40% - Accent2 2 4 2 2" xfId="13449"/>
    <cellStyle name="40% - Accent2 2 4 2 3" xfId="13450"/>
    <cellStyle name="40% - Accent2 2 4 2 4" xfId="13451"/>
    <cellStyle name="40% - Accent2 2 4 3" xfId="13452"/>
    <cellStyle name="40% - Accent2 2 4 3 2" xfId="13453"/>
    <cellStyle name="40% - Accent2 2 4 4" xfId="13454"/>
    <cellStyle name="40% - Accent2 2 4 5" xfId="13455"/>
    <cellStyle name="40% - Accent2 2 4 6" xfId="13456"/>
    <cellStyle name="40% - Accent2 2 5" xfId="13457"/>
    <cellStyle name="40% - Accent2 2 5 2" xfId="13458"/>
    <cellStyle name="40% - Accent2 2 5 3" xfId="13459"/>
    <cellStyle name="40% - Accent2 2 5 4" xfId="13460"/>
    <cellStyle name="40% - Accent2 2 6" xfId="13461"/>
    <cellStyle name="40% - Accent2 2 6 2" xfId="13462"/>
    <cellStyle name="40% - Accent2 2 6 2 2" xfId="13463"/>
    <cellStyle name="40% - Accent2 2 6 2 3" xfId="13464"/>
    <cellStyle name="40% - Accent2 2 6 2 4" xfId="13465"/>
    <cellStyle name="40% - Accent2 2 6 3" xfId="13466"/>
    <cellStyle name="40% - Accent2 2 6 3 2" xfId="13467"/>
    <cellStyle name="40% - Accent2 2 6 3 3" xfId="13468"/>
    <cellStyle name="40% - Accent2 2 6 4" xfId="13469"/>
    <cellStyle name="40% - Accent2 2 6 4 2" xfId="13470"/>
    <cellStyle name="40% - Accent2 2 6 5" xfId="13471"/>
    <cellStyle name="40% - Accent2 2 6 6" xfId="13472"/>
    <cellStyle name="40% - Accent2 2 6 7" xfId="13473"/>
    <cellStyle name="40% - Accent2 2 6 8" xfId="13474"/>
    <cellStyle name="40% - Accent2 2 7" xfId="13475"/>
    <cellStyle name="40% - Accent2 2 7 2" xfId="13476"/>
    <cellStyle name="40% - Accent2 2 7 3" xfId="13477"/>
    <cellStyle name="40% - Accent2 2 7 4" xfId="13478"/>
    <cellStyle name="40% - Accent2 2 8" xfId="13479"/>
    <cellStyle name="40% - Accent2 2 8 2" xfId="13480"/>
    <cellStyle name="40% - Accent2 2 9" xfId="13481"/>
    <cellStyle name="40% - Accent2 2 9 2" xfId="13482"/>
    <cellStyle name="40% - Accent2 2_12PCORC Wind Vestas and Royalties" xfId="13483"/>
    <cellStyle name="40% - Accent2 3" xfId="13484"/>
    <cellStyle name="40% - Accent2 3 2" xfId="13485"/>
    <cellStyle name="40% - Accent2 3 2 2" xfId="13486"/>
    <cellStyle name="40% - Accent2 3 2 2 2" xfId="13487"/>
    <cellStyle name="40% - Accent2 3 2 2 3" xfId="13488"/>
    <cellStyle name="40% - Accent2 3 2 2 4" xfId="13489"/>
    <cellStyle name="40% - Accent2 3 2 3" xfId="13490"/>
    <cellStyle name="40% - Accent2 3 2 3 2" xfId="13491"/>
    <cellStyle name="40% - Accent2 3 2 3 3" xfId="13492"/>
    <cellStyle name="40% - Accent2 3 2 3 4" xfId="13493"/>
    <cellStyle name="40% - Accent2 3 2 4" xfId="13494"/>
    <cellStyle name="40% - Accent2 3 2 4 2" xfId="13495"/>
    <cellStyle name="40% - Accent2 3 2 5" xfId="13496"/>
    <cellStyle name="40% - Accent2 3 2 6" xfId="13497"/>
    <cellStyle name="40% - Accent2 3 2 7" xfId="13498"/>
    <cellStyle name="40% - Accent2 3 3" xfId="13499"/>
    <cellStyle name="40% - Accent2 3 3 2" xfId="13500"/>
    <cellStyle name="40% - Accent2 3 3 2 2" xfId="13501"/>
    <cellStyle name="40% - Accent2 3 3 2 3" xfId="13502"/>
    <cellStyle name="40% - Accent2 3 3 2 3 2" xfId="13503"/>
    <cellStyle name="40% - Accent2 3 3 2 4" xfId="13504"/>
    <cellStyle name="40% - Accent2 3 3 3" xfId="13505"/>
    <cellStyle name="40% - Accent2 3 3 3 2" xfId="13506"/>
    <cellStyle name="40% - Accent2 3 3 4" xfId="13507"/>
    <cellStyle name="40% - Accent2 3 3 4 2" xfId="13508"/>
    <cellStyle name="40% - Accent2 3 3 5" xfId="13509"/>
    <cellStyle name="40% - Accent2 3 3 6" xfId="13510"/>
    <cellStyle name="40% - Accent2 3 4" xfId="13511"/>
    <cellStyle name="40% - Accent2 3 4 2" xfId="13512"/>
    <cellStyle name="40% - Accent2 3 4 3" xfId="13513"/>
    <cellStyle name="40% - Accent2 3 4 4" xfId="13514"/>
    <cellStyle name="40% - Accent2 3 5" xfId="13515"/>
    <cellStyle name="40% - Accent2 3 5 2" xfId="13516"/>
    <cellStyle name="40% - Accent2 3 6" xfId="13517"/>
    <cellStyle name="40% - Accent2 3 6 2" xfId="13518"/>
    <cellStyle name="40% - Accent2 3 7" xfId="13519"/>
    <cellStyle name="40% - Accent2 3 8" xfId="13520"/>
    <cellStyle name="40% - Accent2 4" xfId="13521"/>
    <cellStyle name="40% - Accent2 4 2" xfId="13522"/>
    <cellStyle name="40% - Accent2 4 2 2" xfId="13523"/>
    <cellStyle name="40% - Accent2 4 2 2 2" xfId="13524"/>
    <cellStyle name="40% - Accent2 4 2 2 3" xfId="13525"/>
    <cellStyle name="40% - Accent2 4 2 2 4" xfId="13526"/>
    <cellStyle name="40% - Accent2 4 2 3" xfId="13527"/>
    <cellStyle name="40% - Accent2 4 2 3 2" xfId="13528"/>
    <cellStyle name="40% - Accent2 4 2 4" xfId="13529"/>
    <cellStyle name="40% - Accent2 4 2 5" xfId="13530"/>
    <cellStyle name="40% - Accent2 4 2 6" xfId="13531"/>
    <cellStyle name="40% - Accent2 4 3" xfId="13532"/>
    <cellStyle name="40% - Accent2 4 3 2" xfId="13533"/>
    <cellStyle name="40% - Accent2 4 3 3" xfId="13534"/>
    <cellStyle name="40% - Accent2 4 3 4" xfId="13535"/>
    <cellStyle name="40% - Accent2 4 4" xfId="13536"/>
    <cellStyle name="40% - Accent2 4 4 2" xfId="13537"/>
    <cellStyle name="40% - Accent2 4 4 3" xfId="13538"/>
    <cellStyle name="40% - Accent2 4 4 4" xfId="13539"/>
    <cellStyle name="40% - Accent2 4 5" xfId="13540"/>
    <cellStyle name="40% - Accent2 4 5 2" xfId="13541"/>
    <cellStyle name="40% - Accent2 4 6" xfId="13542"/>
    <cellStyle name="40% - Accent2 4 6 2" xfId="13543"/>
    <cellStyle name="40% - Accent2 4 7" xfId="13544"/>
    <cellStyle name="40% - Accent2 4 8" xfId="13545"/>
    <cellStyle name="40% - Accent2 5" xfId="13546"/>
    <cellStyle name="40% - Accent2 5 2" xfId="13547"/>
    <cellStyle name="40% - Accent2 5 2 2" xfId="13548"/>
    <cellStyle name="40% - Accent2 5 2 2 2" xfId="13549"/>
    <cellStyle name="40% - Accent2 5 2 2 2 2" xfId="13550"/>
    <cellStyle name="40% - Accent2 5 2 2 2 3" xfId="13551"/>
    <cellStyle name="40% - Accent2 5 2 2 3" xfId="13552"/>
    <cellStyle name="40% - Accent2 5 2 2 3 2" xfId="13553"/>
    <cellStyle name="40% - Accent2 5 2 2 4" xfId="13554"/>
    <cellStyle name="40% - Accent2 5 2 2 5" xfId="13555"/>
    <cellStyle name="40% - Accent2 5 2 3" xfId="13556"/>
    <cellStyle name="40% - Accent2 5 2 4" xfId="13557"/>
    <cellStyle name="40% - Accent2 5 3" xfId="13558"/>
    <cellStyle name="40% - Accent2 5 3 2" xfId="13559"/>
    <cellStyle name="40% - Accent2 5 4" xfId="13560"/>
    <cellStyle name="40% - Accent2 5 4 2" xfId="13561"/>
    <cellStyle name="40% - Accent2 5 4 2 2" xfId="13562"/>
    <cellStyle name="40% - Accent2 5 4 2 3" xfId="13563"/>
    <cellStyle name="40% - Accent2 5 4 3" xfId="13564"/>
    <cellStyle name="40% - Accent2 5 4 3 2" xfId="13565"/>
    <cellStyle name="40% - Accent2 5 4 4" xfId="13566"/>
    <cellStyle name="40% - Accent2 5 4 5" xfId="13567"/>
    <cellStyle name="40% - Accent2 5 5" xfId="13568"/>
    <cellStyle name="40% - Accent2 5 5 2" xfId="13569"/>
    <cellStyle name="40% - Accent2 5 5 2 2" xfId="13570"/>
    <cellStyle name="40% - Accent2 5 5 2 3" xfId="13571"/>
    <cellStyle name="40% - Accent2 5 5 3" xfId="13572"/>
    <cellStyle name="40% - Accent2 5 5 3 2" xfId="13573"/>
    <cellStyle name="40% - Accent2 5 5 4" xfId="13574"/>
    <cellStyle name="40% - Accent2 5 5 5" xfId="13575"/>
    <cellStyle name="40% - Accent2 5 5 6" xfId="13576"/>
    <cellStyle name="40% - Accent2 5 5 7" xfId="13577"/>
    <cellStyle name="40% - Accent2 5 6" xfId="13578"/>
    <cellStyle name="40% - Accent2 5 6 2" xfId="13579"/>
    <cellStyle name="40% - Accent2 5 6 2 2" xfId="13580"/>
    <cellStyle name="40% - Accent2 5 6 3" xfId="13581"/>
    <cellStyle name="40% - Accent2 5 6 4" xfId="13582"/>
    <cellStyle name="40% - Accent2 5 7" xfId="13583"/>
    <cellStyle name="40% - Accent2 5 7 2" xfId="13584"/>
    <cellStyle name="40% - Accent2 5 8" xfId="13585"/>
    <cellStyle name="40% - Accent2 6" xfId="13586"/>
    <cellStyle name="40% - Accent2 6 2" xfId="13587"/>
    <cellStyle name="40% - Accent2 6 2 2" xfId="13588"/>
    <cellStyle name="40% - Accent2 6 2 3" xfId="13589"/>
    <cellStyle name="40% - Accent2 6 2 3 2" xfId="13590"/>
    <cellStyle name="40% - Accent2 6 2 4" xfId="13591"/>
    <cellStyle name="40% - Accent2 6 3" xfId="13592"/>
    <cellStyle name="40% - Accent2 6 3 2" xfId="13593"/>
    <cellStyle name="40% - Accent2 6 4" xfId="13594"/>
    <cellStyle name="40% - Accent2 6 4 2" xfId="13595"/>
    <cellStyle name="40% - Accent2 6 4 2 2" xfId="13596"/>
    <cellStyle name="40% - Accent2 6 4 3" xfId="13597"/>
    <cellStyle name="40% - Accent2 6 4 4" xfId="13598"/>
    <cellStyle name="40% - Accent2 6 4 5" xfId="13599"/>
    <cellStyle name="40% - Accent2 6 4 6" xfId="13600"/>
    <cellStyle name="40% - Accent2 6 5" xfId="13601"/>
    <cellStyle name="40% - Accent2 6 5 2" xfId="13602"/>
    <cellStyle name="40% - Accent2 6 5 3" xfId="13603"/>
    <cellStyle name="40% - Accent2 6 5 4" xfId="13604"/>
    <cellStyle name="40% - Accent2 6 5 5" xfId="13605"/>
    <cellStyle name="40% - Accent2 6 6" xfId="13606"/>
    <cellStyle name="40% - Accent2 6 7" xfId="13607"/>
    <cellStyle name="40% - Accent2 6 8" xfId="13608"/>
    <cellStyle name="40% - Accent2 6 9" xfId="13609"/>
    <cellStyle name="40% - Accent2 7" xfId="13610"/>
    <cellStyle name="40% - Accent2 7 2" xfId="13611"/>
    <cellStyle name="40% - Accent2 7 2 2" xfId="13612"/>
    <cellStyle name="40% - Accent2 7 2 2 2" xfId="13613"/>
    <cellStyle name="40% - Accent2 7 2 3" xfId="13614"/>
    <cellStyle name="40% - Accent2 7 2 4" xfId="13615"/>
    <cellStyle name="40% - Accent2 7 3" xfId="13616"/>
    <cellStyle name="40% - Accent2 7 3 2" xfId="13617"/>
    <cellStyle name="40% - Accent2 7 3 3" xfId="13618"/>
    <cellStyle name="40% - Accent2 7 4" xfId="13619"/>
    <cellStyle name="40% - Accent2 7 4 2" xfId="13620"/>
    <cellStyle name="40% - Accent2 7 4 3" xfId="13621"/>
    <cellStyle name="40% - Accent2 7 5" xfId="13622"/>
    <cellStyle name="40% - Accent2 7 6" xfId="13623"/>
    <cellStyle name="40% - Accent2 8" xfId="13624"/>
    <cellStyle name="40% - Accent2 8 2" xfId="13625"/>
    <cellStyle name="40% - Accent2 8 2 2" xfId="13626"/>
    <cellStyle name="40% - Accent2 8 2 2 2" xfId="13627"/>
    <cellStyle name="40% - Accent2 8 2 3" xfId="13628"/>
    <cellStyle name="40% - Accent2 8 2 4" xfId="13629"/>
    <cellStyle name="40% - Accent2 8 3" xfId="13630"/>
    <cellStyle name="40% - Accent2 8 3 2" xfId="13631"/>
    <cellStyle name="40% - Accent2 8 3 2 2" xfId="13632"/>
    <cellStyle name="40% - Accent2 8 3 3" xfId="13633"/>
    <cellStyle name="40% - Accent2 8 3 4" xfId="13634"/>
    <cellStyle name="40% - Accent2 8 4" xfId="13635"/>
    <cellStyle name="40% - Accent2 9" xfId="13636"/>
    <cellStyle name="40% - Accent2 9 2" xfId="13637"/>
    <cellStyle name="40% - Accent2 9 2 2" xfId="13638"/>
    <cellStyle name="40% - Accent2 9 2 3" xfId="13639"/>
    <cellStyle name="40% - Accent2 9 3" xfId="13640"/>
    <cellStyle name="40% - Accent2 9 4" xfId="13641"/>
    <cellStyle name="40% - Accent2 9 5" xfId="13642"/>
    <cellStyle name="40% - Accent3 10" xfId="13643"/>
    <cellStyle name="40% - Accent3 10 2" xfId="13644"/>
    <cellStyle name="40% - Accent3 10 2 2" xfId="13645"/>
    <cellStyle name="40% - Accent3 10 2 3" xfId="13646"/>
    <cellStyle name="40% - Accent3 11" xfId="13647"/>
    <cellStyle name="40% - Accent3 11 2" xfId="13648"/>
    <cellStyle name="40% - Accent3 11 2 2" xfId="13649"/>
    <cellStyle name="40% - Accent3 11 3" xfId="13650"/>
    <cellStyle name="40% - Accent3 12" xfId="13651"/>
    <cellStyle name="40% - Accent3 12 2" xfId="13652"/>
    <cellStyle name="40% - Accent3 2" xfId="13653"/>
    <cellStyle name="40% - Accent3 2 10" xfId="13654"/>
    <cellStyle name="40% - Accent3 2 11" xfId="13655"/>
    <cellStyle name="40% - Accent3 2 12" xfId="13656"/>
    <cellStyle name="40% - Accent3 2 12 2" xfId="13657"/>
    <cellStyle name="40% - Accent3 2 2" xfId="13658"/>
    <cellStyle name="40% - Accent3 2 2 2" xfId="13659"/>
    <cellStyle name="40% - Accent3 2 2 2 2" xfId="13660"/>
    <cellStyle name="40% - Accent3 2 2 2 2 2" xfId="13661"/>
    <cellStyle name="40% - Accent3 2 2 2 2 3" xfId="13662"/>
    <cellStyle name="40% - Accent3 2 2 2 3" xfId="13663"/>
    <cellStyle name="40% - Accent3 2 2 2 4" xfId="13664"/>
    <cellStyle name="40% - Accent3 2 2 2 5" xfId="13665"/>
    <cellStyle name="40% - Accent3 2 2 3" xfId="13666"/>
    <cellStyle name="40% - Accent3 2 2 3 2" xfId="13667"/>
    <cellStyle name="40% - Accent3 2 2 3 2 2" xfId="13668"/>
    <cellStyle name="40% - Accent3 2 2 3 2 3" xfId="13669"/>
    <cellStyle name="40% - Accent3 2 2 3 3" xfId="13670"/>
    <cellStyle name="40% - Accent3 2 2 3 4" xfId="13671"/>
    <cellStyle name="40% - Accent3 2 2 3 5" xfId="13672"/>
    <cellStyle name="40% - Accent3 2 2 4" xfId="13673"/>
    <cellStyle name="40% - Accent3 2 2 4 2" xfId="13674"/>
    <cellStyle name="40% - Accent3 2 2 4 3" xfId="13675"/>
    <cellStyle name="40% - Accent3 2 2 4 4" xfId="13676"/>
    <cellStyle name="40% - Accent3 2 2 5" xfId="13677"/>
    <cellStyle name="40% - Accent3 2 2 5 2" xfId="13678"/>
    <cellStyle name="40% - Accent3 2 2 6" xfId="13679"/>
    <cellStyle name="40% - Accent3 2 2 7" xfId="13680"/>
    <cellStyle name="40% - Accent3 2 2 8" xfId="13681"/>
    <cellStyle name="40% - Accent3 2 3" xfId="13682"/>
    <cellStyle name="40% - Accent3 2 3 2" xfId="13683"/>
    <cellStyle name="40% - Accent3 2 3 2 2" xfId="13684"/>
    <cellStyle name="40% - Accent3 2 3 2 2 2" xfId="13685"/>
    <cellStyle name="40% - Accent3 2 3 2 2 3" xfId="13686"/>
    <cellStyle name="40% - Accent3 2 3 2 3" xfId="13687"/>
    <cellStyle name="40% - Accent3 2 3 2 4" xfId="13688"/>
    <cellStyle name="40% - Accent3 2 3 2 5" xfId="13689"/>
    <cellStyle name="40% - Accent3 2 3 3" xfId="13690"/>
    <cellStyle name="40% - Accent3 2 3 3 2" xfId="13691"/>
    <cellStyle name="40% - Accent3 2 3 3 3" xfId="13692"/>
    <cellStyle name="40% - Accent3 2 3 3 4" xfId="13693"/>
    <cellStyle name="40% - Accent3 2 3 4" xfId="13694"/>
    <cellStyle name="40% - Accent3 2 3 5" xfId="13695"/>
    <cellStyle name="40% - Accent3 2 3 6" xfId="13696"/>
    <cellStyle name="40% - Accent3 2 3 7" xfId="13697"/>
    <cellStyle name="40% - Accent3 2 4" xfId="13698"/>
    <cellStyle name="40% - Accent3 2 4 2" xfId="13699"/>
    <cellStyle name="40% - Accent3 2 4 2 2" xfId="13700"/>
    <cellStyle name="40% - Accent3 2 4 2 3" xfId="13701"/>
    <cellStyle name="40% - Accent3 2 4 2 4" xfId="13702"/>
    <cellStyle name="40% - Accent3 2 4 3" xfId="13703"/>
    <cellStyle name="40% - Accent3 2 4 3 2" xfId="13704"/>
    <cellStyle name="40% - Accent3 2 4 4" xfId="13705"/>
    <cellStyle name="40% - Accent3 2 4 5" xfId="13706"/>
    <cellStyle name="40% - Accent3 2 4 6" xfId="13707"/>
    <cellStyle name="40% - Accent3 2 5" xfId="13708"/>
    <cellStyle name="40% - Accent3 2 5 2" xfId="13709"/>
    <cellStyle name="40% - Accent3 2 5 3" xfId="13710"/>
    <cellStyle name="40% - Accent3 2 5 4" xfId="13711"/>
    <cellStyle name="40% - Accent3 2 6" xfId="13712"/>
    <cellStyle name="40% - Accent3 2 6 2" xfId="13713"/>
    <cellStyle name="40% - Accent3 2 6 2 2" xfId="13714"/>
    <cellStyle name="40% - Accent3 2 6 2 3" xfId="13715"/>
    <cellStyle name="40% - Accent3 2 6 2 4" xfId="13716"/>
    <cellStyle name="40% - Accent3 2 6 3" xfId="13717"/>
    <cellStyle name="40% - Accent3 2 6 3 2" xfId="13718"/>
    <cellStyle name="40% - Accent3 2 6 3 3" xfId="13719"/>
    <cellStyle name="40% - Accent3 2 6 4" xfId="13720"/>
    <cellStyle name="40% - Accent3 2 6 4 2" xfId="13721"/>
    <cellStyle name="40% - Accent3 2 6 5" xfId="13722"/>
    <cellStyle name="40% - Accent3 2 6 6" xfId="13723"/>
    <cellStyle name="40% - Accent3 2 6 7" xfId="13724"/>
    <cellStyle name="40% - Accent3 2 6 8" xfId="13725"/>
    <cellStyle name="40% - Accent3 2 7" xfId="13726"/>
    <cellStyle name="40% - Accent3 2 7 2" xfId="13727"/>
    <cellStyle name="40% - Accent3 2 7 3" xfId="13728"/>
    <cellStyle name="40% - Accent3 2 7 4" xfId="13729"/>
    <cellStyle name="40% - Accent3 2 8" xfId="13730"/>
    <cellStyle name="40% - Accent3 2 8 2" xfId="13731"/>
    <cellStyle name="40% - Accent3 2 9" xfId="13732"/>
    <cellStyle name="40% - Accent3 2 9 2" xfId="13733"/>
    <cellStyle name="40% - Accent3 2_12PCORC Wind Vestas and Royalties" xfId="13734"/>
    <cellStyle name="40% - Accent3 3" xfId="13735"/>
    <cellStyle name="40% - Accent3 3 2" xfId="13736"/>
    <cellStyle name="40% - Accent3 3 2 2" xfId="13737"/>
    <cellStyle name="40% - Accent3 3 2 2 2" xfId="13738"/>
    <cellStyle name="40% - Accent3 3 2 2 3" xfId="13739"/>
    <cellStyle name="40% - Accent3 3 2 2 4" xfId="13740"/>
    <cellStyle name="40% - Accent3 3 2 3" xfId="13741"/>
    <cellStyle name="40% - Accent3 3 2 3 2" xfId="13742"/>
    <cellStyle name="40% - Accent3 3 2 3 3" xfId="13743"/>
    <cellStyle name="40% - Accent3 3 2 3 4" xfId="13744"/>
    <cellStyle name="40% - Accent3 3 2 4" xfId="13745"/>
    <cellStyle name="40% - Accent3 3 2 4 2" xfId="13746"/>
    <cellStyle name="40% - Accent3 3 2 5" xfId="13747"/>
    <cellStyle name="40% - Accent3 3 2 6" xfId="13748"/>
    <cellStyle name="40% - Accent3 3 2 7" xfId="13749"/>
    <cellStyle name="40% - Accent3 3 3" xfId="13750"/>
    <cellStyle name="40% - Accent3 3 3 2" xfId="13751"/>
    <cellStyle name="40% - Accent3 3 3 2 2" xfId="13752"/>
    <cellStyle name="40% - Accent3 3 3 2 3" xfId="13753"/>
    <cellStyle name="40% - Accent3 3 3 2 3 2" xfId="13754"/>
    <cellStyle name="40% - Accent3 3 3 2 4" xfId="13755"/>
    <cellStyle name="40% - Accent3 3 3 3" xfId="13756"/>
    <cellStyle name="40% - Accent3 3 3 3 2" xfId="13757"/>
    <cellStyle name="40% - Accent3 3 3 4" xfId="13758"/>
    <cellStyle name="40% - Accent3 3 3 4 2" xfId="13759"/>
    <cellStyle name="40% - Accent3 3 3 5" xfId="13760"/>
    <cellStyle name="40% - Accent3 3 3 6" xfId="13761"/>
    <cellStyle name="40% - Accent3 3 4" xfId="13762"/>
    <cellStyle name="40% - Accent3 3 4 2" xfId="13763"/>
    <cellStyle name="40% - Accent3 3 4 3" xfId="13764"/>
    <cellStyle name="40% - Accent3 3 4 4" xfId="13765"/>
    <cellStyle name="40% - Accent3 3 5" xfId="13766"/>
    <cellStyle name="40% - Accent3 3 5 2" xfId="13767"/>
    <cellStyle name="40% - Accent3 3 6" xfId="13768"/>
    <cellStyle name="40% - Accent3 3 7" xfId="13769"/>
    <cellStyle name="40% - Accent3 3 8" xfId="13770"/>
    <cellStyle name="40% - Accent3 4" xfId="13771"/>
    <cellStyle name="40% - Accent3 4 2" xfId="13772"/>
    <cellStyle name="40% - Accent3 4 2 2" xfId="13773"/>
    <cellStyle name="40% - Accent3 4 2 2 2" xfId="13774"/>
    <cellStyle name="40% - Accent3 4 2 2 3" xfId="13775"/>
    <cellStyle name="40% - Accent3 4 2 2 4" xfId="13776"/>
    <cellStyle name="40% - Accent3 4 2 3" xfId="13777"/>
    <cellStyle name="40% - Accent3 4 2 3 2" xfId="13778"/>
    <cellStyle name="40% - Accent3 4 2 4" xfId="13779"/>
    <cellStyle name="40% - Accent3 4 2 5" xfId="13780"/>
    <cellStyle name="40% - Accent3 4 2 6" xfId="13781"/>
    <cellStyle name="40% - Accent3 4 3" xfId="13782"/>
    <cellStyle name="40% - Accent3 4 3 2" xfId="13783"/>
    <cellStyle name="40% - Accent3 4 3 3" xfId="13784"/>
    <cellStyle name="40% - Accent3 4 3 4" xfId="13785"/>
    <cellStyle name="40% - Accent3 4 4" xfId="13786"/>
    <cellStyle name="40% - Accent3 4 4 2" xfId="13787"/>
    <cellStyle name="40% - Accent3 4 4 3" xfId="13788"/>
    <cellStyle name="40% - Accent3 4 4 4" xfId="13789"/>
    <cellStyle name="40% - Accent3 4 5" xfId="13790"/>
    <cellStyle name="40% - Accent3 4 5 2" xfId="13791"/>
    <cellStyle name="40% - Accent3 4 6" xfId="13792"/>
    <cellStyle name="40% - Accent3 4 6 2" xfId="13793"/>
    <cellStyle name="40% - Accent3 4 7" xfId="13794"/>
    <cellStyle name="40% - Accent3 4 8" xfId="13795"/>
    <cellStyle name="40% - Accent3 5" xfId="13796"/>
    <cellStyle name="40% - Accent3 5 2" xfId="13797"/>
    <cellStyle name="40% - Accent3 5 2 2" xfId="13798"/>
    <cellStyle name="40% - Accent3 5 2 2 2" xfId="13799"/>
    <cellStyle name="40% - Accent3 5 2 2 2 2" xfId="13800"/>
    <cellStyle name="40% - Accent3 5 2 2 2 3" xfId="13801"/>
    <cellStyle name="40% - Accent3 5 2 2 3" xfId="13802"/>
    <cellStyle name="40% - Accent3 5 2 2 3 2" xfId="13803"/>
    <cellStyle name="40% - Accent3 5 2 2 4" xfId="13804"/>
    <cellStyle name="40% - Accent3 5 2 2 5" xfId="13805"/>
    <cellStyle name="40% - Accent3 5 2 3" xfId="13806"/>
    <cellStyle name="40% - Accent3 5 2 4" xfId="13807"/>
    <cellStyle name="40% - Accent3 5 3" xfId="13808"/>
    <cellStyle name="40% - Accent3 5 3 2" xfId="13809"/>
    <cellStyle name="40% - Accent3 5 3 3" xfId="13810"/>
    <cellStyle name="40% - Accent3 5 3 4" xfId="13811"/>
    <cellStyle name="40% - Accent3 5 4" xfId="13812"/>
    <cellStyle name="40% - Accent3 5 4 2" xfId="13813"/>
    <cellStyle name="40% - Accent3 5 5" xfId="13814"/>
    <cellStyle name="40% - Accent3 5 5 2" xfId="13815"/>
    <cellStyle name="40% - Accent3 5 5 2 2" xfId="13816"/>
    <cellStyle name="40% - Accent3 5 5 2 3" xfId="13817"/>
    <cellStyle name="40% - Accent3 5 5 3" xfId="13818"/>
    <cellStyle name="40% - Accent3 5 5 3 2" xfId="13819"/>
    <cellStyle name="40% - Accent3 5 5 4" xfId="13820"/>
    <cellStyle name="40% - Accent3 5 5 5" xfId="13821"/>
    <cellStyle name="40% - Accent3 5 6" xfId="13822"/>
    <cellStyle name="40% - Accent3 5 6 2" xfId="13823"/>
    <cellStyle name="40% - Accent3 5 6 2 2" xfId="13824"/>
    <cellStyle name="40% - Accent3 5 6 2 3" xfId="13825"/>
    <cellStyle name="40% - Accent3 5 6 3" xfId="13826"/>
    <cellStyle name="40% - Accent3 5 6 3 2" xfId="13827"/>
    <cellStyle name="40% - Accent3 5 6 4" xfId="13828"/>
    <cellStyle name="40% - Accent3 5 6 5" xfId="13829"/>
    <cellStyle name="40% - Accent3 5 6 6" xfId="13830"/>
    <cellStyle name="40% - Accent3 5 6 7" xfId="13831"/>
    <cellStyle name="40% - Accent3 5 7" xfId="13832"/>
    <cellStyle name="40% - Accent3 5 7 2" xfId="13833"/>
    <cellStyle name="40% - Accent3 5 7 2 2" xfId="13834"/>
    <cellStyle name="40% - Accent3 5 7 3" xfId="13835"/>
    <cellStyle name="40% - Accent3 5 7 4" xfId="13836"/>
    <cellStyle name="40% - Accent3 5 8" xfId="13837"/>
    <cellStyle name="40% - Accent3 5 8 2" xfId="13838"/>
    <cellStyle name="40% - Accent3 5 9" xfId="13839"/>
    <cellStyle name="40% - Accent3 6" xfId="13840"/>
    <cellStyle name="40% - Accent3 6 2" xfId="13841"/>
    <cellStyle name="40% - Accent3 6 2 2" xfId="13842"/>
    <cellStyle name="40% - Accent3 6 2 3" xfId="13843"/>
    <cellStyle name="40% - Accent3 6 2 3 2" xfId="13844"/>
    <cellStyle name="40% - Accent3 6 2 4" xfId="13845"/>
    <cellStyle name="40% - Accent3 6 3" xfId="13846"/>
    <cellStyle name="40% - Accent3 6 3 2" xfId="13847"/>
    <cellStyle name="40% - Accent3 6 4" xfId="13848"/>
    <cellStyle name="40% - Accent3 6 4 2" xfId="13849"/>
    <cellStyle name="40% - Accent3 6 4 2 2" xfId="13850"/>
    <cellStyle name="40% - Accent3 6 4 3" xfId="13851"/>
    <cellStyle name="40% - Accent3 6 4 4" xfId="13852"/>
    <cellStyle name="40% - Accent3 6 4 5" xfId="13853"/>
    <cellStyle name="40% - Accent3 6 4 6" xfId="13854"/>
    <cellStyle name="40% - Accent3 6 5" xfId="13855"/>
    <cellStyle name="40% - Accent3 6 5 2" xfId="13856"/>
    <cellStyle name="40% - Accent3 6 5 3" xfId="13857"/>
    <cellStyle name="40% - Accent3 6 5 4" xfId="13858"/>
    <cellStyle name="40% - Accent3 6 5 5" xfId="13859"/>
    <cellStyle name="40% - Accent3 6 6" xfId="13860"/>
    <cellStyle name="40% - Accent3 6 7" xfId="13861"/>
    <cellStyle name="40% - Accent3 6 8" xfId="13862"/>
    <cellStyle name="40% - Accent3 6 9" xfId="13863"/>
    <cellStyle name="40% - Accent3 7" xfId="13864"/>
    <cellStyle name="40% - Accent3 7 2" xfId="13865"/>
    <cellStyle name="40% - Accent3 7 2 2" xfId="13866"/>
    <cellStyle name="40% - Accent3 7 2 2 2" xfId="13867"/>
    <cellStyle name="40% - Accent3 7 2 3" xfId="13868"/>
    <cellStyle name="40% - Accent3 7 2 4" xfId="13869"/>
    <cellStyle name="40% - Accent3 7 3" xfId="13870"/>
    <cellStyle name="40% - Accent3 7 3 2" xfId="13871"/>
    <cellStyle name="40% - Accent3 7 3 3" xfId="13872"/>
    <cellStyle name="40% - Accent3 7 4" xfId="13873"/>
    <cellStyle name="40% - Accent3 7 4 2" xfId="13874"/>
    <cellStyle name="40% - Accent3 7 4 3" xfId="13875"/>
    <cellStyle name="40% - Accent3 7 5" xfId="13876"/>
    <cellStyle name="40% - Accent3 7 6" xfId="13877"/>
    <cellStyle name="40% - Accent3 8" xfId="13878"/>
    <cellStyle name="40% - Accent3 8 2" xfId="13879"/>
    <cellStyle name="40% - Accent3 8 2 2" xfId="13880"/>
    <cellStyle name="40% - Accent3 8 2 2 2" xfId="13881"/>
    <cellStyle name="40% - Accent3 8 2 3" xfId="13882"/>
    <cellStyle name="40% - Accent3 8 2 4" xfId="13883"/>
    <cellStyle name="40% - Accent3 8 3" xfId="13884"/>
    <cellStyle name="40% - Accent3 8 3 2" xfId="13885"/>
    <cellStyle name="40% - Accent3 8 3 2 2" xfId="13886"/>
    <cellStyle name="40% - Accent3 8 3 3" xfId="13887"/>
    <cellStyle name="40% - Accent3 8 3 4" xfId="13888"/>
    <cellStyle name="40% - Accent3 8 4" xfId="13889"/>
    <cellStyle name="40% - Accent3 9" xfId="13890"/>
    <cellStyle name="40% - Accent3 9 2" xfId="13891"/>
    <cellStyle name="40% - Accent3 9 2 2" xfId="13892"/>
    <cellStyle name="40% - Accent3 9 2 3" xfId="13893"/>
    <cellStyle name="40% - Accent3 9 3" xfId="13894"/>
    <cellStyle name="40% - Accent3 9 4" xfId="13895"/>
    <cellStyle name="40% - Accent3 9 5" xfId="13896"/>
    <cellStyle name="40% - Accent4 10" xfId="13897"/>
    <cellStyle name="40% - Accent4 10 2" xfId="13898"/>
    <cellStyle name="40% - Accent4 10 2 2" xfId="13899"/>
    <cellStyle name="40% - Accent4 10 2 3" xfId="13900"/>
    <cellStyle name="40% - Accent4 11" xfId="13901"/>
    <cellStyle name="40% - Accent4 11 2" xfId="13902"/>
    <cellStyle name="40% - Accent4 11 2 2" xfId="13903"/>
    <cellStyle name="40% - Accent4 11 3" xfId="13904"/>
    <cellStyle name="40% - Accent4 12" xfId="13905"/>
    <cellStyle name="40% - Accent4 12 2" xfId="13906"/>
    <cellStyle name="40% - Accent4 2" xfId="13907"/>
    <cellStyle name="40% - Accent4 2 10" xfId="13908"/>
    <cellStyle name="40% - Accent4 2 11" xfId="13909"/>
    <cellStyle name="40% - Accent4 2 12" xfId="13910"/>
    <cellStyle name="40% - Accent4 2 12 2" xfId="13911"/>
    <cellStyle name="40% - Accent4 2 2" xfId="13912"/>
    <cellStyle name="40% - Accent4 2 2 2" xfId="13913"/>
    <cellStyle name="40% - Accent4 2 2 2 2" xfId="13914"/>
    <cellStyle name="40% - Accent4 2 2 2 2 2" xfId="13915"/>
    <cellStyle name="40% - Accent4 2 2 2 2 3" xfId="13916"/>
    <cellStyle name="40% - Accent4 2 2 2 3" xfId="13917"/>
    <cellStyle name="40% - Accent4 2 2 2 4" xfId="13918"/>
    <cellStyle name="40% - Accent4 2 2 2 5" xfId="13919"/>
    <cellStyle name="40% - Accent4 2 2 3" xfId="13920"/>
    <cellStyle name="40% - Accent4 2 2 3 2" xfId="13921"/>
    <cellStyle name="40% - Accent4 2 2 3 2 2" xfId="13922"/>
    <cellStyle name="40% - Accent4 2 2 3 2 3" xfId="13923"/>
    <cellStyle name="40% - Accent4 2 2 3 3" xfId="13924"/>
    <cellStyle name="40% - Accent4 2 2 3 4" xfId="13925"/>
    <cellStyle name="40% - Accent4 2 2 3 5" xfId="13926"/>
    <cellStyle name="40% - Accent4 2 2 4" xfId="13927"/>
    <cellStyle name="40% - Accent4 2 2 4 2" xfId="13928"/>
    <cellStyle name="40% - Accent4 2 2 4 3" xfId="13929"/>
    <cellStyle name="40% - Accent4 2 2 4 4" xfId="13930"/>
    <cellStyle name="40% - Accent4 2 2 5" xfId="13931"/>
    <cellStyle name="40% - Accent4 2 2 5 2" xfId="13932"/>
    <cellStyle name="40% - Accent4 2 2 6" xfId="13933"/>
    <cellStyle name="40% - Accent4 2 2 7" xfId="13934"/>
    <cellStyle name="40% - Accent4 2 2 8" xfId="13935"/>
    <cellStyle name="40% - Accent4 2 3" xfId="13936"/>
    <cellStyle name="40% - Accent4 2 3 2" xfId="13937"/>
    <cellStyle name="40% - Accent4 2 3 2 2" xfId="13938"/>
    <cellStyle name="40% - Accent4 2 3 2 2 2" xfId="13939"/>
    <cellStyle name="40% - Accent4 2 3 2 2 3" xfId="13940"/>
    <cellStyle name="40% - Accent4 2 3 2 3" xfId="13941"/>
    <cellStyle name="40% - Accent4 2 3 2 4" xfId="13942"/>
    <cellStyle name="40% - Accent4 2 3 2 5" xfId="13943"/>
    <cellStyle name="40% - Accent4 2 3 3" xfId="13944"/>
    <cellStyle name="40% - Accent4 2 3 3 2" xfId="13945"/>
    <cellStyle name="40% - Accent4 2 3 3 3" xfId="13946"/>
    <cellStyle name="40% - Accent4 2 3 3 4" xfId="13947"/>
    <cellStyle name="40% - Accent4 2 3 4" xfId="13948"/>
    <cellStyle name="40% - Accent4 2 3 5" xfId="13949"/>
    <cellStyle name="40% - Accent4 2 3 6" xfId="13950"/>
    <cellStyle name="40% - Accent4 2 3 7" xfId="13951"/>
    <cellStyle name="40% - Accent4 2 4" xfId="13952"/>
    <cellStyle name="40% - Accent4 2 4 2" xfId="13953"/>
    <cellStyle name="40% - Accent4 2 4 2 2" xfId="13954"/>
    <cellStyle name="40% - Accent4 2 4 2 3" xfId="13955"/>
    <cellStyle name="40% - Accent4 2 4 2 4" xfId="13956"/>
    <cellStyle name="40% - Accent4 2 4 3" xfId="13957"/>
    <cellStyle name="40% - Accent4 2 4 3 2" xfId="13958"/>
    <cellStyle name="40% - Accent4 2 4 4" xfId="13959"/>
    <cellStyle name="40% - Accent4 2 4 5" xfId="13960"/>
    <cellStyle name="40% - Accent4 2 4 6" xfId="13961"/>
    <cellStyle name="40% - Accent4 2 5" xfId="13962"/>
    <cellStyle name="40% - Accent4 2 5 2" xfId="13963"/>
    <cellStyle name="40% - Accent4 2 5 3" xfId="13964"/>
    <cellStyle name="40% - Accent4 2 5 4" xfId="13965"/>
    <cellStyle name="40% - Accent4 2 6" xfId="13966"/>
    <cellStyle name="40% - Accent4 2 6 2" xfId="13967"/>
    <cellStyle name="40% - Accent4 2 6 2 2" xfId="13968"/>
    <cellStyle name="40% - Accent4 2 6 2 3" xfId="13969"/>
    <cellStyle name="40% - Accent4 2 6 2 4" xfId="13970"/>
    <cellStyle name="40% - Accent4 2 6 3" xfId="13971"/>
    <cellStyle name="40% - Accent4 2 6 3 2" xfId="13972"/>
    <cellStyle name="40% - Accent4 2 6 3 3" xfId="13973"/>
    <cellStyle name="40% - Accent4 2 6 4" xfId="13974"/>
    <cellStyle name="40% - Accent4 2 6 4 2" xfId="13975"/>
    <cellStyle name="40% - Accent4 2 6 5" xfId="13976"/>
    <cellStyle name="40% - Accent4 2 6 6" xfId="13977"/>
    <cellStyle name="40% - Accent4 2 6 7" xfId="13978"/>
    <cellStyle name="40% - Accent4 2 6 8" xfId="13979"/>
    <cellStyle name="40% - Accent4 2 7" xfId="13980"/>
    <cellStyle name="40% - Accent4 2 7 2" xfId="13981"/>
    <cellStyle name="40% - Accent4 2 7 3" xfId="13982"/>
    <cellStyle name="40% - Accent4 2 7 4" xfId="13983"/>
    <cellStyle name="40% - Accent4 2 8" xfId="13984"/>
    <cellStyle name="40% - Accent4 2 8 2" xfId="13985"/>
    <cellStyle name="40% - Accent4 2 9" xfId="13986"/>
    <cellStyle name="40% - Accent4 2 9 2" xfId="13987"/>
    <cellStyle name="40% - Accent4 2_12PCORC Wind Vestas and Royalties" xfId="13988"/>
    <cellStyle name="40% - Accent4 3" xfId="13989"/>
    <cellStyle name="40% - Accent4 3 2" xfId="13990"/>
    <cellStyle name="40% - Accent4 3 2 2" xfId="13991"/>
    <cellStyle name="40% - Accent4 3 2 2 2" xfId="13992"/>
    <cellStyle name="40% - Accent4 3 2 2 3" xfId="13993"/>
    <cellStyle name="40% - Accent4 3 2 2 4" xfId="13994"/>
    <cellStyle name="40% - Accent4 3 2 3" xfId="13995"/>
    <cellStyle name="40% - Accent4 3 2 3 2" xfId="13996"/>
    <cellStyle name="40% - Accent4 3 2 3 3" xfId="13997"/>
    <cellStyle name="40% - Accent4 3 2 3 4" xfId="13998"/>
    <cellStyle name="40% - Accent4 3 2 4" xfId="13999"/>
    <cellStyle name="40% - Accent4 3 2 4 2" xfId="14000"/>
    <cellStyle name="40% - Accent4 3 2 5" xfId="14001"/>
    <cellStyle name="40% - Accent4 3 2 6" xfId="14002"/>
    <cellStyle name="40% - Accent4 3 2 7" xfId="14003"/>
    <cellStyle name="40% - Accent4 3 3" xfId="14004"/>
    <cellStyle name="40% - Accent4 3 3 2" xfId="14005"/>
    <cellStyle name="40% - Accent4 3 3 2 2" xfId="14006"/>
    <cellStyle name="40% - Accent4 3 3 2 3" xfId="14007"/>
    <cellStyle name="40% - Accent4 3 3 2 3 2" xfId="14008"/>
    <cellStyle name="40% - Accent4 3 3 2 4" xfId="14009"/>
    <cellStyle name="40% - Accent4 3 3 3" xfId="14010"/>
    <cellStyle name="40% - Accent4 3 3 3 2" xfId="14011"/>
    <cellStyle name="40% - Accent4 3 3 4" xfId="14012"/>
    <cellStyle name="40% - Accent4 3 3 4 2" xfId="14013"/>
    <cellStyle name="40% - Accent4 3 3 5" xfId="14014"/>
    <cellStyle name="40% - Accent4 3 3 6" xfId="14015"/>
    <cellStyle name="40% - Accent4 3 4" xfId="14016"/>
    <cellStyle name="40% - Accent4 3 4 2" xfId="14017"/>
    <cellStyle name="40% - Accent4 3 4 3" xfId="14018"/>
    <cellStyle name="40% - Accent4 3 4 4" xfId="14019"/>
    <cellStyle name="40% - Accent4 3 5" xfId="14020"/>
    <cellStyle name="40% - Accent4 3 5 2" xfId="14021"/>
    <cellStyle name="40% - Accent4 3 6" xfId="14022"/>
    <cellStyle name="40% - Accent4 3 7" xfId="14023"/>
    <cellStyle name="40% - Accent4 3 8" xfId="14024"/>
    <cellStyle name="40% - Accent4 4" xfId="14025"/>
    <cellStyle name="40% - Accent4 4 2" xfId="14026"/>
    <cellStyle name="40% - Accent4 4 2 2" xfId="14027"/>
    <cellStyle name="40% - Accent4 4 2 2 2" xfId="14028"/>
    <cellStyle name="40% - Accent4 4 2 2 3" xfId="14029"/>
    <cellStyle name="40% - Accent4 4 2 2 4" xfId="14030"/>
    <cellStyle name="40% - Accent4 4 2 3" xfId="14031"/>
    <cellStyle name="40% - Accent4 4 2 3 2" xfId="14032"/>
    <cellStyle name="40% - Accent4 4 2 4" xfId="14033"/>
    <cellStyle name="40% - Accent4 4 2 5" xfId="14034"/>
    <cellStyle name="40% - Accent4 4 2 6" xfId="14035"/>
    <cellStyle name="40% - Accent4 4 3" xfId="14036"/>
    <cellStyle name="40% - Accent4 4 3 2" xfId="14037"/>
    <cellStyle name="40% - Accent4 4 3 3" xfId="14038"/>
    <cellStyle name="40% - Accent4 4 3 4" xfId="14039"/>
    <cellStyle name="40% - Accent4 4 4" xfId="14040"/>
    <cellStyle name="40% - Accent4 4 4 2" xfId="14041"/>
    <cellStyle name="40% - Accent4 4 4 3" xfId="14042"/>
    <cellStyle name="40% - Accent4 4 4 4" xfId="14043"/>
    <cellStyle name="40% - Accent4 4 5" xfId="14044"/>
    <cellStyle name="40% - Accent4 4 5 2" xfId="14045"/>
    <cellStyle name="40% - Accent4 4 6" xfId="14046"/>
    <cellStyle name="40% - Accent4 4 6 2" xfId="14047"/>
    <cellStyle name="40% - Accent4 4 7" xfId="14048"/>
    <cellStyle name="40% - Accent4 4 8" xfId="14049"/>
    <cellStyle name="40% - Accent4 5" xfId="14050"/>
    <cellStyle name="40% - Accent4 5 2" xfId="14051"/>
    <cellStyle name="40% - Accent4 5 2 2" xfId="14052"/>
    <cellStyle name="40% - Accent4 5 2 2 2" xfId="14053"/>
    <cellStyle name="40% - Accent4 5 2 2 2 2" xfId="14054"/>
    <cellStyle name="40% - Accent4 5 2 2 2 3" xfId="14055"/>
    <cellStyle name="40% - Accent4 5 2 2 3" xfId="14056"/>
    <cellStyle name="40% - Accent4 5 2 2 3 2" xfId="14057"/>
    <cellStyle name="40% - Accent4 5 2 2 4" xfId="14058"/>
    <cellStyle name="40% - Accent4 5 2 2 5" xfId="14059"/>
    <cellStyle name="40% - Accent4 5 2 3" xfId="14060"/>
    <cellStyle name="40% - Accent4 5 2 4" xfId="14061"/>
    <cellStyle name="40% - Accent4 5 3" xfId="14062"/>
    <cellStyle name="40% - Accent4 5 3 2" xfId="14063"/>
    <cellStyle name="40% - Accent4 5 3 3" xfId="14064"/>
    <cellStyle name="40% - Accent4 5 3 4" xfId="14065"/>
    <cellStyle name="40% - Accent4 5 4" xfId="14066"/>
    <cellStyle name="40% - Accent4 5 4 2" xfId="14067"/>
    <cellStyle name="40% - Accent4 5 5" xfId="14068"/>
    <cellStyle name="40% - Accent4 5 5 2" xfId="14069"/>
    <cellStyle name="40% - Accent4 5 5 2 2" xfId="14070"/>
    <cellStyle name="40% - Accent4 5 5 2 3" xfId="14071"/>
    <cellStyle name="40% - Accent4 5 5 3" xfId="14072"/>
    <cellStyle name="40% - Accent4 5 5 3 2" xfId="14073"/>
    <cellStyle name="40% - Accent4 5 5 4" xfId="14074"/>
    <cellStyle name="40% - Accent4 5 5 5" xfId="14075"/>
    <cellStyle name="40% - Accent4 5 6" xfId="14076"/>
    <cellStyle name="40% - Accent4 5 6 2" xfId="14077"/>
    <cellStyle name="40% - Accent4 5 6 2 2" xfId="14078"/>
    <cellStyle name="40% - Accent4 5 6 2 3" xfId="14079"/>
    <cellStyle name="40% - Accent4 5 6 3" xfId="14080"/>
    <cellStyle name="40% - Accent4 5 6 3 2" xfId="14081"/>
    <cellStyle name="40% - Accent4 5 6 4" xfId="14082"/>
    <cellStyle name="40% - Accent4 5 6 5" xfId="14083"/>
    <cellStyle name="40% - Accent4 5 6 6" xfId="14084"/>
    <cellStyle name="40% - Accent4 5 6 7" xfId="14085"/>
    <cellStyle name="40% - Accent4 5 7" xfId="14086"/>
    <cellStyle name="40% - Accent4 5 7 2" xfId="14087"/>
    <cellStyle name="40% - Accent4 5 7 2 2" xfId="14088"/>
    <cellStyle name="40% - Accent4 5 7 3" xfId="14089"/>
    <cellStyle name="40% - Accent4 5 7 4" xfId="14090"/>
    <cellStyle name="40% - Accent4 5 8" xfId="14091"/>
    <cellStyle name="40% - Accent4 5 8 2" xfId="14092"/>
    <cellStyle name="40% - Accent4 5 9" xfId="14093"/>
    <cellStyle name="40% - Accent4 6" xfId="14094"/>
    <cellStyle name="40% - Accent4 6 2" xfId="14095"/>
    <cellStyle name="40% - Accent4 6 2 2" xfId="14096"/>
    <cellStyle name="40% - Accent4 6 2 3" xfId="14097"/>
    <cellStyle name="40% - Accent4 6 2 3 2" xfId="14098"/>
    <cellStyle name="40% - Accent4 6 2 4" xfId="14099"/>
    <cellStyle name="40% - Accent4 6 3" xfId="14100"/>
    <cellStyle name="40% - Accent4 6 3 2" xfId="14101"/>
    <cellStyle name="40% - Accent4 6 4" xfId="14102"/>
    <cellStyle name="40% - Accent4 6 4 2" xfId="14103"/>
    <cellStyle name="40% - Accent4 6 4 2 2" xfId="14104"/>
    <cellStyle name="40% - Accent4 6 4 3" xfId="14105"/>
    <cellStyle name="40% - Accent4 6 4 4" xfId="14106"/>
    <cellStyle name="40% - Accent4 6 4 5" xfId="14107"/>
    <cellStyle name="40% - Accent4 6 4 6" xfId="14108"/>
    <cellStyle name="40% - Accent4 6 5" xfId="14109"/>
    <cellStyle name="40% - Accent4 6 5 2" xfId="14110"/>
    <cellStyle name="40% - Accent4 6 5 3" xfId="14111"/>
    <cellStyle name="40% - Accent4 6 5 4" xfId="14112"/>
    <cellStyle name="40% - Accent4 6 5 5" xfId="14113"/>
    <cellStyle name="40% - Accent4 6 6" xfId="14114"/>
    <cellStyle name="40% - Accent4 6 7" xfId="14115"/>
    <cellStyle name="40% - Accent4 6 8" xfId="14116"/>
    <cellStyle name="40% - Accent4 6 9" xfId="14117"/>
    <cellStyle name="40% - Accent4 7" xfId="14118"/>
    <cellStyle name="40% - Accent4 7 2" xfId="14119"/>
    <cellStyle name="40% - Accent4 7 2 2" xfId="14120"/>
    <cellStyle name="40% - Accent4 7 2 2 2" xfId="14121"/>
    <cellStyle name="40% - Accent4 7 2 3" xfId="14122"/>
    <cellStyle name="40% - Accent4 7 2 4" xfId="14123"/>
    <cellStyle name="40% - Accent4 7 3" xfId="14124"/>
    <cellStyle name="40% - Accent4 7 3 2" xfId="14125"/>
    <cellStyle name="40% - Accent4 7 3 3" xfId="14126"/>
    <cellStyle name="40% - Accent4 7 4" xfId="14127"/>
    <cellStyle name="40% - Accent4 7 4 2" xfId="14128"/>
    <cellStyle name="40% - Accent4 7 4 3" xfId="14129"/>
    <cellStyle name="40% - Accent4 7 5" xfId="14130"/>
    <cellStyle name="40% - Accent4 7 6" xfId="14131"/>
    <cellStyle name="40% - Accent4 8" xfId="14132"/>
    <cellStyle name="40% - Accent4 8 2" xfId="14133"/>
    <cellStyle name="40% - Accent4 8 2 2" xfId="14134"/>
    <cellStyle name="40% - Accent4 8 2 2 2" xfId="14135"/>
    <cellStyle name="40% - Accent4 8 2 3" xfId="14136"/>
    <cellStyle name="40% - Accent4 8 2 4" xfId="14137"/>
    <cellStyle name="40% - Accent4 8 3" xfId="14138"/>
    <cellStyle name="40% - Accent4 8 3 2" xfId="14139"/>
    <cellStyle name="40% - Accent4 8 3 2 2" xfId="14140"/>
    <cellStyle name="40% - Accent4 8 3 3" xfId="14141"/>
    <cellStyle name="40% - Accent4 8 3 4" xfId="14142"/>
    <cellStyle name="40% - Accent4 8 4" xfId="14143"/>
    <cellStyle name="40% - Accent4 9" xfId="14144"/>
    <cellStyle name="40% - Accent4 9 2" xfId="14145"/>
    <cellStyle name="40% - Accent4 9 2 2" xfId="14146"/>
    <cellStyle name="40% - Accent4 9 2 3" xfId="14147"/>
    <cellStyle name="40% - Accent4 9 3" xfId="14148"/>
    <cellStyle name="40% - Accent4 9 4" xfId="14149"/>
    <cellStyle name="40% - Accent4 9 5" xfId="14150"/>
    <cellStyle name="40% - Accent5 10" xfId="14151"/>
    <cellStyle name="40% - Accent5 10 2" xfId="14152"/>
    <cellStyle name="40% - Accent5 10 2 2" xfId="14153"/>
    <cellStyle name="40% - Accent5 10 2 3" xfId="14154"/>
    <cellStyle name="40% - Accent5 11" xfId="14155"/>
    <cellStyle name="40% - Accent5 11 2" xfId="14156"/>
    <cellStyle name="40% - Accent5 11 2 2" xfId="14157"/>
    <cellStyle name="40% - Accent5 11 3" xfId="14158"/>
    <cellStyle name="40% - Accent5 12" xfId="14159"/>
    <cellStyle name="40% - Accent5 12 2" xfId="14160"/>
    <cellStyle name="40% - Accent5 2" xfId="14161"/>
    <cellStyle name="40% - Accent5 2 10" xfId="14162"/>
    <cellStyle name="40% - Accent5 2 11" xfId="14163"/>
    <cellStyle name="40% - Accent5 2 12" xfId="14164"/>
    <cellStyle name="40% - Accent5 2 12 2" xfId="14165"/>
    <cellStyle name="40% - Accent5 2 2" xfId="14166"/>
    <cellStyle name="40% - Accent5 2 2 2" xfId="14167"/>
    <cellStyle name="40% - Accent5 2 2 2 2" xfId="14168"/>
    <cellStyle name="40% - Accent5 2 2 2 2 2" xfId="14169"/>
    <cellStyle name="40% - Accent5 2 2 2 2 3" xfId="14170"/>
    <cellStyle name="40% - Accent5 2 2 2 3" xfId="14171"/>
    <cellStyle name="40% - Accent5 2 2 2 4" xfId="14172"/>
    <cellStyle name="40% - Accent5 2 2 2 5" xfId="14173"/>
    <cellStyle name="40% - Accent5 2 2 3" xfId="14174"/>
    <cellStyle name="40% - Accent5 2 2 3 2" xfId="14175"/>
    <cellStyle name="40% - Accent5 2 2 3 2 2" xfId="14176"/>
    <cellStyle name="40% - Accent5 2 2 3 2 3" xfId="14177"/>
    <cellStyle name="40% - Accent5 2 2 3 3" xfId="14178"/>
    <cellStyle name="40% - Accent5 2 2 3 4" xfId="14179"/>
    <cellStyle name="40% - Accent5 2 2 3 5" xfId="14180"/>
    <cellStyle name="40% - Accent5 2 2 4" xfId="14181"/>
    <cellStyle name="40% - Accent5 2 2 4 2" xfId="14182"/>
    <cellStyle name="40% - Accent5 2 2 4 3" xfId="14183"/>
    <cellStyle name="40% - Accent5 2 2 4 4" xfId="14184"/>
    <cellStyle name="40% - Accent5 2 2 5" xfId="14185"/>
    <cellStyle name="40% - Accent5 2 2 5 2" xfId="14186"/>
    <cellStyle name="40% - Accent5 2 2 6" xfId="14187"/>
    <cellStyle name="40% - Accent5 2 2 7" xfId="14188"/>
    <cellStyle name="40% - Accent5 2 2 8" xfId="14189"/>
    <cellStyle name="40% - Accent5 2 3" xfId="14190"/>
    <cellStyle name="40% - Accent5 2 3 2" xfId="14191"/>
    <cellStyle name="40% - Accent5 2 3 2 2" xfId="14192"/>
    <cellStyle name="40% - Accent5 2 3 2 2 2" xfId="14193"/>
    <cellStyle name="40% - Accent5 2 3 2 2 3" xfId="14194"/>
    <cellStyle name="40% - Accent5 2 3 2 3" xfId="14195"/>
    <cellStyle name="40% - Accent5 2 3 2 4" xfId="14196"/>
    <cellStyle name="40% - Accent5 2 3 2 5" xfId="14197"/>
    <cellStyle name="40% - Accent5 2 3 3" xfId="14198"/>
    <cellStyle name="40% - Accent5 2 3 3 2" xfId="14199"/>
    <cellStyle name="40% - Accent5 2 3 3 3" xfId="14200"/>
    <cellStyle name="40% - Accent5 2 3 3 4" xfId="14201"/>
    <cellStyle name="40% - Accent5 2 3 4" xfId="14202"/>
    <cellStyle name="40% - Accent5 2 3 5" xfId="14203"/>
    <cellStyle name="40% - Accent5 2 3 6" xfId="14204"/>
    <cellStyle name="40% - Accent5 2 3 7" xfId="14205"/>
    <cellStyle name="40% - Accent5 2 4" xfId="14206"/>
    <cellStyle name="40% - Accent5 2 4 2" xfId="14207"/>
    <cellStyle name="40% - Accent5 2 4 2 2" xfId="14208"/>
    <cellStyle name="40% - Accent5 2 4 2 3" xfId="14209"/>
    <cellStyle name="40% - Accent5 2 4 2 4" xfId="14210"/>
    <cellStyle name="40% - Accent5 2 4 3" xfId="14211"/>
    <cellStyle name="40% - Accent5 2 4 3 2" xfId="14212"/>
    <cellStyle name="40% - Accent5 2 4 4" xfId="14213"/>
    <cellStyle name="40% - Accent5 2 4 5" xfId="14214"/>
    <cellStyle name="40% - Accent5 2 4 6" xfId="14215"/>
    <cellStyle name="40% - Accent5 2 5" xfId="14216"/>
    <cellStyle name="40% - Accent5 2 5 2" xfId="14217"/>
    <cellStyle name="40% - Accent5 2 5 3" xfId="14218"/>
    <cellStyle name="40% - Accent5 2 5 4" xfId="14219"/>
    <cellStyle name="40% - Accent5 2 6" xfId="14220"/>
    <cellStyle name="40% - Accent5 2 6 2" xfId="14221"/>
    <cellStyle name="40% - Accent5 2 6 2 2" xfId="14222"/>
    <cellStyle name="40% - Accent5 2 6 2 3" xfId="14223"/>
    <cellStyle name="40% - Accent5 2 6 2 4" xfId="14224"/>
    <cellStyle name="40% - Accent5 2 6 3" xfId="14225"/>
    <cellStyle name="40% - Accent5 2 6 3 2" xfId="14226"/>
    <cellStyle name="40% - Accent5 2 6 3 3" xfId="14227"/>
    <cellStyle name="40% - Accent5 2 6 4" xfId="14228"/>
    <cellStyle name="40% - Accent5 2 6 4 2" xfId="14229"/>
    <cellStyle name="40% - Accent5 2 6 5" xfId="14230"/>
    <cellStyle name="40% - Accent5 2 6 6" xfId="14231"/>
    <cellStyle name="40% - Accent5 2 6 7" xfId="14232"/>
    <cellStyle name="40% - Accent5 2 6 8" xfId="14233"/>
    <cellStyle name="40% - Accent5 2 7" xfId="14234"/>
    <cellStyle name="40% - Accent5 2 7 2" xfId="14235"/>
    <cellStyle name="40% - Accent5 2 7 3" xfId="14236"/>
    <cellStyle name="40% - Accent5 2 7 4" xfId="14237"/>
    <cellStyle name="40% - Accent5 2 8" xfId="14238"/>
    <cellStyle name="40% - Accent5 2 8 2" xfId="14239"/>
    <cellStyle name="40% - Accent5 2 9" xfId="14240"/>
    <cellStyle name="40% - Accent5 2 9 2" xfId="14241"/>
    <cellStyle name="40% - Accent5 2_12PCORC Wind Vestas and Royalties" xfId="14242"/>
    <cellStyle name="40% - Accent5 3" xfId="14243"/>
    <cellStyle name="40% - Accent5 3 2" xfId="14244"/>
    <cellStyle name="40% - Accent5 3 2 2" xfId="14245"/>
    <cellStyle name="40% - Accent5 3 2 2 2" xfId="14246"/>
    <cellStyle name="40% - Accent5 3 2 2 3" xfId="14247"/>
    <cellStyle name="40% - Accent5 3 2 2 4" xfId="14248"/>
    <cellStyle name="40% - Accent5 3 2 3" xfId="14249"/>
    <cellStyle name="40% - Accent5 3 2 3 2" xfId="14250"/>
    <cellStyle name="40% - Accent5 3 2 3 3" xfId="14251"/>
    <cellStyle name="40% - Accent5 3 2 3 4" xfId="14252"/>
    <cellStyle name="40% - Accent5 3 2 4" xfId="14253"/>
    <cellStyle name="40% - Accent5 3 2 4 2" xfId="14254"/>
    <cellStyle name="40% - Accent5 3 2 5" xfId="14255"/>
    <cellStyle name="40% - Accent5 3 2 6" xfId="14256"/>
    <cellStyle name="40% - Accent5 3 2 7" xfId="14257"/>
    <cellStyle name="40% - Accent5 3 3" xfId="14258"/>
    <cellStyle name="40% - Accent5 3 3 2" xfId="14259"/>
    <cellStyle name="40% - Accent5 3 3 2 2" xfId="14260"/>
    <cellStyle name="40% - Accent5 3 3 2 3" xfId="14261"/>
    <cellStyle name="40% - Accent5 3 3 2 3 2" xfId="14262"/>
    <cellStyle name="40% - Accent5 3 3 2 4" xfId="14263"/>
    <cellStyle name="40% - Accent5 3 3 3" xfId="14264"/>
    <cellStyle name="40% - Accent5 3 3 3 2" xfId="14265"/>
    <cellStyle name="40% - Accent5 3 3 4" xfId="14266"/>
    <cellStyle name="40% - Accent5 3 3 4 2" xfId="14267"/>
    <cellStyle name="40% - Accent5 3 3 5" xfId="14268"/>
    <cellStyle name="40% - Accent5 3 3 6" xfId="14269"/>
    <cellStyle name="40% - Accent5 3 4" xfId="14270"/>
    <cellStyle name="40% - Accent5 3 4 2" xfId="14271"/>
    <cellStyle name="40% - Accent5 3 4 3" xfId="14272"/>
    <cellStyle name="40% - Accent5 3 4 4" xfId="14273"/>
    <cellStyle name="40% - Accent5 3 5" xfId="14274"/>
    <cellStyle name="40% - Accent5 3 5 2" xfId="14275"/>
    <cellStyle name="40% - Accent5 3 6" xfId="14276"/>
    <cellStyle name="40% - Accent5 3 7" xfId="14277"/>
    <cellStyle name="40% - Accent5 3 8" xfId="14278"/>
    <cellStyle name="40% - Accent5 4" xfId="14279"/>
    <cellStyle name="40% - Accent5 4 2" xfId="14280"/>
    <cellStyle name="40% - Accent5 4 2 2" xfId="14281"/>
    <cellStyle name="40% - Accent5 4 2 2 2" xfId="14282"/>
    <cellStyle name="40% - Accent5 4 2 2 3" xfId="14283"/>
    <cellStyle name="40% - Accent5 4 2 2 4" xfId="14284"/>
    <cellStyle name="40% - Accent5 4 2 3" xfId="14285"/>
    <cellStyle name="40% - Accent5 4 2 3 2" xfId="14286"/>
    <cellStyle name="40% - Accent5 4 2 4" xfId="14287"/>
    <cellStyle name="40% - Accent5 4 2 5" xfId="14288"/>
    <cellStyle name="40% - Accent5 4 2 6" xfId="14289"/>
    <cellStyle name="40% - Accent5 4 3" xfId="14290"/>
    <cellStyle name="40% - Accent5 4 3 2" xfId="14291"/>
    <cellStyle name="40% - Accent5 4 3 3" xfId="14292"/>
    <cellStyle name="40% - Accent5 4 3 4" xfId="14293"/>
    <cellStyle name="40% - Accent5 4 4" xfId="14294"/>
    <cellStyle name="40% - Accent5 4 4 2" xfId="14295"/>
    <cellStyle name="40% - Accent5 4 4 3" xfId="14296"/>
    <cellStyle name="40% - Accent5 4 4 4" xfId="14297"/>
    <cellStyle name="40% - Accent5 4 5" xfId="14298"/>
    <cellStyle name="40% - Accent5 4 5 2" xfId="14299"/>
    <cellStyle name="40% - Accent5 4 6" xfId="14300"/>
    <cellStyle name="40% - Accent5 4 6 2" xfId="14301"/>
    <cellStyle name="40% - Accent5 4 7" xfId="14302"/>
    <cellStyle name="40% - Accent5 4 8" xfId="14303"/>
    <cellStyle name="40% - Accent5 5" xfId="14304"/>
    <cellStyle name="40% - Accent5 5 2" xfId="14305"/>
    <cellStyle name="40% - Accent5 5 2 2" xfId="14306"/>
    <cellStyle name="40% - Accent5 5 2 2 2" xfId="14307"/>
    <cellStyle name="40% - Accent5 5 2 2 2 2" xfId="14308"/>
    <cellStyle name="40% - Accent5 5 2 2 2 3" xfId="14309"/>
    <cellStyle name="40% - Accent5 5 2 2 3" xfId="14310"/>
    <cellStyle name="40% - Accent5 5 2 2 3 2" xfId="14311"/>
    <cellStyle name="40% - Accent5 5 2 2 4" xfId="14312"/>
    <cellStyle name="40% - Accent5 5 2 2 5" xfId="14313"/>
    <cellStyle name="40% - Accent5 5 2 3" xfId="14314"/>
    <cellStyle name="40% - Accent5 5 2 4" xfId="14315"/>
    <cellStyle name="40% - Accent5 5 3" xfId="14316"/>
    <cellStyle name="40% - Accent5 5 3 2" xfId="14317"/>
    <cellStyle name="40% - Accent5 5 3 3" xfId="14318"/>
    <cellStyle name="40% - Accent5 5 3 4" xfId="14319"/>
    <cellStyle name="40% - Accent5 5 4" xfId="14320"/>
    <cellStyle name="40% - Accent5 5 4 2" xfId="14321"/>
    <cellStyle name="40% - Accent5 5 5" xfId="14322"/>
    <cellStyle name="40% - Accent5 5 5 2" xfId="14323"/>
    <cellStyle name="40% - Accent5 5 5 2 2" xfId="14324"/>
    <cellStyle name="40% - Accent5 5 5 2 3" xfId="14325"/>
    <cellStyle name="40% - Accent5 5 5 3" xfId="14326"/>
    <cellStyle name="40% - Accent5 5 5 3 2" xfId="14327"/>
    <cellStyle name="40% - Accent5 5 5 4" xfId="14328"/>
    <cellStyle name="40% - Accent5 5 5 5" xfId="14329"/>
    <cellStyle name="40% - Accent5 5 6" xfId="14330"/>
    <cellStyle name="40% - Accent5 5 6 2" xfId="14331"/>
    <cellStyle name="40% - Accent5 5 6 2 2" xfId="14332"/>
    <cellStyle name="40% - Accent5 5 6 2 3" xfId="14333"/>
    <cellStyle name="40% - Accent5 5 6 3" xfId="14334"/>
    <cellStyle name="40% - Accent5 5 6 3 2" xfId="14335"/>
    <cellStyle name="40% - Accent5 5 6 4" xfId="14336"/>
    <cellStyle name="40% - Accent5 5 6 5" xfId="14337"/>
    <cellStyle name="40% - Accent5 5 6 6" xfId="14338"/>
    <cellStyle name="40% - Accent5 5 6 7" xfId="14339"/>
    <cellStyle name="40% - Accent5 5 7" xfId="14340"/>
    <cellStyle name="40% - Accent5 5 7 2" xfId="14341"/>
    <cellStyle name="40% - Accent5 5 7 2 2" xfId="14342"/>
    <cellStyle name="40% - Accent5 5 7 3" xfId="14343"/>
    <cellStyle name="40% - Accent5 5 7 4" xfId="14344"/>
    <cellStyle name="40% - Accent5 5 8" xfId="14345"/>
    <cellStyle name="40% - Accent5 5 8 2" xfId="14346"/>
    <cellStyle name="40% - Accent5 5 9" xfId="14347"/>
    <cellStyle name="40% - Accent5 6" xfId="14348"/>
    <cellStyle name="40% - Accent5 6 2" xfId="14349"/>
    <cellStyle name="40% - Accent5 6 2 2" xfId="14350"/>
    <cellStyle name="40% - Accent5 6 2 3" xfId="14351"/>
    <cellStyle name="40% - Accent5 6 2 3 2" xfId="14352"/>
    <cellStyle name="40% - Accent5 6 2 4" xfId="14353"/>
    <cellStyle name="40% - Accent5 6 3" xfId="14354"/>
    <cellStyle name="40% - Accent5 6 3 2" xfId="14355"/>
    <cellStyle name="40% - Accent5 6 4" xfId="14356"/>
    <cellStyle name="40% - Accent5 6 4 2" xfId="14357"/>
    <cellStyle name="40% - Accent5 6 4 2 2" xfId="14358"/>
    <cellStyle name="40% - Accent5 6 4 3" xfId="14359"/>
    <cellStyle name="40% - Accent5 6 4 4" xfId="14360"/>
    <cellStyle name="40% - Accent5 6 4 5" xfId="14361"/>
    <cellStyle name="40% - Accent5 6 4 6" xfId="14362"/>
    <cellStyle name="40% - Accent5 6 5" xfId="14363"/>
    <cellStyle name="40% - Accent5 6 5 2" xfId="14364"/>
    <cellStyle name="40% - Accent5 6 5 3" xfId="14365"/>
    <cellStyle name="40% - Accent5 6 5 4" xfId="14366"/>
    <cellStyle name="40% - Accent5 6 5 5" xfId="14367"/>
    <cellStyle name="40% - Accent5 6 6" xfId="14368"/>
    <cellStyle name="40% - Accent5 6 7" xfId="14369"/>
    <cellStyle name="40% - Accent5 6 8" xfId="14370"/>
    <cellStyle name="40% - Accent5 6 9" xfId="14371"/>
    <cellStyle name="40% - Accent5 7" xfId="14372"/>
    <cellStyle name="40% - Accent5 7 2" xfId="14373"/>
    <cellStyle name="40% - Accent5 7 2 2" xfId="14374"/>
    <cellStyle name="40% - Accent5 7 2 2 2" xfId="14375"/>
    <cellStyle name="40% - Accent5 7 2 3" xfId="14376"/>
    <cellStyle name="40% - Accent5 7 2 4" xfId="14377"/>
    <cellStyle name="40% - Accent5 7 3" xfId="14378"/>
    <cellStyle name="40% - Accent5 7 3 2" xfId="14379"/>
    <cellStyle name="40% - Accent5 7 3 3" xfId="14380"/>
    <cellStyle name="40% - Accent5 7 4" xfId="14381"/>
    <cellStyle name="40% - Accent5 7 4 2" xfId="14382"/>
    <cellStyle name="40% - Accent5 7 4 3" xfId="14383"/>
    <cellStyle name="40% - Accent5 7 5" xfId="14384"/>
    <cellStyle name="40% - Accent5 7 6" xfId="14385"/>
    <cellStyle name="40% - Accent5 8" xfId="14386"/>
    <cellStyle name="40% - Accent5 8 2" xfId="14387"/>
    <cellStyle name="40% - Accent5 8 2 2" xfId="14388"/>
    <cellStyle name="40% - Accent5 8 2 2 2" xfId="14389"/>
    <cellStyle name="40% - Accent5 8 2 3" xfId="14390"/>
    <cellStyle name="40% - Accent5 8 2 4" xfId="14391"/>
    <cellStyle name="40% - Accent5 8 3" xfId="14392"/>
    <cellStyle name="40% - Accent5 8 3 2" xfId="14393"/>
    <cellStyle name="40% - Accent5 8 3 2 2" xfId="14394"/>
    <cellStyle name="40% - Accent5 8 3 3" xfId="14395"/>
    <cellStyle name="40% - Accent5 8 3 4" xfId="14396"/>
    <cellStyle name="40% - Accent5 8 4" xfId="14397"/>
    <cellStyle name="40% - Accent5 9" xfId="14398"/>
    <cellStyle name="40% - Accent5 9 2" xfId="14399"/>
    <cellStyle name="40% - Accent5 9 2 2" xfId="14400"/>
    <cellStyle name="40% - Accent5 9 2 3" xfId="14401"/>
    <cellStyle name="40% - Accent5 9 3" xfId="14402"/>
    <cellStyle name="40% - Accent5 9 4" xfId="14403"/>
    <cellStyle name="40% - Accent5 9 5" xfId="14404"/>
    <cellStyle name="40% - Accent6 10" xfId="14405"/>
    <cellStyle name="40% - Accent6 10 2" xfId="14406"/>
    <cellStyle name="40% - Accent6 10 2 2" xfId="14407"/>
    <cellStyle name="40% - Accent6 10 2 3" xfId="14408"/>
    <cellStyle name="40% - Accent6 11" xfId="14409"/>
    <cellStyle name="40% - Accent6 11 2" xfId="14410"/>
    <cellStyle name="40% - Accent6 11 2 2" xfId="14411"/>
    <cellStyle name="40% - Accent6 11 3" xfId="14412"/>
    <cellStyle name="40% - Accent6 12" xfId="14413"/>
    <cellStyle name="40% - Accent6 12 2" xfId="14414"/>
    <cellStyle name="40% - Accent6 2" xfId="14415"/>
    <cellStyle name="40% - Accent6 2 10" xfId="14416"/>
    <cellStyle name="40% - Accent6 2 11" xfId="14417"/>
    <cellStyle name="40% - Accent6 2 12" xfId="14418"/>
    <cellStyle name="40% - Accent6 2 12 2" xfId="14419"/>
    <cellStyle name="40% - Accent6 2 2" xfId="14420"/>
    <cellStyle name="40% - Accent6 2 2 2" xfId="14421"/>
    <cellStyle name="40% - Accent6 2 2 2 2" xfId="14422"/>
    <cellStyle name="40% - Accent6 2 2 2 2 2" xfId="14423"/>
    <cellStyle name="40% - Accent6 2 2 2 2 3" xfId="14424"/>
    <cellStyle name="40% - Accent6 2 2 2 3" xfId="14425"/>
    <cellStyle name="40% - Accent6 2 2 2 4" xfId="14426"/>
    <cellStyle name="40% - Accent6 2 2 2 5" xfId="14427"/>
    <cellStyle name="40% - Accent6 2 2 3" xfId="14428"/>
    <cellStyle name="40% - Accent6 2 2 3 2" xfId="14429"/>
    <cellStyle name="40% - Accent6 2 2 3 2 2" xfId="14430"/>
    <cellStyle name="40% - Accent6 2 2 3 2 3" xfId="14431"/>
    <cellStyle name="40% - Accent6 2 2 3 3" xfId="14432"/>
    <cellStyle name="40% - Accent6 2 2 3 4" xfId="14433"/>
    <cellStyle name="40% - Accent6 2 2 3 5" xfId="14434"/>
    <cellStyle name="40% - Accent6 2 2 4" xfId="14435"/>
    <cellStyle name="40% - Accent6 2 2 4 2" xfId="14436"/>
    <cellStyle name="40% - Accent6 2 2 4 3" xfId="14437"/>
    <cellStyle name="40% - Accent6 2 2 4 4" xfId="14438"/>
    <cellStyle name="40% - Accent6 2 2 5" xfId="14439"/>
    <cellStyle name="40% - Accent6 2 2 5 2" xfId="14440"/>
    <cellStyle name="40% - Accent6 2 2 6" xfId="14441"/>
    <cellStyle name="40% - Accent6 2 2 7" xfId="14442"/>
    <cellStyle name="40% - Accent6 2 2 8" xfId="14443"/>
    <cellStyle name="40% - Accent6 2 3" xfId="14444"/>
    <cellStyle name="40% - Accent6 2 3 2" xfId="14445"/>
    <cellStyle name="40% - Accent6 2 3 2 2" xfId="14446"/>
    <cellStyle name="40% - Accent6 2 3 2 2 2" xfId="14447"/>
    <cellStyle name="40% - Accent6 2 3 2 2 3" xfId="14448"/>
    <cellStyle name="40% - Accent6 2 3 2 3" xfId="14449"/>
    <cellStyle name="40% - Accent6 2 3 2 4" xfId="14450"/>
    <cellStyle name="40% - Accent6 2 3 2 5" xfId="14451"/>
    <cellStyle name="40% - Accent6 2 3 3" xfId="14452"/>
    <cellStyle name="40% - Accent6 2 3 3 2" xfId="14453"/>
    <cellStyle name="40% - Accent6 2 3 3 3" xfId="14454"/>
    <cellStyle name="40% - Accent6 2 3 3 4" xfId="14455"/>
    <cellStyle name="40% - Accent6 2 3 4" xfId="14456"/>
    <cellStyle name="40% - Accent6 2 3 5" xfId="14457"/>
    <cellStyle name="40% - Accent6 2 3 6" xfId="14458"/>
    <cellStyle name="40% - Accent6 2 3 7" xfId="14459"/>
    <cellStyle name="40% - Accent6 2 4" xfId="14460"/>
    <cellStyle name="40% - Accent6 2 4 2" xfId="14461"/>
    <cellStyle name="40% - Accent6 2 4 2 2" xfId="14462"/>
    <cellStyle name="40% - Accent6 2 4 2 3" xfId="14463"/>
    <cellStyle name="40% - Accent6 2 4 2 4" xfId="14464"/>
    <cellStyle name="40% - Accent6 2 4 3" xfId="14465"/>
    <cellStyle name="40% - Accent6 2 4 3 2" xfId="14466"/>
    <cellStyle name="40% - Accent6 2 4 4" xfId="14467"/>
    <cellStyle name="40% - Accent6 2 4 5" xfId="14468"/>
    <cellStyle name="40% - Accent6 2 4 6" xfId="14469"/>
    <cellStyle name="40% - Accent6 2 5" xfId="14470"/>
    <cellStyle name="40% - Accent6 2 5 2" xfId="14471"/>
    <cellStyle name="40% - Accent6 2 5 3" xfId="14472"/>
    <cellStyle name="40% - Accent6 2 5 4" xfId="14473"/>
    <cellStyle name="40% - Accent6 2 6" xfId="14474"/>
    <cellStyle name="40% - Accent6 2 6 2" xfId="14475"/>
    <cellStyle name="40% - Accent6 2 6 2 2" xfId="14476"/>
    <cellStyle name="40% - Accent6 2 6 2 3" xfId="14477"/>
    <cellStyle name="40% - Accent6 2 6 2 4" xfId="14478"/>
    <cellStyle name="40% - Accent6 2 6 3" xfId="14479"/>
    <cellStyle name="40% - Accent6 2 6 3 2" xfId="14480"/>
    <cellStyle name="40% - Accent6 2 6 3 3" xfId="14481"/>
    <cellStyle name="40% - Accent6 2 6 4" xfId="14482"/>
    <cellStyle name="40% - Accent6 2 6 4 2" xfId="14483"/>
    <cellStyle name="40% - Accent6 2 6 5" xfId="14484"/>
    <cellStyle name="40% - Accent6 2 6 6" xfId="14485"/>
    <cellStyle name="40% - Accent6 2 6 7" xfId="14486"/>
    <cellStyle name="40% - Accent6 2 6 8" xfId="14487"/>
    <cellStyle name="40% - Accent6 2 7" xfId="14488"/>
    <cellStyle name="40% - Accent6 2 7 2" xfId="14489"/>
    <cellStyle name="40% - Accent6 2 7 3" xfId="14490"/>
    <cellStyle name="40% - Accent6 2 7 4" xfId="14491"/>
    <cellStyle name="40% - Accent6 2 8" xfId="14492"/>
    <cellStyle name="40% - Accent6 2 8 2" xfId="14493"/>
    <cellStyle name="40% - Accent6 2 9" xfId="14494"/>
    <cellStyle name="40% - Accent6 2 9 2" xfId="14495"/>
    <cellStyle name="40% - Accent6 2_12PCORC Wind Vestas and Royalties" xfId="14496"/>
    <cellStyle name="40% - Accent6 3" xfId="14497"/>
    <cellStyle name="40% - Accent6 3 2" xfId="14498"/>
    <cellStyle name="40% - Accent6 3 2 2" xfId="14499"/>
    <cellStyle name="40% - Accent6 3 2 2 2" xfId="14500"/>
    <cellStyle name="40% - Accent6 3 2 2 3" xfId="14501"/>
    <cellStyle name="40% - Accent6 3 2 2 4" xfId="14502"/>
    <cellStyle name="40% - Accent6 3 2 3" xfId="14503"/>
    <cellStyle name="40% - Accent6 3 2 3 2" xfId="14504"/>
    <cellStyle name="40% - Accent6 3 2 3 3" xfId="14505"/>
    <cellStyle name="40% - Accent6 3 2 3 4" xfId="14506"/>
    <cellStyle name="40% - Accent6 3 2 4" xfId="14507"/>
    <cellStyle name="40% - Accent6 3 2 4 2" xfId="14508"/>
    <cellStyle name="40% - Accent6 3 2 5" xfId="14509"/>
    <cellStyle name="40% - Accent6 3 2 6" xfId="14510"/>
    <cellStyle name="40% - Accent6 3 2 7" xfId="14511"/>
    <cellStyle name="40% - Accent6 3 3" xfId="14512"/>
    <cellStyle name="40% - Accent6 3 3 2" xfId="14513"/>
    <cellStyle name="40% - Accent6 3 3 2 2" xfId="14514"/>
    <cellStyle name="40% - Accent6 3 3 2 3" xfId="14515"/>
    <cellStyle name="40% - Accent6 3 3 2 3 2" xfId="14516"/>
    <cellStyle name="40% - Accent6 3 3 2 4" xfId="14517"/>
    <cellStyle name="40% - Accent6 3 3 3" xfId="14518"/>
    <cellStyle name="40% - Accent6 3 3 3 2" xfId="14519"/>
    <cellStyle name="40% - Accent6 3 3 4" xfId="14520"/>
    <cellStyle name="40% - Accent6 3 3 4 2" xfId="14521"/>
    <cellStyle name="40% - Accent6 3 3 5" xfId="14522"/>
    <cellStyle name="40% - Accent6 3 3 6" xfId="14523"/>
    <cellStyle name="40% - Accent6 3 4" xfId="14524"/>
    <cellStyle name="40% - Accent6 3 4 2" xfId="14525"/>
    <cellStyle name="40% - Accent6 3 4 3" xfId="14526"/>
    <cellStyle name="40% - Accent6 3 4 4" xfId="14527"/>
    <cellStyle name="40% - Accent6 3 5" xfId="14528"/>
    <cellStyle name="40% - Accent6 3 5 2" xfId="14529"/>
    <cellStyle name="40% - Accent6 3 6" xfId="14530"/>
    <cellStyle name="40% - Accent6 3 7" xfId="14531"/>
    <cellStyle name="40% - Accent6 3 8" xfId="14532"/>
    <cellStyle name="40% - Accent6 4" xfId="14533"/>
    <cellStyle name="40% - Accent6 4 2" xfId="14534"/>
    <cellStyle name="40% - Accent6 4 2 2" xfId="14535"/>
    <cellStyle name="40% - Accent6 4 2 2 2" xfId="14536"/>
    <cellStyle name="40% - Accent6 4 2 2 3" xfId="14537"/>
    <cellStyle name="40% - Accent6 4 2 2 4" xfId="14538"/>
    <cellStyle name="40% - Accent6 4 2 3" xfId="14539"/>
    <cellStyle name="40% - Accent6 4 2 3 2" xfId="14540"/>
    <cellStyle name="40% - Accent6 4 2 4" xfId="14541"/>
    <cellStyle name="40% - Accent6 4 2 5" xfId="14542"/>
    <cellStyle name="40% - Accent6 4 2 6" xfId="14543"/>
    <cellStyle name="40% - Accent6 4 3" xfId="14544"/>
    <cellStyle name="40% - Accent6 4 3 2" xfId="14545"/>
    <cellStyle name="40% - Accent6 4 3 3" xfId="14546"/>
    <cellStyle name="40% - Accent6 4 3 4" xfId="14547"/>
    <cellStyle name="40% - Accent6 4 4" xfId="14548"/>
    <cellStyle name="40% - Accent6 4 4 2" xfId="14549"/>
    <cellStyle name="40% - Accent6 4 4 3" xfId="14550"/>
    <cellStyle name="40% - Accent6 4 4 4" xfId="14551"/>
    <cellStyle name="40% - Accent6 4 5" xfId="14552"/>
    <cellStyle name="40% - Accent6 4 5 2" xfId="14553"/>
    <cellStyle name="40% - Accent6 4 6" xfId="14554"/>
    <cellStyle name="40% - Accent6 4 6 2" xfId="14555"/>
    <cellStyle name="40% - Accent6 4 7" xfId="14556"/>
    <cellStyle name="40% - Accent6 4 8" xfId="14557"/>
    <cellStyle name="40% - Accent6 5" xfId="14558"/>
    <cellStyle name="40% - Accent6 5 2" xfId="14559"/>
    <cellStyle name="40% - Accent6 5 2 2" xfId="14560"/>
    <cellStyle name="40% - Accent6 5 2 2 2" xfId="14561"/>
    <cellStyle name="40% - Accent6 5 2 2 2 2" xfId="14562"/>
    <cellStyle name="40% - Accent6 5 2 2 2 3" xfId="14563"/>
    <cellStyle name="40% - Accent6 5 2 2 3" xfId="14564"/>
    <cellStyle name="40% - Accent6 5 2 2 3 2" xfId="14565"/>
    <cellStyle name="40% - Accent6 5 2 2 4" xfId="14566"/>
    <cellStyle name="40% - Accent6 5 2 2 5" xfId="14567"/>
    <cellStyle name="40% - Accent6 5 2 3" xfId="14568"/>
    <cellStyle name="40% - Accent6 5 2 4" xfId="14569"/>
    <cellStyle name="40% - Accent6 5 3" xfId="14570"/>
    <cellStyle name="40% - Accent6 5 3 2" xfId="14571"/>
    <cellStyle name="40% - Accent6 5 3 3" xfId="14572"/>
    <cellStyle name="40% - Accent6 5 3 4" xfId="14573"/>
    <cellStyle name="40% - Accent6 5 4" xfId="14574"/>
    <cellStyle name="40% - Accent6 5 4 2" xfId="14575"/>
    <cellStyle name="40% - Accent6 5 5" xfId="14576"/>
    <cellStyle name="40% - Accent6 5 5 2" xfId="14577"/>
    <cellStyle name="40% - Accent6 5 5 2 2" xfId="14578"/>
    <cellStyle name="40% - Accent6 5 5 2 3" xfId="14579"/>
    <cellStyle name="40% - Accent6 5 5 3" xfId="14580"/>
    <cellStyle name="40% - Accent6 5 5 3 2" xfId="14581"/>
    <cellStyle name="40% - Accent6 5 5 4" xfId="14582"/>
    <cellStyle name="40% - Accent6 5 5 5" xfId="14583"/>
    <cellStyle name="40% - Accent6 5 6" xfId="14584"/>
    <cellStyle name="40% - Accent6 5 6 2" xfId="14585"/>
    <cellStyle name="40% - Accent6 5 6 2 2" xfId="14586"/>
    <cellStyle name="40% - Accent6 5 6 2 3" xfId="14587"/>
    <cellStyle name="40% - Accent6 5 6 3" xfId="14588"/>
    <cellStyle name="40% - Accent6 5 6 3 2" xfId="14589"/>
    <cellStyle name="40% - Accent6 5 6 4" xfId="14590"/>
    <cellStyle name="40% - Accent6 5 6 5" xfId="14591"/>
    <cellStyle name="40% - Accent6 5 6 6" xfId="14592"/>
    <cellStyle name="40% - Accent6 5 6 7" xfId="14593"/>
    <cellStyle name="40% - Accent6 5 7" xfId="14594"/>
    <cellStyle name="40% - Accent6 5 7 2" xfId="14595"/>
    <cellStyle name="40% - Accent6 5 7 2 2" xfId="14596"/>
    <cellStyle name="40% - Accent6 5 7 3" xfId="14597"/>
    <cellStyle name="40% - Accent6 5 7 4" xfId="14598"/>
    <cellStyle name="40% - Accent6 5 8" xfId="14599"/>
    <cellStyle name="40% - Accent6 5 8 2" xfId="14600"/>
    <cellStyle name="40% - Accent6 5 9" xfId="14601"/>
    <cellStyle name="40% - Accent6 6" xfId="14602"/>
    <cellStyle name="40% - Accent6 6 2" xfId="14603"/>
    <cellStyle name="40% - Accent6 6 2 2" xfId="14604"/>
    <cellStyle name="40% - Accent6 6 2 3" xfId="14605"/>
    <cellStyle name="40% - Accent6 6 2 3 2" xfId="14606"/>
    <cellStyle name="40% - Accent6 6 2 4" xfId="14607"/>
    <cellStyle name="40% - Accent6 6 3" xfId="14608"/>
    <cellStyle name="40% - Accent6 6 3 2" xfId="14609"/>
    <cellStyle name="40% - Accent6 6 4" xfId="14610"/>
    <cellStyle name="40% - Accent6 6 4 2" xfId="14611"/>
    <cellStyle name="40% - Accent6 6 4 2 2" xfId="14612"/>
    <cellStyle name="40% - Accent6 6 4 3" xfId="14613"/>
    <cellStyle name="40% - Accent6 6 4 4" xfId="14614"/>
    <cellStyle name="40% - Accent6 6 4 5" xfId="14615"/>
    <cellStyle name="40% - Accent6 6 4 6" xfId="14616"/>
    <cellStyle name="40% - Accent6 6 5" xfId="14617"/>
    <cellStyle name="40% - Accent6 6 5 2" xfId="14618"/>
    <cellStyle name="40% - Accent6 6 5 3" xfId="14619"/>
    <cellStyle name="40% - Accent6 6 5 4" xfId="14620"/>
    <cellStyle name="40% - Accent6 6 5 5" xfId="14621"/>
    <cellStyle name="40% - Accent6 6 6" xfId="14622"/>
    <cellStyle name="40% - Accent6 6 7" xfId="14623"/>
    <cellStyle name="40% - Accent6 6 8" xfId="14624"/>
    <cellStyle name="40% - Accent6 6 9" xfId="14625"/>
    <cellStyle name="40% - Accent6 7" xfId="14626"/>
    <cellStyle name="40% - Accent6 7 2" xfId="14627"/>
    <cellStyle name="40% - Accent6 7 2 2" xfId="14628"/>
    <cellStyle name="40% - Accent6 7 2 2 2" xfId="14629"/>
    <cellStyle name="40% - Accent6 7 2 3" xfId="14630"/>
    <cellStyle name="40% - Accent6 7 2 4" xfId="14631"/>
    <cellStyle name="40% - Accent6 7 3" xfId="14632"/>
    <cellStyle name="40% - Accent6 7 3 2" xfId="14633"/>
    <cellStyle name="40% - Accent6 7 3 3" xfId="14634"/>
    <cellStyle name="40% - Accent6 7 4" xfId="14635"/>
    <cellStyle name="40% - Accent6 7 4 2" xfId="14636"/>
    <cellStyle name="40% - Accent6 7 4 3" xfId="14637"/>
    <cellStyle name="40% - Accent6 7 5" xfId="14638"/>
    <cellStyle name="40% - Accent6 7 6" xfId="14639"/>
    <cellStyle name="40% - Accent6 8" xfId="14640"/>
    <cellStyle name="40% - Accent6 8 2" xfId="14641"/>
    <cellStyle name="40% - Accent6 8 2 2" xfId="14642"/>
    <cellStyle name="40% - Accent6 8 2 2 2" xfId="14643"/>
    <cellStyle name="40% - Accent6 8 2 3" xfId="14644"/>
    <cellStyle name="40% - Accent6 8 2 4" xfId="14645"/>
    <cellStyle name="40% - Accent6 8 3" xfId="14646"/>
    <cellStyle name="40% - Accent6 8 3 2" xfId="14647"/>
    <cellStyle name="40% - Accent6 8 3 2 2" xfId="14648"/>
    <cellStyle name="40% - Accent6 8 3 3" xfId="14649"/>
    <cellStyle name="40% - Accent6 8 3 4" xfId="14650"/>
    <cellStyle name="40% - Accent6 8 4" xfId="14651"/>
    <cellStyle name="40% - Accent6 9" xfId="14652"/>
    <cellStyle name="40% - Accent6 9 2" xfId="14653"/>
    <cellStyle name="40% - Accent6 9 2 2" xfId="14654"/>
    <cellStyle name="40% - Accent6 9 2 3" xfId="14655"/>
    <cellStyle name="40% - Accent6 9 3" xfId="14656"/>
    <cellStyle name="40% - Accent6 9 4" xfId="14657"/>
    <cellStyle name="40% - Accent6 9 5" xfId="14658"/>
    <cellStyle name="60% - Accent1 2" xfId="14659"/>
    <cellStyle name="60% - Accent1 2 2" xfId="14660"/>
    <cellStyle name="60% - Accent1 2 2 2" xfId="14661"/>
    <cellStyle name="60% - Accent1 2 2 2 2" xfId="14662"/>
    <cellStyle name="60% - Accent1 2 2 3" xfId="14663"/>
    <cellStyle name="60% - Accent1 2 3" xfId="14664"/>
    <cellStyle name="60% - Accent1 2 3 2" xfId="14665"/>
    <cellStyle name="60% - Accent1 2 3 2 2" xfId="14666"/>
    <cellStyle name="60% - Accent1 2 3 3" xfId="14667"/>
    <cellStyle name="60% - Accent1 2 3 3 2" xfId="14668"/>
    <cellStyle name="60% - Accent1 2 3 4" xfId="14669"/>
    <cellStyle name="60% - Accent1 2 4" xfId="14670"/>
    <cellStyle name="60% - Accent1 2 4 2" xfId="14671"/>
    <cellStyle name="60% - Accent1 2 5" xfId="14672"/>
    <cellStyle name="60% - Accent1 3" xfId="14673"/>
    <cellStyle name="60% - Accent1 3 2" xfId="14674"/>
    <cellStyle name="60% - Accent1 3 2 2" xfId="14675"/>
    <cellStyle name="60% - Accent1 3 3" xfId="14676"/>
    <cellStyle name="60% - Accent1 4" xfId="14677"/>
    <cellStyle name="60% - Accent1 4 2" xfId="14678"/>
    <cellStyle name="60% - Accent1 4 2 2" xfId="14679"/>
    <cellStyle name="60% - Accent1 4 3" xfId="14680"/>
    <cellStyle name="60% - Accent1 5" xfId="14681"/>
    <cellStyle name="60% - Accent1 5 2" xfId="14682"/>
    <cellStyle name="60% - Accent1 5 2 2" xfId="14683"/>
    <cellStyle name="60% - Accent1 5 3" xfId="14684"/>
    <cellStyle name="60% - Accent1 6" xfId="14685"/>
    <cellStyle name="60% - Accent1 6 2" xfId="14686"/>
    <cellStyle name="60% - Accent2 2" xfId="14687"/>
    <cellStyle name="60% - Accent2 2 2" xfId="14688"/>
    <cellStyle name="60% - Accent2 2 2 2" xfId="14689"/>
    <cellStyle name="60% - Accent2 2 2 2 2" xfId="14690"/>
    <cellStyle name="60% - Accent2 2 2 3" xfId="14691"/>
    <cellStyle name="60% - Accent2 2 3" xfId="14692"/>
    <cellStyle name="60% - Accent2 2 3 2" xfId="14693"/>
    <cellStyle name="60% - Accent2 2 3 2 2" xfId="14694"/>
    <cellStyle name="60% - Accent2 2 3 3" xfId="14695"/>
    <cellStyle name="60% - Accent2 2 3 3 2" xfId="14696"/>
    <cellStyle name="60% - Accent2 2 3 4" xfId="14697"/>
    <cellStyle name="60% - Accent2 2 4" xfId="14698"/>
    <cellStyle name="60% - Accent2 2 4 2" xfId="14699"/>
    <cellStyle name="60% - Accent2 2 5" xfId="14700"/>
    <cellStyle name="60% - Accent2 3" xfId="14701"/>
    <cellStyle name="60% - Accent2 3 2" xfId="14702"/>
    <cellStyle name="60% - Accent2 3 2 2" xfId="14703"/>
    <cellStyle name="60% - Accent2 3 3" xfId="14704"/>
    <cellStyle name="60% - Accent2 4" xfId="14705"/>
    <cellStyle name="60% - Accent2 4 2" xfId="14706"/>
    <cellStyle name="60% - Accent2 4 2 2" xfId="14707"/>
    <cellStyle name="60% - Accent2 4 3" xfId="14708"/>
    <cellStyle name="60% - Accent2 5" xfId="14709"/>
    <cellStyle name="60% - Accent2 5 2" xfId="14710"/>
    <cellStyle name="60% - Accent2 5 2 2" xfId="14711"/>
    <cellStyle name="60% - Accent2 5 3" xfId="14712"/>
    <cellStyle name="60% - Accent2 6" xfId="14713"/>
    <cellStyle name="60% - Accent2 6 2" xfId="14714"/>
    <cellStyle name="60% - Accent3 2" xfId="14715"/>
    <cellStyle name="60% - Accent3 2 2" xfId="14716"/>
    <cellStyle name="60% - Accent3 2 2 2" xfId="14717"/>
    <cellStyle name="60% - Accent3 2 2 2 2" xfId="14718"/>
    <cellStyle name="60% - Accent3 2 2 3" xfId="14719"/>
    <cellStyle name="60% - Accent3 2 3" xfId="14720"/>
    <cellStyle name="60% - Accent3 2 3 2" xfId="14721"/>
    <cellStyle name="60% - Accent3 2 3 2 2" xfId="14722"/>
    <cellStyle name="60% - Accent3 2 3 3" xfId="14723"/>
    <cellStyle name="60% - Accent3 2 3 3 2" xfId="14724"/>
    <cellStyle name="60% - Accent3 2 3 4" xfId="14725"/>
    <cellStyle name="60% - Accent3 2 4" xfId="14726"/>
    <cellStyle name="60% - Accent3 2 4 2" xfId="14727"/>
    <cellStyle name="60% - Accent3 2 5" xfId="14728"/>
    <cellStyle name="60% - Accent3 3" xfId="14729"/>
    <cellStyle name="60% - Accent3 3 2" xfId="14730"/>
    <cellStyle name="60% - Accent3 3 2 2" xfId="14731"/>
    <cellStyle name="60% - Accent3 3 3" xfId="14732"/>
    <cellStyle name="60% - Accent3 4" xfId="14733"/>
    <cellStyle name="60% - Accent3 4 2" xfId="14734"/>
    <cellStyle name="60% - Accent3 4 2 2" xfId="14735"/>
    <cellStyle name="60% - Accent3 4 3" xfId="14736"/>
    <cellStyle name="60% - Accent3 5" xfId="14737"/>
    <cellStyle name="60% - Accent3 5 2" xfId="14738"/>
    <cellStyle name="60% - Accent3 5 2 2" xfId="14739"/>
    <cellStyle name="60% - Accent3 5 3" xfId="14740"/>
    <cellStyle name="60% - Accent3 6" xfId="14741"/>
    <cellStyle name="60% - Accent3 6 2" xfId="14742"/>
    <cellStyle name="60% - Accent4 2" xfId="14743"/>
    <cellStyle name="60% - Accent4 2 2" xfId="14744"/>
    <cellStyle name="60% - Accent4 2 2 2" xfId="14745"/>
    <cellStyle name="60% - Accent4 2 2 2 2" xfId="14746"/>
    <cellStyle name="60% - Accent4 2 2 3" xfId="14747"/>
    <cellStyle name="60% - Accent4 2 3" xfId="14748"/>
    <cellStyle name="60% - Accent4 2 3 2" xfId="14749"/>
    <cellStyle name="60% - Accent4 2 3 2 2" xfId="14750"/>
    <cellStyle name="60% - Accent4 2 3 3" xfId="14751"/>
    <cellStyle name="60% - Accent4 2 3 3 2" xfId="14752"/>
    <cellStyle name="60% - Accent4 2 3 4" xfId="14753"/>
    <cellStyle name="60% - Accent4 2 4" xfId="14754"/>
    <cellStyle name="60% - Accent4 2 4 2" xfId="14755"/>
    <cellStyle name="60% - Accent4 2 5" xfId="14756"/>
    <cellStyle name="60% - Accent4 3" xfId="14757"/>
    <cellStyle name="60% - Accent4 3 2" xfId="14758"/>
    <cellStyle name="60% - Accent4 3 2 2" xfId="14759"/>
    <cellStyle name="60% - Accent4 3 3" xfId="14760"/>
    <cellStyle name="60% - Accent4 4" xfId="14761"/>
    <cellStyle name="60% - Accent4 4 2" xfId="14762"/>
    <cellStyle name="60% - Accent4 4 2 2" xfId="14763"/>
    <cellStyle name="60% - Accent4 4 3" xfId="14764"/>
    <cellStyle name="60% - Accent4 5" xfId="14765"/>
    <cellStyle name="60% - Accent4 5 2" xfId="14766"/>
    <cellStyle name="60% - Accent4 5 2 2" xfId="14767"/>
    <cellStyle name="60% - Accent4 5 3" xfId="14768"/>
    <cellStyle name="60% - Accent4 6" xfId="14769"/>
    <cellStyle name="60% - Accent4 6 2" xfId="14770"/>
    <cellStyle name="60% - Accent5 2" xfId="14771"/>
    <cellStyle name="60% - Accent5 2 2" xfId="14772"/>
    <cellStyle name="60% - Accent5 2 2 2" xfId="14773"/>
    <cellStyle name="60% - Accent5 2 2 2 2" xfId="14774"/>
    <cellStyle name="60% - Accent5 2 2 3" xfId="14775"/>
    <cellStyle name="60% - Accent5 2 3" xfId="14776"/>
    <cellStyle name="60% - Accent5 2 3 2" xfId="14777"/>
    <cellStyle name="60% - Accent5 2 3 2 2" xfId="14778"/>
    <cellStyle name="60% - Accent5 2 3 3" xfId="14779"/>
    <cellStyle name="60% - Accent5 2 3 3 2" xfId="14780"/>
    <cellStyle name="60% - Accent5 2 3 4" xfId="14781"/>
    <cellStyle name="60% - Accent5 2 4" xfId="14782"/>
    <cellStyle name="60% - Accent5 2 4 2" xfId="14783"/>
    <cellStyle name="60% - Accent5 2 5" xfId="14784"/>
    <cellStyle name="60% - Accent5 3" xfId="14785"/>
    <cellStyle name="60% - Accent5 3 2" xfId="14786"/>
    <cellStyle name="60% - Accent5 3 2 2" xfId="14787"/>
    <cellStyle name="60% - Accent5 3 3" xfId="14788"/>
    <cellStyle name="60% - Accent5 4" xfId="14789"/>
    <cellStyle name="60% - Accent5 4 2" xfId="14790"/>
    <cellStyle name="60% - Accent5 4 2 2" xfId="14791"/>
    <cellStyle name="60% - Accent5 4 3" xfId="14792"/>
    <cellStyle name="60% - Accent5 5" xfId="14793"/>
    <cellStyle name="60% - Accent5 5 2" xfId="14794"/>
    <cellStyle name="60% - Accent5 5 2 2" xfId="14795"/>
    <cellStyle name="60% - Accent5 5 3" xfId="14796"/>
    <cellStyle name="60% - Accent5 6" xfId="14797"/>
    <cellStyle name="60% - Accent5 6 2" xfId="14798"/>
    <cellStyle name="60% - Accent6 2" xfId="14799"/>
    <cellStyle name="60% - Accent6 2 2" xfId="14800"/>
    <cellStyle name="60% - Accent6 2 2 2" xfId="14801"/>
    <cellStyle name="60% - Accent6 2 2 2 2" xfId="14802"/>
    <cellStyle name="60% - Accent6 2 2 3" xfId="14803"/>
    <cellStyle name="60% - Accent6 2 3" xfId="14804"/>
    <cellStyle name="60% - Accent6 2 3 2" xfId="14805"/>
    <cellStyle name="60% - Accent6 2 3 2 2" xfId="14806"/>
    <cellStyle name="60% - Accent6 2 3 3" xfId="14807"/>
    <cellStyle name="60% - Accent6 2 3 3 2" xfId="14808"/>
    <cellStyle name="60% - Accent6 2 3 4" xfId="14809"/>
    <cellStyle name="60% - Accent6 2 4" xfId="14810"/>
    <cellStyle name="60% - Accent6 2 4 2" xfId="14811"/>
    <cellStyle name="60% - Accent6 2 5" xfId="14812"/>
    <cellStyle name="60% - Accent6 3" xfId="14813"/>
    <cellStyle name="60% - Accent6 3 2" xfId="14814"/>
    <cellStyle name="60% - Accent6 3 2 2" xfId="14815"/>
    <cellStyle name="60% - Accent6 3 3" xfId="14816"/>
    <cellStyle name="60% - Accent6 4" xfId="14817"/>
    <cellStyle name="60% - Accent6 4 2" xfId="14818"/>
    <cellStyle name="60% - Accent6 4 2 2" xfId="14819"/>
    <cellStyle name="60% - Accent6 4 3" xfId="14820"/>
    <cellStyle name="60% - Accent6 5" xfId="14821"/>
    <cellStyle name="60% - Accent6 5 2" xfId="14822"/>
    <cellStyle name="60% - Accent6 5 2 2" xfId="14823"/>
    <cellStyle name="60% - Accent6 5 3" xfId="14824"/>
    <cellStyle name="60% - Accent6 6" xfId="14825"/>
    <cellStyle name="60% - Accent6 6 2" xfId="14826"/>
    <cellStyle name="Accent1 - 20%" xfId="14827"/>
    <cellStyle name="Accent1 - 20% 2" xfId="14828"/>
    <cellStyle name="Accent1 - 40%" xfId="14829"/>
    <cellStyle name="Accent1 - 40% 2" xfId="14830"/>
    <cellStyle name="Accent1 - 60%" xfId="14831"/>
    <cellStyle name="Accent1 - 60% 2" xfId="14832"/>
    <cellStyle name="Accent1 2" xfId="14833"/>
    <cellStyle name="Accent1 2 2" xfId="14834"/>
    <cellStyle name="Accent1 2 2 2" xfId="14835"/>
    <cellStyle name="Accent1 2 2 2 2" xfId="14836"/>
    <cellStyle name="Accent1 2 2 3" xfId="14837"/>
    <cellStyle name="Accent1 2 3" xfId="14838"/>
    <cellStyle name="Accent1 2 3 2" xfId="14839"/>
    <cellStyle name="Accent1 2 3 2 2" xfId="14840"/>
    <cellStyle name="Accent1 2 3 3" xfId="14841"/>
    <cellStyle name="Accent1 2 3 3 2" xfId="14842"/>
    <cellStyle name="Accent1 2 3 4" xfId="14843"/>
    <cellStyle name="Accent1 2 4" xfId="14844"/>
    <cellStyle name="Accent1 2 4 2" xfId="14845"/>
    <cellStyle name="Accent1 2 5" xfId="14846"/>
    <cellStyle name="Accent1 3" xfId="14847"/>
    <cellStyle name="Accent1 3 2" xfId="14848"/>
    <cellStyle name="Accent1 3 2 2" xfId="14849"/>
    <cellStyle name="Accent1 3 3" xfId="14850"/>
    <cellStyle name="Accent1 4" xfId="14851"/>
    <cellStyle name="Accent1 4 2" xfId="14852"/>
    <cellStyle name="Accent1 4 2 2" xfId="14853"/>
    <cellStyle name="Accent1 4 3" xfId="14854"/>
    <cellStyle name="Accent1 5" xfId="14855"/>
    <cellStyle name="Accent1 5 2" xfId="14856"/>
    <cellStyle name="Accent1 5 2 2" xfId="14857"/>
    <cellStyle name="Accent1 5 3" xfId="14858"/>
    <cellStyle name="Accent1 6" xfId="14859"/>
    <cellStyle name="Accent1 6 2" xfId="14860"/>
    <cellStyle name="Accent1 7" xfId="14861"/>
    <cellStyle name="Accent1 8" xfId="14862"/>
    <cellStyle name="Accent1 9" xfId="14863"/>
    <cellStyle name="Accent2 - 20%" xfId="14864"/>
    <cellStyle name="Accent2 - 20% 2" xfId="14865"/>
    <cellStyle name="Accent2 - 40%" xfId="14866"/>
    <cellStyle name="Accent2 - 40% 2" xfId="14867"/>
    <cellStyle name="Accent2 - 60%" xfId="14868"/>
    <cellStyle name="Accent2 - 60% 2" xfId="14869"/>
    <cellStyle name="Accent2 2" xfId="14870"/>
    <cellStyle name="Accent2 2 2" xfId="14871"/>
    <cellStyle name="Accent2 2 2 2" xfId="14872"/>
    <cellStyle name="Accent2 2 2 2 2" xfId="14873"/>
    <cellStyle name="Accent2 2 2 3" xfId="14874"/>
    <cellStyle name="Accent2 2 3" xfId="14875"/>
    <cellStyle name="Accent2 2 3 2" xfId="14876"/>
    <cellStyle name="Accent2 2 3 2 2" xfId="14877"/>
    <cellStyle name="Accent2 2 3 3" xfId="14878"/>
    <cellStyle name="Accent2 2 3 3 2" xfId="14879"/>
    <cellStyle name="Accent2 2 3 4" xfId="14880"/>
    <cellStyle name="Accent2 2 4" xfId="14881"/>
    <cellStyle name="Accent2 2 4 2" xfId="14882"/>
    <cellStyle name="Accent2 2 5" xfId="14883"/>
    <cellStyle name="Accent2 3" xfId="14884"/>
    <cellStyle name="Accent2 3 2" xfId="14885"/>
    <cellStyle name="Accent2 3 2 2" xfId="14886"/>
    <cellStyle name="Accent2 3 3" xfId="14887"/>
    <cellStyle name="Accent2 4" xfId="14888"/>
    <cellStyle name="Accent2 4 2" xfId="14889"/>
    <cellStyle name="Accent2 4 2 2" xfId="14890"/>
    <cellStyle name="Accent2 4 3" xfId="14891"/>
    <cellStyle name="Accent2 5" xfId="14892"/>
    <cellStyle name="Accent2 5 2" xfId="14893"/>
    <cellStyle name="Accent2 5 2 2" xfId="14894"/>
    <cellStyle name="Accent2 5 3" xfId="14895"/>
    <cellStyle name="Accent2 6" xfId="14896"/>
    <cellStyle name="Accent2 6 2" xfId="14897"/>
    <cellStyle name="Accent2 7" xfId="14898"/>
    <cellStyle name="Accent2 8" xfId="14899"/>
    <cellStyle name="Accent2 9" xfId="14900"/>
    <cellStyle name="Accent3 - 20%" xfId="14901"/>
    <cellStyle name="Accent3 - 20% 2" xfId="14902"/>
    <cellStyle name="Accent3 - 40%" xfId="14903"/>
    <cellStyle name="Accent3 - 40% 2" xfId="14904"/>
    <cellStyle name="Accent3 - 60%" xfId="14905"/>
    <cellStyle name="Accent3 - 60% 2" xfId="14906"/>
    <cellStyle name="Accent3 2" xfId="14907"/>
    <cellStyle name="Accent3 2 2" xfId="14908"/>
    <cellStyle name="Accent3 2 2 2" xfId="14909"/>
    <cellStyle name="Accent3 2 2 2 2" xfId="14910"/>
    <cellStyle name="Accent3 2 2 3" xfId="14911"/>
    <cellStyle name="Accent3 2 3" xfId="14912"/>
    <cellStyle name="Accent3 2 3 2" xfId="14913"/>
    <cellStyle name="Accent3 2 3 2 2" xfId="14914"/>
    <cellStyle name="Accent3 2 3 3" xfId="14915"/>
    <cellStyle name="Accent3 2 3 3 2" xfId="14916"/>
    <cellStyle name="Accent3 2 3 4" xfId="14917"/>
    <cellStyle name="Accent3 2 4" xfId="14918"/>
    <cellStyle name="Accent3 2 4 2" xfId="14919"/>
    <cellStyle name="Accent3 2 5" xfId="14920"/>
    <cellStyle name="Accent3 3" xfId="14921"/>
    <cellStyle name="Accent3 3 2" xfId="14922"/>
    <cellStyle name="Accent3 3 2 2" xfId="14923"/>
    <cellStyle name="Accent3 3 3" xfId="14924"/>
    <cellStyle name="Accent3 4" xfId="14925"/>
    <cellStyle name="Accent3 4 2" xfId="14926"/>
    <cellStyle name="Accent3 4 2 2" xfId="14927"/>
    <cellStyle name="Accent3 4 3" xfId="14928"/>
    <cellStyle name="Accent3 5" xfId="14929"/>
    <cellStyle name="Accent3 5 2" xfId="14930"/>
    <cellStyle name="Accent3 5 2 2" xfId="14931"/>
    <cellStyle name="Accent3 5 3" xfId="14932"/>
    <cellStyle name="Accent3 6" xfId="14933"/>
    <cellStyle name="Accent3 6 2" xfId="14934"/>
    <cellStyle name="Accent3 7" xfId="14935"/>
    <cellStyle name="Accent3 8" xfId="14936"/>
    <cellStyle name="Accent3 9" xfId="14937"/>
    <cellStyle name="Accent4 - 20%" xfId="14938"/>
    <cellStyle name="Accent4 - 20% 2" xfId="14939"/>
    <cellStyle name="Accent4 - 40%" xfId="14940"/>
    <cellStyle name="Accent4 - 40% 2" xfId="14941"/>
    <cellStyle name="Accent4 - 60%" xfId="14942"/>
    <cellStyle name="Accent4 - 60% 2" xfId="14943"/>
    <cellStyle name="Accent4 2" xfId="14944"/>
    <cellStyle name="Accent4 2 2" xfId="14945"/>
    <cellStyle name="Accent4 2 2 2" xfId="14946"/>
    <cellStyle name="Accent4 2 2 2 2" xfId="14947"/>
    <cellStyle name="Accent4 2 2 3" xfId="14948"/>
    <cellStyle name="Accent4 2 3" xfId="14949"/>
    <cellStyle name="Accent4 2 3 2" xfId="14950"/>
    <cellStyle name="Accent4 2 3 2 2" xfId="14951"/>
    <cellStyle name="Accent4 2 3 3" xfId="14952"/>
    <cellStyle name="Accent4 2 4" xfId="14953"/>
    <cellStyle name="Accent4 2 4 2" xfId="14954"/>
    <cellStyle name="Accent4 2 5" xfId="14955"/>
    <cellStyle name="Accent4 3" xfId="14956"/>
    <cellStyle name="Accent4 3 2" xfId="14957"/>
    <cellStyle name="Accent4 3 2 2" xfId="14958"/>
    <cellStyle name="Accent4 3 3" xfId="14959"/>
    <cellStyle name="Accent4 4" xfId="14960"/>
    <cellStyle name="Accent4 4 2" xfId="14961"/>
    <cellStyle name="Accent4 4 2 2" xfId="14962"/>
    <cellStyle name="Accent4 4 3" xfId="14963"/>
    <cellStyle name="Accent4 5" xfId="14964"/>
    <cellStyle name="Accent4 5 2" xfId="14965"/>
    <cellStyle name="Accent4 5 2 2" xfId="14966"/>
    <cellStyle name="Accent4 5 3" xfId="14967"/>
    <cellStyle name="Accent4 6" xfId="14968"/>
    <cellStyle name="Accent4 6 2" xfId="14969"/>
    <cellStyle name="Accent4 7" xfId="14970"/>
    <cellStyle name="Accent4 8" xfId="14971"/>
    <cellStyle name="Accent4 9" xfId="14972"/>
    <cellStyle name="Accent5 - 20%" xfId="14973"/>
    <cellStyle name="Accent5 - 20% 2" xfId="14974"/>
    <cellStyle name="Accent5 - 40%" xfId="14975"/>
    <cellStyle name="Accent5 - 40% 2" xfId="14976"/>
    <cellStyle name="Accent5 - 60%" xfId="14977"/>
    <cellStyle name="Accent5 - 60% 2" xfId="14978"/>
    <cellStyle name="Accent5 2" xfId="14979"/>
    <cellStyle name="Accent5 2 2" xfId="14980"/>
    <cellStyle name="Accent5 2 2 2" xfId="14981"/>
    <cellStyle name="Accent5 2 2 2 2" xfId="14982"/>
    <cellStyle name="Accent5 2 2 3" xfId="14983"/>
    <cellStyle name="Accent5 2 3" xfId="14984"/>
    <cellStyle name="Accent5 2 3 2" xfId="14985"/>
    <cellStyle name="Accent5 2 3 2 2" xfId="14986"/>
    <cellStyle name="Accent5 2 3 3" xfId="14987"/>
    <cellStyle name="Accent5 2 4" xfId="14988"/>
    <cellStyle name="Accent5 2 4 2" xfId="14989"/>
    <cellStyle name="Accent5 2 5" xfId="14990"/>
    <cellStyle name="Accent5 3" xfId="14991"/>
    <cellStyle name="Accent5 3 2" xfId="14992"/>
    <cellStyle name="Accent5 3 2 2" xfId="14993"/>
    <cellStyle name="Accent5 3 3" xfId="14994"/>
    <cellStyle name="Accent5 4" xfId="14995"/>
    <cellStyle name="Accent5 4 2" xfId="14996"/>
    <cellStyle name="Accent5 4 2 2" xfId="14997"/>
    <cellStyle name="Accent5 4 3" xfId="14998"/>
    <cellStyle name="Accent5 5" xfId="14999"/>
    <cellStyle name="Accent5 5 2" xfId="15000"/>
    <cellStyle name="Accent5 6" xfId="15001"/>
    <cellStyle name="Accent5 7" xfId="15002"/>
    <cellStyle name="Accent5 8" xfId="15003"/>
    <cellStyle name="Accent5 9" xfId="15004"/>
    <cellStyle name="Accent6 - 20%" xfId="15005"/>
    <cellStyle name="Accent6 - 20% 2" xfId="15006"/>
    <cellStyle name="Accent6 - 40%" xfId="15007"/>
    <cellStyle name="Accent6 - 40% 2" xfId="15008"/>
    <cellStyle name="Accent6 - 60%" xfId="15009"/>
    <cellStyle name="Accent6 - 60% 2" xfId="15010"/>
    <cellStyle name="Accent6 2" xfId="15011"/>
    <cellStyle name="Accent6 2 2" xfId="15012"/>
    <cellStyle name="Accent6 2 2 2" xfId="15013"/>
    <cellStyle name="Accent6 2 2 2 2" xfId="15014"/>
    <cellStyle name="Accent6 2 2 3" xfId="15015"/>
    <cellStyle name="Accent6 2 3" xfId="15016"/>
    <cellStyle name="Accent6 2 3 2" xfId="15017"/>
    <cellStyle name="Accent6 2 3 2 2" xfId="15018"/>
    <cellStyle name="Accent6 2 3 3" xfId="15019"/>
    <cellStyle name="Accent6 2 3 3 2" xfId="15020"/>
    <cellStyle name="Accent6 2 3 4" xfId="15021"/>
    <cellStyle name="Accent6 2 4" xfId="15022"/>
    <cellStyle name="Accent6 2 4 2" xfId="15023"/>
    <cellStyle name="Accent6 2 5" xfId="15024"/>
    <cellStyle name="Accent6 3" xfId="15025"/>
    <cellStyle name="Accent6 3 2" xfId="15026"/>
    <cellStyle name="Accent6 3 2 2" xfId="15027"/>
    <cellStyle name="Accent6 3 3" xfId="15028"/>
    <cellStyle name="Accent6 4" xfId="15029"/>
    <cellStyle name="Accent6 4 2" xfId="15030"/>
    <cellStyle name="Accent6 4 2 2" xfId="15031"/>
    <cellStyle name="Accent6 4 3" xfId="15032"/>
    <cellStyle name="Accent6 5" xfId="15033"/>
    <cellStyle name="Accent6 5 2" xfId="15034"/>
    <cellStyle name="Accent6 5 2 2" xfId="15035"/>
    <cellStyle name="Accent6 5 3" xfId="15036"/>
    <cellStyle name="Accent6 6" xfId="15037"/>
    <cellStyle name="Accent6 6 2" xfId="15038"/>
    <cellStyle name="Accent6 7" xfId="15039"/>
    <cellStyle name="Accent6 8" xfId="15040"/>
    <cellStyle name="Accent6 9" xfId="15041"/>
    <cellStyle name="Bad 2" xfId="15042"/>
    <cellStyle name="Bad 2 2" xfId="15043"/>
    <cellStyle name="Bad 2 2 2" xfId="15044"/>
    <cellStyle name="Bad 2 2 2 2" xfId="15045"/>
    <cellStyle name="Bad 2 2 3" xfId="15046"/>
    <cellStyle name="Bad 2 3" xfId="15047"/>
    <cellStyle name="Bad 2 3 2" xfId="15048"/>
    <cellStyle name="Bad 2 3 2 2" xfId="15049"/>
    <cellStyle name="Bad 2 3 3" xfId="15050"/>
    <cellStyle name="Bad 2 3 3 2" xfId="15051"/>
    <cellStyle name="Bad 2 3 4" xfId="15052"/>
    <cellStyle name="Bad 2 4" xfId="15053"/>
    <cellStyle name="Bad 2 4 2" xfId="15054"/>
    <cellStyle name="Bad 2 5" xfId="15055"/>
    <cellStyle name="Bad 3" xfId="15056"/>
    <cellStyle name="Bad 3 2" xfId="15057"/>
    <cellStyle name="Bad 3 2 2" xfId="15058"/>
    <cellStyle name="Bad 3 3" xfId="15059"/>
    <cellStyle name="Bad 4" xfId="15060"/>
    <cellStyle name="Bad 4 2" xfId="15061"/>
    <cellStyle name="Bad 4 2 2" xfId="15062"/>
    <cellStyle name="Bad 4 3" xfId="15063"/>
    <cellStyle name="Bad 5" xfId="15064"/>
    <cellStyle name="Bad 5 2" xfId="15065"/>
    <cellStyle name="Bad 5 2 2" xfId="15066"/>
    <cellStyle name="Bad 5 3" xfId="15067"/>
    <cellStyle name="Bad 6" xfId="15068"/>
    <cellStyle name="Bad 6 2" xfId="15069"/>
    <cellStyle name="Band 2" xfId="15070"/>
    <cellStyle name="Band 2 2" xfId="15071"/>
    <cellStyle name="blank" xfId="15072"/>
    <cellStyle name="bld-li - Style4" xfId="15073"/>
    <cellStyle name="bld-li - Style4 2" xfId="15074"/>
    <cellStyle name="bld-li - Style4 2 2" xfId="15075"/>
    <cellStyle name="bld-li - Style4 2 2 2" xfId="15076"/>
    <cellStyle name="bld-li - Style4 2 3" xfId="15077"/>
    <cellStyle name="bld-li - Style4 2 3 2" xfId="15078"/>
    <cellStyle name="bld-li - Style4 2 4" xfId="15079"/>
    <cellStyle name="bld-li - Style4 2 4 2" xfId="15080"/>
    <cellStyle name="bld-li - Style4 3" xfId="15081"/>
    <cellStyle name="bld-li - Style4 3 2" xfId="15082"/>
    <cellStyle name="bld-li - Style4 4" xfId="15083"/>
    <cellStyle name="bld-li - Style4 4 2" xfId="15084"/>
    <cellStyle name="bld-li - Style4 5" xfId="15085"/>
    <cellStyle name="bld-li - Style4 5 2" xfId="15086"/>
    <cellStyle name="BuffetDate162" xfId="15087"/>
    <cellStyle name="BuffetValue2" xfId="15088"/>
    <cellStyle name="C06_Main text" xfId="15089"/>
    <cellStyle name="C07_Main text Bold Green" xfId="15090"/>
    <cellStyle name="C08_2001 Col heads" xfId="15091"/>
    <cellStyle name="C10_2001 Figs Black" xfId="15092"/>
    <cellStyle name="C11_2002 Figs Bold Green" xfId="15093"/>
    <cellStyle name="C13_2001 Figs 1 decimals" xfId="15094"/>
    <cellStyle name="C15_Main text Bold Black" xfId="15095"/>
    <cellStyle name="Calc Currency (0)" xfId="15096"/>
    <cellStyle name="Calc Currency (0) 2" xfId="15097"/>
    <cellStyle name="Calc Currency (0) 2 2" xfId="15098"/>
    <cellStyle name="Calc Currency (0) 2 2 2" xfId="15099"/>
    <cellStyle name="Calc Currency (0) 2 3" xfId="15100"/>
    <cellStyle name="Calc Currency (0) 2 3 2" xfId="15101"/>
    <cellStyle name="Calc Currency (0) 2 4" xfId="15102"/>
    <cellStyle name="Calc Currency (0) 3" xfId="15103"/>
    <cellStyle name="Calculation 2" xfId="15104"/>
    <cellStyle name="Calculation 2 2" xfId="15105"/>
    <cellStyle name="Calculation 2 2 2" xfId="15106"/>
    <cellStyle name="Calculation 2 2 2 2" xfId="15107"/>
    <cellStyle name="Calculation 2 2 2 3" xfId="15108"/>
    <cellStyle name="Calculation 2 2 2 3 2" xfId="15109"/>
    <cellStyle name="Calculation 2 2 2 3 2 2" xfId="21546"/>
    <cellStyle name="Calculation 2 2 2 3 3" xfId="21308"/>
    <cellStyle name="Calculation 2 2 2 4" xfId="15110"/>
    <cellStyle name="Calculation 2 2 2 4 2" xfId="21545"/>
    <cellStyle name="Calculation 2 2 2 5" xfId="21307"/>
    <cellStyle name="Calculation 2 2 3" xfId="15111"/>
    <cellStyle name="Calculation 2 2 3 2" xfId="15112"/>
    <cellStyle name="Calculation 2 2 4" xfId="15113"/>
    <cellStyle name="Calculation 2 2 4 2" xfId="15114"/>
    <cellStyle name="Calculation 2 2 5" xfId="15115"/>
    <cellStyle name="Calculation 2 2 6" xfId="15116"/>
    <cellStyle name="Calculation 2 2 6 2" xfId="15117"/>
    <cellStyle name="Calculation 2 2 6 2 2" xfId="21547"/>
    <cellStyle name="Calculation 2 2 6 3" xfId="21309"/>
    <cellStyle name="Calculation 2 3" xfId="15118"/>
    <cellStyle name="Calculation 2 3 2" xfId="15119"/>
    <cellStyle name="Calculation 2 3 2 2" xfId="15120"/>
    <cellStyle name="Calculation 2 3 3" xfId="15121"/>
    <cellStyle name="Calculation 2 4" xfId="15122"/>
    <cellStyle name="Calculation 2 5" xfId="15123"/>
    <cellStyle name="Calculation 2 5 2" xfId="21535"/>
    <cellStyle name="Calculation 2 6" xfId="21291"/>
    <cellStyle name="Calculation 3" xfId="15124"/>
    <cellStyle name="Calculation 3 2" xfId="15125"/>
    <cellStyle name="Calculation 3 2 2" xfId="15126"/>
    <cellStyle name="Calculation 3 2 2 2" xfId="15127"/>
    <cellStyle name="Calculation 3 2 3" xfId="15128"/>
    <cellStyle name="Calculation 3 2 3 2" xfId="15129"/>
    <cellStyle name="Calculation 3 2 4" xfId="15130"/>
    <cellStyle name="Calculation 3 3" xfId="15131"/>
    <cellStyle name="Calculation 3 3 2" xfId="15132"/>
    <cellStyle name="Calculation 3 3 2 2" xfId="15133"/>
    <cellStyle name="Calculation 3 3 2 2 2" xfId="21549"/>
    <cellStyle name="Calculation 3 3 2 3" xfId="21311"/>
    <cellStyle name="Calculation 3 3 3" xfId="15134"/>
    <cellStyle name="Calculation 3 3 3 2" xfId="21548"/>
    <cellStyle name="Calculation 3 3 4" xfId="21310"/>
    <cellStyle name="Calculation 3 4" xfId="15135"/>
    <cellStyle name="Calculation 3 4 2" xfId="21536"/>
    <cellStyle name="Calculation 3 5" xfId="21292"/>
    <cellStyle name="Calculation 4" xfId="15136"/>
    <cellStyle name="Calculation 4 2" xfId="15137"/>
    <cellStyle name="Calculation 4 2 2" xfId="15138"/>
    <cellStyle name="Calculation 4 3" xfId="15139"/>
    <cellStyle name="Calculation 5" xfId="15140"/>
    <cellStyle name="Calculation 5 2" xfId="15141"/>
    <cellStyle name="Calculation 5 2 2" xfId="15142"/>
    <cellStyle name="Calculation 5 3" xfId="15143"/>
    <cellStyle name="Calculation 6" xfId="15144"/>
    <cellStyle name="Calculation 6 2" xfId="15145"/>
    <cellStyle name="Calculation 6 2 2" xfId="15146"/>
    <cellStyle name="Calculation 6 3" xfId="15147"/>
    <cellStyle name="Calculation 6 3 2" xfId="15148"/>
    <cellStyle name="Calculation 6 4" xfId="15149"/>
    <cellStyle name="Calculation 7" xfId="15150"/>
    <cellStyle name="Calculation 7 2" xfId="15151"/>
    <cellStyle name="Calculation 7 2 2" xfId="15152"/>
    <cellStyle name="Calculation 7 3" xfId="15153"/>
    <cellStyle name="Calculation 8" xfId="15154"/>
    <cellStyle name="Calculation 8 2" xfId="15155"/>
    <cellStyle name="Calculation 8 2 2" xfId="15156"/>
    <cellStyle name="Calculation 8 3" xfId="15157"/>
    <cellStyle name="Calculation 9" xfId="15158"/>
    <cellStyle name="Calculation 9 2" xfId="15159"/>
    <cellStyle name="Calculation 9 2 2" xfId="15160"/>
    <cellStyle name="Calculation 9 3" xfId="15161"/>
    <cellStyle name="Check Cell 2" xfId="15162"/>
    <cellStyle name="Check Cell 2 2" xfId="15163"/>
    <cellStyle name="Check Cell 2 2 2" xfId="15164"/>
    <cellStyle name="Check Cell 2 2 2 2" xfId="15165"/>
    <cellStyle name="Check Cell 2 2 3" xfId="15166"/>
    <cellStyle name="Check Cell 2 3" xfId="15167"/>
    <cellStyle name="Check Cell 2 3 2" xfId="15168"/>
    <cellStyle name="Check Cell 2 3 2 2" xfId="15169"/>
    <cellStyle name="Check Cell 2 3 3" xfId="15170"/>
    <cellStyle name="Check Cell 2 4" xfId="15171"/>
    <cellStyle name="Check Cell 2 4 2" xfId="15172"/>
    <cellStyle name="Check Cell 2 5" xfId="15173"/>
    <cellStyle name="Check Cell 3" xfId="15174"/>
    <cellStyle name="Check Cell 3 2" xfId="15175"/>
    <cellStyle name="Check Cell 3 2 2" xfId="15176"/>
    <cellStyle name="Check Cell 3 3" xfId="15177"/>
    <cellStyle name="Check Cell 4" xfId="15178"/>
    <cellStyle name="Check Cell 4 2" xfId="15179"/>
    <cellStyle name="Check Cell 4 2 2" xfId="15180"/>
    <cellStyle name="Check Cell 4 3" xfId="15181"/>
    <cellStyle name="Check Cell 5" xfId="15182"/>
    <cellStyle name="Check Cell 5 2" xfId="15183"/>
    <cellStyle name="Check Cell 6" xfId="15184"/>
    <cellStyle name="CheckCell" xfId="15185"/>
    <cellStyle name="CheckCell 2" xfId="15186"/>
    <cellStyle name="CheckCell 2 2" xfId="15187"/>
    <cellStyle name="CheckCell 2 2 2" xfId="15188"/>
    <cellStyle name="CheckCell 2 3" xfId="15189"/>
    <cellStyle name="CheckCell 3" xfId="15190"/>
    <cellStyle name="CheckCell 3 2" xfId="15191"/>
    <cellStyle name="CheckCell 4" xfId="15192"/>
    <cellStyle name="CheckCell 4 2" xfId="15193"/>
    <cellStyle name="CheckCell 5" xfId="15194"/>
    <cellStyle name="CheckCell_Electric Rev Req Model (2009 GRC) Rebuttal" xfId="15195"/>
    <cellStyle name="ColumnHeading" xfId="15196"/>
    <cellStyle name="ColumnHeading 2" xfId="15197"/>
    <cellStyle name="ColumnHeadings" xfId="15198"/>
    <cellStyle name="ColumnHeadings2" xfId="15199"/>
    <cellStyle name="ColumnHeadings2 2" xfId="15200"/>
    <cellStyle name="ColumnHeadings2 2 2" xfId="15201"/>
    <cellStyle name="ColumnHeadings2 2 3" xfId="15202"/>
    <cellStyle name="ColumnHeadings2 2 4" xfId="15203"/>
    <cellStyle name="ColumnHeadings2 3" xfId="15204"/>
    <cellStyle name="ColumnHeadings2 4" xfId="15205"/>
    <cellStyle name="ColumnHeadings2 5" xfId="15206"/>
    <cellStyle name="Comma" xfId="1" builtinId="3"/>
    <cellStyle name="Comma  - Style1" xfId="15207"/>
    <cellStyle name="Comma  - Style2" xfId="15208"/>
    <cellStyle name="Comma  - Style3" xfId="15209"/>
    <cellStyle name="Comma  - Style4" xfId="15210"/>
    <cellStyle name="Comma  - Style5" xfId="15211"/>
    <cellStyle name="Comma  - Style6" xfId="15212"/>
    <cellStyle name="Comma  - Style7" xfId="15213"/>
    <cellStyle name="Comma  - Style8" xfId="15214"/>
    <cellStyle name="Comma 10" xfId="15215"/>
    <cellStyle name="Comma 10 2" xfId="15216"/>
    <cellStyle name="Comma 10 2 2" xfId="3"/>
    <cellStyle name="Comma 10 2 2 2" xfId="15217"/>
    <cellStyle name="Comma 10 2 2 3" xfId="15218"/>
    <cellStyle name="Comma 10 2 3" xfId="15219"/>
    <cellStyle name="Comma 10 2 4" xfId="15220"/>
    <cellStyle name="Comma 10 2 5" xfId="15221"/>
    <cellStyle name="Comma 10 3" xfId="15222"/>
    <cellStyle name="Comma 10 3 2" xfId="15223"/>
    <cellStyle name="Comma 10 3 3" xfId="15224"/>
    <cellStyle name="Comma 10 4" xfId="15225"/>
    <cellStyle name="Comma 10 4 2" xfId="15226"/>
    <cellStyle name="Comma 10 5" xfId="15227"/>
    <cellStyle name="Comma 10 6" xfId="15228"/>
    <cellStyle name="Comma 10 7" xfId="15229"/>
    <cellStyle name="Comma 10 8" xfId="15230"/>
    <cellStyle name="Comma 11" xfId="15231"/>
    <cellStyle name="Comma 11 2" xfId="15232"/>
    <cellStyle name="Comma 11 2 2" xfId="15233"/>
    <cellStyle name="Comma 11 3" xfId="15234"/>
    <cellStyle name="Comma 11 3 2" xfId="15235"/>
    <cellStyle name="Comma 11 4" xfId="15236"/>
    <cellStyle name="Comma 12" xfId="15237"/>
    <cellStyle name="Comma 12 2" xfId="15238"/>
    <cellStyle name="Comma 12 2 2" xfId="15239"/>
    <cellStyle name="Comma 12 3" xfId="15240"/>
    <cellStyle name="Comma 12 3 2" xfId="15241"/>
    <cellStyle name="Comma 12 4" xfId="15242"/>
    <cellStyle name="Comma 13" xfId="15243"/>
    <cellStyle name="Comma 13 2" xfId="15244"/>
    <cellStyle name="Comma 13 2 2" xfId="15245"/>
    <cellStyle name="Comma 13 2 3" xfId="15246"/>
    <cellStyle name="Comma 13 3" xfId="15247"/>
    <cellStyle name="Comma 13 3 2" xfId="15248"/>
    <cellStyle name="Comma 13 4" xfId="15249"/>
    <cellStyle name="Comma 13 5" xfId="15250"/>
    <cellStyle name="Comma 13 6" xfId="15251"/>
    <cellStyle name="Comma 13 7" xfId="15252"/>
    <cellStyle name="Comma 14" xfId="15253"/>
    <cellStyle name="Comma 14 2" xfId="15254"/>
    <cellStyle name="Comma 14 2 2" xfId="15255"/>
    <cellStyle name="Comma 14 3" xfId="15256"/>
    <cellStyle name="Comma 14 3 2" xfId="15257"/>
    <cellStyle name="Comma 14 4" xfId="15258"/>
    <cellStyle name="Comma 14 5" xfId="15259"/>
    <cellStyle name="Comma 15" xfId="15260"/>
    <cellStyle name="Comma 15 2" xfId="15261"/>
    <cellStyle name="Comma 15 2 2" xfId="15262"/>
    <cellStyle name="Comma 15 3" xfId="15263"/>
    <cellStyle name="Comma 15 4" xfId="15264"/>
    <cellStyle name="Comma 15 5" xfId="15265"/>
    <cellStyle name="Comma 16" xfId="15266"/>
    <cellStyle name="Comma 16 2" xfId="15267"/>
    <cellStyle name="Comma 16 2 2" xfId="15268"/>
    <cellStyle name="Comma 16 2 2 2" xfId="15269"/>
    <cellStyle name="Comma 16 2 3" xfId="15270"/>
    <cellStyle name="Comma 16 3" xfId="15271"/>
    <cellStyle name="Comma 16 3 2" xfId="15272"/>
    <cellStyle name="Comma 16 4" xfId="15273"/>
    <cellStyle name="Comma 17" xfId="15274"/>
    <cellStyle name="Comma 17 2" xfId="15275"/>
    <cellStyle name="Comma 17 2 2" xfId="15276"/>
    <cellStyle name="Comma 17 3" xfId="15277"/>
    <cellStyle name="Comma 17 3 2" xfId="15278"/>
    <cellStyle name="Comma 17 4" xfId="15279"/>
    <cellStyle name="Comma 18" xfId="15280"/>
    <cellStyle name="Comma 18 2" xfId="15281"/>
    <cellStyle name="Comma 18 2 2" xfId="15282"/>
    <cellStyle name="Comma 18 2 2 2" xfId="15283"/>
    <cellStyle name="Comma 18 2 3" xfId="15284"/>
    <cellStyle name="Comma 18 3" xfId="15285"/>
    <cellStyle name="Comma 18 3 2" xfId="15286"/>
    <cellStyle name="Comma 18 4" xfId="15287"/>
    <cellStyle name="Comma 19" xfId="15288"/>
    <cellStyle name="Comma 19 2" xfId="15289"/>
    <cellStyle name="Comma 19 2 2" xfId="15290"/>
    <cellStyle name="Comma 19 3" xfId="15291"/>
    <cellStyle name="Comma 2" xfId="15292"/>
    <cellStyle name="Comma 2 10" xfId="15293"/>
    <cellStyle name="Comma 2 10 2" xfId="15294"/>
    <cellStyle name="Comma 2 11" xfId="15295"/>
    <cellStyle name="Comma 2 2" xfId="15296"/>
    <cellStyle name="Comma 2 2 2" xfId="15297"/>
    <cellStyle name="Comma 2 2 2 2" xfId="15298"/>
    <cellStyle name="Comma 2 2 2 2 2" xfId="15299"/>
    <cellStyle name="Comma 2 2 2 3" xfId="15300"/>
    <cellStyle name="Comma 2 2 2 3 2" xfId="15301"/>
    <cellStyle name="Comma 2 2 2 4" xfId="15302"/>
    <cellStyle name="Comma 2 2 3" xfId="15303"/>
    <cellStyle name="Comma 2 2 3 2" xfId="15304"/>
    <cellStyle name="Comma 2 2 4" xfId="15305"/>
    <cellStyle name="Comma 2 2 5" xfId="15306"/>
    <cellStyle name="Comma 2 2_DEM-WP(C) Chelan Power Costs" xfId="15307"/>
    <cellStyle name="Comma 2 3" xfId="15308"/>
    <cellStyle name="Comma 2 3 2" xfId="15309"/>
    <cellStyle name="Comma 2 3 2 2" xfId="15310"/>
    <cellStyle name="Comma 2 3 2 2 2" xfId="15311"/>
    <cellStyle name="Comma 2 3 2 3" xfId="15312"/>
    <cellStyle name="Comma 2 3 3" xfId="15313"/>
    <cellStyle name="Comma 2 3 3 2" xfId="15314"/>
    <cellStyle name="Comma 2 3 4" xfId="15315"/>
    <cellStyle name="Comma 2 4" xfId="15316"/>
    <cellStyle name="Comma 2 4 2" xfId="15317"/>
    <cellStyle name="Comma 2 4 2 2" xfId="15318"/>
    <cellStyle name="Comma 2 4 3" xfId="15319"/>
    <cellStyle name="Comma 2 5" xfId="15320"/>
    <cellStyle name="Comma 2 5 2" xfId="15321"/>
    <cellStyle name="Comma 2 5 2 2" xfId="15322"/>
    <cellStyle name="Comma 2 5 3" xfId="15323"/>
    <cellStyle name="Comma 2 6" xfId="15324"/>
    <cellStyle name="Comma 2 6 2" xfId="15325"/>
    <cellStyle name="Comma 2 6 2 2" xfId="15326"/>
    <cellStyle name="Comma 2 6 3" xfId="15327"/>
    <cellStyle name="Comma 2 7" xfId="15328"/>
    <cellStyle name="Comma 2 7 2" xfId="15329"/>
    <cellStyle name="Comma 2 7 2 2" xfId="15330"/>
    <cellStyle name="Comma 2 7 3" xfId="15331"/>
    <cellStyle name="Comma 2 8" xfId="15332"/>
    <cellStyle name="Comma 2 8 2" xfId="15333"/>
    <cellStyle name="Comma 2 8 2 2" xfId="15334"/>
    <cellStyle name="Comma 2 8 3" xfId="15335"/>
    <cellStyle name="Comma 2 9" xfId="15336"/>
    <cellStyle name="Comma 2 9 2" xfId="15337"/>
    <cellStyle name="Comma 2 9 2 2" xfId="15338"/>
    <cellStyle name="Comma 2 9 3" xfId="15339"/>
    <cellStyle name="Comma 2_4 31E Reg Asset  Liab and EXH D" xfId="15340"/>
    <cellStyle name="Comma 20" xfId="15341"/>
    <cellStyle name="Comma 20 2" xfId="15342"/>
    <cellStyle name="Comma 20 2 2" xfId="15343"/>
    <cellStyle name="Comma 20 3" xfId="15344"/>
    <cellStyle name="Comma 21" xfId="15345"/>
    <cellStyle name="Comma 21 2" xfId="15346"/>
    <cellStyle name="Comma 21 2 2" xfId="15347"/>
    <cellStyle name="Comma 21 3" xfId="15348"/>
    <cellStyle name="Comma 22" xfId="15349"/>
    <cellStyle name="Comma 22 2" xfId="15350"/>
    <cellStyle name="Comma 22 2 2" xfId="15351"/>
    <cellStyle name="Comma 22 3" xfId="15352"/>
    <cellStyle name="Comma 23" xfId="15353"/>
    <cellStyle name="Comma 23 2" xfId="15354"/>
    <cellStyle name="Comma 23 2 2" xfId="15355"/>
    <cellStyle name="Comma 23 3" xfId="15356"/>
    <cellStyle name="Comma 23 3 2" xfId="15357"/>
    <cellStyle name="Comma 23 3 2 2" xfId="15358"/>
    <cellStyle name="Comma 23 3 3" xfId="15359"/>
    <cellStyle name="Comma 23 4" xfId="15360"/>
    <cellStyle name="Comma 23 4 2" xfId="15361"/>
    <cellStyle name="Comma 23 5" xfId="15362"/>
    <cellStyle name="Comma 24" xfId="15363"/>
    <cellStyle name="Comma 24 2" xfId="15364"/>
    <cellStyle name="Comma 24 2 2" xfId="15365"/>
    <cellStyle name="Comma 24 3" xfId="15366"/>
    <cellStyle name="Comma 25" xfId="15367"/>
    <cellStyle name="Comma 25 2" xfId="15368"/>
    <cellStyle name="Comma 26" xfId="15369"/>
    <cellStyle name="Comma 26 2" xfId="15370"/>
    <cellStyle name="Comma 26 2 2" xfId="15371"/>
    <cellStyle name="Comma 26 3" xfId="15372"/>
    <cellStyle name="Comma 27" xfId="15373"/>
    <cellStyle name="Comma 27 2" xfId="15374"/>
    <cellStyle name="Comma 27 2 2" xfId="15375"/>
    <cellStyle name="Comma 27 3" xfId="15376"/>
    <cellStyle name="Comma 28" xfId="15377"/>
    <cellStyle name="Comma 28 2" xfId="15378"/>
    <cellStyle name="Comma 28 2 2" xfId="15379"/>
    <cellStyle name="Comma 28 3" xfId="15380"/>
    <cellStyle name="Comma 29" xfId="15381"/>
    <cellStyle name="Comma 29 2" xfId="15382"/>
    <cellStyle name="Comma 3" xfId="15383"/>
    <cellStyle name="Comma 3 10" xfId="15384"/>
    <cellStyle name="Comma 3 11" xfId="15385"/>
    <cellStyle name="Comma 3 12" xfId="15386"/>
    <cellStyle name="Comma 3 2" xfId="15387"/>
    <cellStyle name="Comma 3 2 2" xfId="15388"/>
    <cellStyle name="Comma 3 2 2 2" xfId="15389"/>
    <cellStyle name="Comma 3 2 3" xfId="15390"/>
    <cellStyle name="Comma 3 3" xfId="15391"/>
    <cellStyle name="Comma 3 3 2" xfId="15392"/>
    <cellStyle name="Comma 3 3 2 2" xfId="15393"/>
    <cellStyle name="Comma 3 3 2 3" xfId="15394"/>
    <cellStyle name="Comma 3 3 2 4" xfId="15395"/>
    <cellStyle name="Comma 3 3 2 5" xfId="15396"/>
    <cellStyle name="Comma 3 3 3" xfId="15397"/>
    <cellStyle name="Comma 3 3 3 2" xfId="15398"/>
    <cellStyle name="Comma 3 3 3 3" xfId="15399"/>
    <cellStyle name="Comma 3 3 4" xfId="15400"/>
    <cellStyle name="Comma 3 3 4 2" xfId="15401"/>
    <cellStyle name="Comma 3 3 5" xfId="15402"/>
    <cellStyle name="Comma 3 3 6" xfId="15403"/>
    <cellStyle name="Comma 3 3 7" xfId="15404"/>
    <cellStyle name="Comma 3 3 8" xfId="15405"/>
    <cellStyle name="Comma 3 4" xfId="15406"/>
    <cellStyle name="Comma 3 4 2" xfId="15407"/>
    <cellStyle name="Comma 3 4 2 2" xfId="15408"/>
    <cellStyle name="Comma 3 4 3" xfId="15409"/>
    <cellStyle name="Comma 3 4 4" xfId="15410"/>
    <cellStyle name="Comma 3 4 5" xfId="15411"/>
    <cellStyle name="Comma 3 5" xfId="15412"/>
    <cellStyle name="Comma 3 5 2" xfId="15413"/>
    <cellStyle name="Comma 3 5 3" xfId="15414"/>
    <cellStyle name="Comma 3 5 4" xfId="15415"/>
    <cellStyle name="Comma 3 6" xfId="15416"/>
    <cellStyle name="Comma 3 6 2" xfId="15417"/>
    <cellStyle name="Comma 3 7" xfId="15418"/>
    <cellStyle name="Comma 3 8" xfId="15419"/>
    <cellStyle name="Comma 3 9" xfId="15420"/>
    <cellStyle name="Comma 30" xfId="15421"/>
    <cellStyle name="Comma 30 2" xfId="15422"/>
    <cellStyle name="Comma 31" xfId="15423"/>
    <cellStyle name="Comma 31 2" xfId="15424"/>
    <cellStyle name="Comma 32" xfId="15425"/>
    <cellStyle name="Comma 32 2" xfId="15426"/>
    <cellStyle name="Comma 33" xfId="15427"/>
    <cellStyle name="Comma 33 2" xfId="15428"/>
    <cellStyle name="Comma 34" xfId="15429"/>
    <cellStyle name="Comma 34 2" xfId="15430"/>
    <cellStyle name="Comma 35" xfId="15431"/>
    <cellStyle name="Comma 35 2" xfId="15432"/>
    <cellStyle name="Comma 36" xfId="15433"/>
    <cellStyle name="Comma 36 2" xfId="15434"/>
    <cellStyle name="Comma 37" xfId="15435"/>
    <cellStyle name="Comma 37 2" xfId="15436"/>
    <cellStyle name="Comma 38" xfId="15437"/>
    <cellStyle name="Comma 38 2" xfId="15438"/>
    <cellStyle name="Comma 39" xfId="15439"/>
    <cellStyle name="Comma 4" xfId="15440"/>
    <cellStyle name="Comma 4 2" xfId="15441"/>
    <cellStyle name="Comma 4 2 2" xfId="15442"/>
    <cellStyle name="Comma 4 2 2 2" xfId="15443"/>
    <cellStyle name="Comma 4 2 2 2 2" xfId="15444"/>
    <cellStyle name="Comma 4 2 2 3" xfId="15445"/>
    <cellStyle name="Comma 4 2 3" xfId="15446"/>
    <cellStyle name="Comma 4 2 3 2" xfId="15447"/>
    <cellStyle name="Comma 4 2 4" xfId="15448"/>
    <cellStyle name="Comma 4 3" xfId="15449"/>
    <cellStyle name="Comma 4 3 2" xfId="15450"/>
    <cellStyle name="Comma 4 4" xfId="15451"/>
    <cellStyle name="Comma 4 4 2" xfId="15452"/>
    <cellStyle name="Comma 4 5" xfId="15453"/>
    <cellStyle name="Comma 40" xfId="15454"/>
    <cellStyle name="Comma 41" xfId="15455"/>
    <cellStyle name="Comma 42" xfId="15456"/>
    <cellStyle name="Comma 43" xfId="15457"/>
    <cellStyle name="Comma 44" xfId="15458"/>
    <cellStyle name="Comma 45" xfId="15459"/>
    <cellStyle name="Comma 46" xfId="15460"/>
    <cellStyle name="Comma 47" xfId="15461"/>
    <cellStyle name="Comma 47 2" xfId="15462"/>
    <cellStyle name="Comma 48" xfId="15463"/>
    <cellStyle name="Comma 48 2" xfId="15464"/>
    <cellStyle name="Comma 48 3" xfId="15465"/>
    <cellStyle name="Comma 48 3 2" xfId="15466"/>
    <cellStyle name="Comma 48 4" xfId="15467"/>
    <cellStyle name="Comma 49" xfId="15468"/>
    <cellStyle name="Comma 5" xfId="15469"/>
    <cellStyle name="Comma 5 2" xfId="15470"/>
    <cellStyle name="Comma 5 2 2" xfId="15471"/>
    <cellStyle name="Comma 5 2 2 2" xfId="15472"/>
    <cellStyle name="Comma 5 2 3" xfId="15473"/>
    <cellStyle name="Comma 5 3" xfId="15474"/>
    <cellStyle name="Comma 5 3 2" xfId="15475"/>
    <cellStyle name="Comma 5 4" xfId="15476"/>
    <cellStyle name="Comma 50" xfId="15477"/>
    <cellStyle name="Comma 50 2" xfId="15478"/>
    <cellStyle name="Comma 50 2 2" xfId="15479"/>
    <cellStyle name="Comma 50 3" xfId="15480"/>
    <cellStyle name="Comma 51" xfId="15481"/>
    <cellStyle name="Comma 51 2" xfId="15482"/>
    <cellStyle name="Comma 52" xfId="15483"/>
    <cellStyle name="Comma 52 2" xfId="15484"/>
    <cellStyle name="Comma 52 2 2" xfId="15485"/>
    <cellStyle name="Comma 52 3" xfId="15486"/>
    <cellStyle name="Comma 53" xfId="15487"/>
    <cellStyle name="Comma 53 2" xfId="15488"/>
    <cellStyle name="Comma 54" xfId="15489"/>
    <cellStyle name="Comma 55" xfId="15490"/>
    <cellStyle name="Comma 56" xfId="21290"/>
    <cellStyle name="Comma 6" xfId="15491"/>
    <cellStyle name="Comma 6 2" xfId="15492"/>
    <cellStyle name="Comma 6 2 2" xfId="15493"/>
    <cellStyle name="Comma 6 2 2 2" xfId="15494"/>
    <cellStyle name="Comma 6 2 3" xfId="15495"/>
    <cellStyle name="Comma 6 2 3 2" xfId="15496"/>
    <cellStyle name="Comma 6 2 4" xfId="15497"/>
    <cellStyle name="Comma 6 3" xfId="15498"/>
    <cellStyle name="Comma 6 3 2" xfId="15499"/>
    <cellStyle name="Comma 6 4" xfId="15500"/>
    <cellStyle name="Comma 7" xfId="15501"/>
    <cellStyle name="Comma 7 2" xfId="15502"/>
    <cellStyle name="Comma 7 2 2" xfId="15503"/>
    <cellStyle name="Comma 7 2 2 2" xfId="15504"/>
    <cellStyle name="Comma 7 2 2 3" xfId="15505"/>
    <cellStyle name="Comma 7 2 2 4" xfId="15506"/>
    <cellStyle name="Comma 7 2 2 5" xfId="15507"/>
    <cellStyle name="Comma 7 2 3" xfId="15508"/>
    <cellStyle name="Comma 7 2 3 2" xfId="15509"/>
    <cellStyle name="Comma 7 2 3 3" xfId="15510"/>
    <cellStyle name="Comma 7 2 4" xfId="15511"/>
    <cellStyle name="Comma 7 2 4 2" xfId="15512"/>
    <cellStyle name="Comma 7 2 5" xfId="15513"/>
    <cellStyle name="Comma 7 2 6" xfId="15514"/>
    <cellStyle name="Comma 7 2 7" xfId="15515"/>
    <cellStyle name="Comma 7 2 8" xfId="15516"/>
    <cellStyle name="Comma 7 3" xfId="15517"/>
    <cellStyle name="Comma 7 3 2" xfId="15518"/>
    <cellStyle name="Comma 7 3 3" xfId="15519"/>
    <cellStyle name="Comma 7 3 4" xfId="15520"/>
    <cellStyle name="Comma 7 3 5" xfId="15521"/>
    <cellStyle name="Comma 7 4" xfId="15522"/>
    <cellStyle name="Comma 7 4 2" xfId="15523"/>
    <cellStyle name="Comma 7 4 3" xfId="15524"/>
    <cellStyle name="Comma 7 5" xfId="15525"/>
    <cellStyle name="Comma 7 5 2" xfId="15526"/>
    <cellStyle name="Comma 7 6" xfId="15527"/>
    <cellStyle name="Comma 7 7" xfId="15528"/>
    <cellStyle name="Comma 7 8" xfId="15529"/>
    <cellStyle name="Comma 7 9" xfId="15530"/>
    <cellStyle name="Comma 8" xfId="15531"/>
    <cellStyle name="Comma 8 2" xfId="15532"/>
    <cellStyle name="Comma 8 2 2" xfId="15533"/>
    <cellStyle name="Comma 8 3" xfId="15534"/>
    <cellStyle name="Comma 8 3 2" xfId="15535"/>
    <cellStyle name="Comma 8 4" xfId="15536"/>
    <cellStyle name="Comma 9" xfId="15537"/>
    <cellStyle name="Comma 9 2" xfId="15538"/>
    <cellStyle name="Comma 9 2 2" xfId="15539"/>
    <cellStyle name="Comma 9 2 3" xfId="15540"/>
    <cellStyle name="Comma 9 2 4" xfId="15541"/>
    <cellStyle name="Comma 9 2 5" xfId="15542"/>
    <cellStyle name="Comma 9 3" xfId="15543"/>
    <cellStyle name="Comma 9 3 2" xfId="15544"/>
    <cellStyle name="Comma 9 3 3" xfId="15545"/>
    <cellStyle name="Comma 9 4" xfId="15546"/>
    <cellStyle name="Comma 9 4 2" xfId="15547"/>
    <cellStyle name="Comma 9 5" xfId="15548"/>
    <cellStyle name="Comma 9 6" xfId="15549"/>
    <cellStyle name="Comma 9 7" xfId="15550"/>
    <cellStyle name="Comma 9 8" xfId="15551"/>
    <cellStyle name="Comma0" xfId="15552"/>
    <cellStyle name="Comma0 - Style1" xfId="15553"/>
    <cellStyle name="Comma0 - Style2" xfId="15554"/>
    <cellStyle name="Comma0 - Style2 2" xfId="15555"/>
    <cellStyle name="Comma0 - Style4" xfId="15556"/>
    <cellStyle name="Comma0 - Style4 2" xfId="15557"/>
    <cellStyle name="Comma0 - Style5" xfId="15558"/>
    <cellStyle name="Comma0 - Style5 2" xfId="15559"/>
    <cellStyle name="Comma0 - Style5_Electric Rev Req Model (2009 GRC) Rebuttal" xfId="15560"/>
    <cellStyle name="Comma0 2" xfId="15561"/>
    <cellStyle name="Comma0 2 2" xfId="15562"/>
    <cellStyle name="Comma0 3" xfId="15563"/>
    <cellStyle name="Comma0 3 2" xfId="15564"/>
    <cellStyle name="Comma0 4" xfId="15565"/>
    <cellStyle name="Comma0 4 2" xfId="15566"/>
    <cellStyle name="Comma0 5" xfId="15567"/>
    <cellStyle name="Comma0 5 2" xfId="15568"/>
    <cellStyle name="Comma0 5 2 2" xfId="15569"/>
    <cellStyle name="Comma0 5 3" xfId="15570"/>
    <cellStyle name="Comma0 6" xfId="15571"/>
    <cellStyle name="Comma0_00COS Ind Allocators" xfId="15572"/>
    <cellStyle name="Comma1 - Style1" xfId="15573"/>
    <cellStyle name="Comma1 - Style1 2" xfId="15574"/>
    <cellStyle name="Comma1 - Style1_Electric Rev Req Model (2009 GRC) Rebuttal" xfId="15575"/>
    <cellStyle name="Comma1 - Style2" xfId="15576"/>
    <cellStyle name="Comment" xfId="15577"/>
    <cellStyle name="Copied" xfId="15578"/>
    <cellStyle name="Copied 2" xfId="15579"/>
    <cellStyle name="Copied 2 2" xfId="15580"/>
    <cellStyle name="Copied 2 2 2" xfId="15581"/>
    <cellStyle name="Copied 2 3" xfId="15582"/>
    <cellStyle name="Copied 3" xfId="15583"/>
    <cellStyle name="COST1" xfId="15584"/>
    <cellStyle name="COST1 2" xfId="15585"/>
    <cellStyle name="COST1 2 2" xfId="15586"/>
    <cellStyle name="COST1 2 2 2" xfId="15587"/>
    <cellStyle name="COST1 2 3" xfId="15588"/>
    <cellStyle name="COST1 3" xfId="15589"/>
    <cellStyle name="CountryTitle" xfId="15590"/>
    <cellStyle name="Curren - Style1" xfId="15591"/>
    <cellStyle name="Curren - Style1 2" xfId="15592"/>
    <cellStyle name="Curren - Style2" xfId="15593"/>
    <cellStyle name="Curren - Style2 2" xfId="15594"/>
    <cellStyle name="Curren - Style2_Electric Rev Req Model (2009 GRC) Rebuttal" xfId="15595"/>
    <cellStyle name="Curren - Style3" xfId="15596"/>
    <cellStyle name="Curren - Style4" xfId="15597"/>
    <cellStyle name="Curren - Style5" xfId="15598"/>
    <cellStyle name="Curren - Style5 2" xfId="15599"/>
    <cellStyle name="Curren - Style6" xfId="15600"/>
    <cellStyle name="Curren - Style6 2" xfId="15601"/>
    <cellStyle name="Curren - Style6_Electric Rev Req Model (2009 GRC) Rebuttal" xfId="15602"/>
    <cellStyle name="Currency 10" xfId="15603"/>
    <cellStyle name="Currency 10 2" xfId="15604"/>
    <cellStyle name="Currency 10 2 2" xfId="15605"/>
    <cellStyle name="Currency 10 2 3" xfId="15606"/>
    <cellStyle name="Currency 10 2 4" xfId="15607"/>
    <cellStyle name="Currency 10 2 5" xfId="15608"/>
    <cellStyle name="Currency 10 3" xfId="15609"/>
    <cellStyle name="Currency 10 3 2" xfId="15610"/>
    <cellStyle name="Currency 10 3 3" xfId="15611"/>
    <cellStyle name="Currency 10 3 4" xfId="15612"/>
    <cellStyle name="Currency 10 4" xfId="15613"/>
    <cellStyle name="Currency 10 4 2" xfId="15614"/>
    <cellStyle name="Currency 10 5" xfId="15615"/>
    <cellStyle name="Currency 10 6" xfId="15616"/>
    <cellStyle name="Currency 10 7" xfId="15617"/>
    <cellStyle name="Currency 10 8" xfId="15618"/>
    <cellStyle name="Currency 11" xfId="15619"/>
    <cellStyle name="Currency 11 2" xfId="15620"/>
    <cellStyle name="Currency 11 2 2" xfId="15621"/>
    <cellStyle name="Currency 11 3" xfId="15622"/>
    <cellStyle name="Currency 11 3 2" xfId="15623"/>
    <cellStyle name="Currency 11 4" xfId="15624"/>
    <cellStyle name="Currency 12" xfId="15625"/>
    <cellStyle name="Currency 12 2" xfId="15626"/>
    <cellStyle name="Currency 12 2 2" xfId="15627"/>
    <cellStyle name="Currency 12 2 2 2" xfId="15628"/>
    <cellStyle name="Currency 12 2 3" xfId="15629"/>
    <cellStyle name="Currency 12 3" xfId="15630"/>
    <cellStyle name="Currency 12 3 2" xfId="15631"/>
    <cellStyle name="Currency 12 3 2 2" xfId="15632"/>
    <cellStyle name="Currency 12 3 3" xfId="15633"/>
    <cellStyle name="Currency 12 4" xfId="15634"/>
    <cellStyle name="Currency 12 4 2" xfId="15635"/>
    <cellStyle name="Currency 12 4 2 2" xfId="15636"/>
    <cellStyle name="Currency 12 4 3" xfId="15637"/>
    <cellStyle name="Currency 12 5" xfId="15638"/>
    <cellStyle name="Currency 12 5 2" xfId="15639"/>
    <cellStyle name="Currency 12 6" xfId="15640"/>
    <cellStyle name="Currency 13" xfId="15641"/>
    <cellStyle name="Currency 13 2" xfId="15642"/>
    <cellStyle name="Currency 13 2 2" xfId="15643"/>
    <cellStyle name="Currency 13 2 2 2" xfId="15644"/>
    <cellStyle name="Currency 13 2 3" xfId="15645"/>
    <cellStyle name="Currency 13 3" xfId="15646"/>
    <cellStyle name="Currency 13 3 2" xfId="15647"/>
    <cellStyle name="Currency 13 4" xfId="15648"/>
    <cellStyle name="Currency 13 4 2" xfId="15649"/>
    <cellStyle name="Currency 13 5" xfId="15650"/>
    <cellStyle name="Currency 13 6" xfId="15651"/>
    <cellStyle name="Currency 13 7" xfId="15652"/>
    <cellStyle name="Currency 14" xfId="15653"/>
    <cellStyle name="Currency 14 2" xfId="15654"/>
    <cellStyle name="Currency 14 2 2" xfId="15655"/>
    <cellStyle name="Currency 14 3" xfId="15656"/>
    <cellStyle name="Currency 14 4" xfId="15657"/>
    <cellStyle name="Currency 14 5" xfId="15658"/>
    <cellStyle name="Currency 15" xfId="15659"/>
    <cellStyle name="Currency 15 2" xfId="15660"/>
    <cellStyle name="Currency 15 2 2" xfId="15661"/>
    <cellStyle name="Currency 15 3" xfId="15662"/>
    <cellStyle name="Currency 15 3 2" xfId="15663"/>
    <cellStyle name="Currency 15 4" xfId="15664"/>
    <cellStyle name="Currency 16" xfId="15665"/>
    <cellStyle name="Currency 16 2" xfId="15666"/>
    <cellStyle name="Currency 16 2 2" xfId="15667"/>
    <cellStyle name="Currency 16 3" xfId="15668"/>
    <cellStyle name="Currency 17" xfId="15669"/>
    <cellStyle name="Currency 17 2" xfId="15670"/>
    <cellStyle name="Currency 18" xfId="15671"/>
    <cellStyle name="Currency 18 2" xfId="15672"/>
    <cellStyle name="Currency 19" xfId="15673"/>
    <cellStyle name="Currency 19 2" xfId="15674"/>
    <cellStyle name="Currency 2" xfId="15675"/>
    <cellStyle name="Currency 2 10" xfId="15676"/>
    <cellStyle name="Currency 2 2" xfId="15677"/>
    <cellStyle name="Currency 2 2 2" xfId="15678"/>
    <cellStyle name="Currency 2 2 2 2" xfId="15679"/>
    <cellStyle name="Currency 2 2 3" xfId="15680"/>
    <cellStyle name="Currency 2 2 3 2" xfId="15681"/>
    <cellStyle name="Currency 2 2 4" xfId="15682"/>
    <cellStyle name="Currency 2 2 5" xfId="15683"/>
    <cellStyle name="Currency 2 3" xfId="15684"/>
    <cellStyle name="Currency 2 3 2" xfId="15685"/>
    <cellStyle name="Currency 2 3 2 2" xfId="15686"/>
    <cellStyle name="Currency 2 3 3" xfId="15687"/>
    <cellStyle name="Currency 2 4" xfId="15688"/>
    <cellStyle name="Currency 2 4 2" xfId="15689"/>
    <cellStyle name="Currency 2 4 2 2" xfId="15690"/>
    <cellStyle name="Currency 2 4 3" xfId="15691"/>
    <cellStyle name="Currency 2 5" xfId="15692"/>
    <cellStyle name="Currency 2 5 2" xfId="15693"/>
    <cellStyle name="Currency 2 5 2 2" xfId="15694"/>
    <cellStyle name="Currency 2 5 3" xfId="15695"/>
    <cellStyle name="Currency 2 6" xfId="15696"/>
    <cellStyle name="Currency 2 6 2" xfId="15697"/>
    <cellStyle name="Currency 2 6 2 2" xfId="15698"/>
    <cellStyle name="Currency 2 6 3" xfId="15699"/>
    <cellStyle name="Currency 2 7" xfId="15700"/>
    <cellStyle name="Currency 2 7 2" xfId="15701"/>
    <cellStyle name="Currency 2 7 2 2" xfId="15702"/>
    <cellStyle name="Currency 2 7 3" xfId="15703"/>
    <cellStyle name="Currency 2 8" xfId="15704"/>
    <cellStyle name="Currency 2 8 2" xfId="15705"/>
    <cellStyle name="Currency 2 8 2 2" xfId="15706"/>
    <cellStyle name="Currency 2 8 3" xfId="15707"/>
    <cellStyle name="Currency 2 9" xfId="15708"/>
    <cellStyle name="Currency 2 9 2" xfId="15709"/>
    <cellStyle name="Currency 20" xfId="15710"/>
    <cellStyle name="Currency 20 2" xfId="15711"/>
    <cellStyle name="Currency 21" xfId="15712"/>
    <cellStyle name="Currency 21 2" xfId="15713"/>
    <cellStyle name="Currency 22" xfId="15714"/>
    <cellStyle name="Currency 22 2" xfId="15715"/>
    <cellStyle name="Currency 23" xfId="15716"/>
    <cellStyle name="Currency 23 2" xfId="15717"/>
    <cellStyle name="Currency 23 2 2" xfId="15718"/>
    <cellStyle name="Currency 23 3" xfId="15719"/>
    <cellStyle name="Currency 24" xfId="15720"/>
    <cellStyle name="Currency 24 2" xfId="15721"/>
    <cellStyle name="Currency 25" xfId="15722"/>
    <cellStyle name="Currency 26" xfId="15723"/>
    <cellStyle name="Currency 27" xfId="21568"/>
    <cellStyle name="Currency 3" xfId="15724"/>
    <cellStyle name="Currency 3 10" xfId="15725"/>
    <cellStyle name="Currency 3 11" xfId="15726"/>
    <cellStyle name="Currency 3 12" xfId="15727"/>
    <cellStyle name="Currency 3 13" xfId="15728"/>
    <cellStyle name="Currency 3 2" xfId="15729"/>
    <cellStyle name="Currency 3 2 2" xfId="15730"/>
    <cellStyle name="Currency 3 2 2 2" xfId="15731"/>
    <cellStyle name="Currency 3 2 3" xfId="15732"/>
    <cellStyle name="Currency 3 3" xfId="15733"/>
    <cellStyle name="Currency 3 3 2" xfId="15734"/>
    <cellStyle name="Currency 3 3 2 2" xfId="15735"/>
    <cellStyle name="Currency 3 3 2 3" xfId="15736"/>
    <cellStyle name="Currency 3 3 2 4" xfId="15737"/>
    <cellStyle name="Currency 3 3 2 5" xfId="15738"/>
    <cellStyle name="Currency 3 3 3" xfId="15739"/>
    <cellStyle name="Currency 3 3 3 2" xfId="15740"/>
    <cellStyle name="Currency 3 3 3 3" xfId="15741"/>
    <cellStyle name="Currency 3 3 4" xfId="15742"/>
    <cellStyle name="Currency 3 3 4 2" xfId="15743"/>
    <cellStyle name="Currency 3 3 5" xfId="15744"/>
    <cellStyle name="Currency 3 3 6" xfId="15745"/>
    <cellStyle name="Currency 3 3 7" xfId="15746"/>
    <cellStyle name="Currency 3 3 8" xfId="15747"/>
    <cellStyle name="Currency 3 4" xfId="15748"/>
    <cellStyle name="Currency 3 4 2" xfId="15749"/>
    <cellStyle name="Currency 3 4 2 2" xfId="15750"/>
    <cellStyle name="Currency 3 4 3" xfId="15751"/>
    <cellStyle name="Currency 3 4 4" xfId="15752"/>
    <cellStyle name="Currency 3 4 5" xfId="15753"/>
    <cellStyle name="Currency 3 5" xfId="15754"/>
    <cellStyle name="Currency 3 5 2" xfId="15755"/>
    <cellStyle name="Currency 3 5 2 2" xfId="15756"/>
    <cellStyle name="Currency 3 5 3" xfId="15757"/>
    <cellStyle name="Currency 3 5 3 2" xfId="15758"/>
    <cellStyle name="Currency 3 5 4" xfId="15759"/>
    <cellStyle name="Currency 3 5 5" xfId="15760"/>
    <cellStyle name="Currency 3 5 6" xfId="15761"/>
    <cellStyle name="Currency 3 5 7" xfId="15762"/>
    <cellStyle name="Currency 3 6" xfId="15763"/>
    <cellStyle name="Currency 3 6 2" xfId="15764"/>
    <cellStyle name="Currency 3 6 2 2" xfId="15765"/>
    <cellStyle name="Currency 3 6 3" xfId="15766"/>
    <cellStyle name="Currency 3 6 3 2" xfId="15767"/>
    <cellStyle name="Currency 3 6 4" xfId="15768"/>
    <cellStyle name="Currency 3 6 5" xfId="15769"/>
    <cellStyle name="Currency 3 6 6" xfId="15770"/>
    <cellStyle name="Currency 3 7" xfId="15771"/>
    <cellStyle name="Currency 3 7 2" xfId="15772"/>
    <cellStyle name="Currency 3 7 2 2" xfId="15773"/>
    <cellStyle name="Currency 3 7 3" xfId="15774"/>
    <cellStyle name="Currency 3 7 4" xfId="15775"/>
    <cellStyle name="Currency 3 7 5" xfId="15776"/>
    <cellStyle name="Currency 3 8" xfId="15777"/>
    <cellStyle name="Currency 3 8 2" xfId="15778"/>
    <cellStyle name="Currency 3 9" xfId="15779"/>
    <cellStyle name="Currency 4" xfId="15780"/>
    <cellStyle name="Currency 4 10" xfId="15781"/>
    <cellStyle name="Currency 4 11" xfId="15782"/>
    <cellStyle name="Currency 4 12" xfId="15783"/>
    <cellStyle name="Currency 4 13" xfId="15784"/>
    <cellStyle name="Currency 4 2" xfId="15785"/>
    <cellStyle name="Currency 4 2 2" xfId="15786"/>
    <cellStyle name="Currency 4 2 2 2" xfId="15787"/>
    <cellStyle name="Currency 4 2 3" xfId="15788"/>
    <cellStyle name="Currency 4 2 3 2" xfId="15789"/>
    <cellStyle name="Currency 4 2 4" xfId="15790"/>
    <cellStyle name="Currency 4 3" xfId="15791"/>
    <cellStyle name="Currency 4 3 2" xfId="15792"/>
    <cellStyle name="Currency 4 3 2 2" xfId="15793"/>
    <cellStyle name="Currency 4 3 2 3" xfId="15794"/>
    <cellStyle name="Currency 4 3 2 4" xfId="15795"/>
    <cellStyle name="Currency 4 3 2 5" xfId="15796"/>
    <cellStyle name="Currency 4 3 3" xfId="15797"/>
    <cellStyle name="Currency 4 3 3 2" xfId="15798"/>
    <cellStyle name="Currency 4 3 3 3" xfId="15799"/>
    <cellStyle name="Currency 4 3 4" xfId="15800"/>
    <cellStyle name="Currency 4 3 4 2" xfId="15801"/>
    <cellStyle name="Currency 4 3 5" xfId="15802"/>
    <cellStyle name="Currency 4 3 6" xfId="15803"/>
    <cellStyle name="Currency 4 3 7" xfId="15804"/>
    <cellStyle name="Currency 4 3 8" xfId="15805"/>
    <cellStyle name="Currency 4 4" xfId="15806"/>
    <cellStyle name="Currency 4 4 2" xfId="15807"/>
    <cellStyle name="Currency 4 4 3" xfId="15808"/>
    <cellStyle name="Currency 4 5" xfId="15809"/>
    <cellStyle name="Currency 4 5 2" xfId="15810"/>
    <cellStyle name="Currency 4 5 3" xfId="15811"/>
    <cellStyle name="Currency 4 5 4" xfId="15812"/>
    <cellStyle name="Currency 4 6" xfId="15813"/>
    <cellStyle name="Currency 4 6 2" xfId="15814"/>
    <cellStyle name="Currency 4 7" xfId="15815"/>
    <cellStyle name="Currency 4 8" xfId="15816"/>
    <cellStyle name="Currency 4 9" xfId="15817"/>
    <cellStyle name="Currency 4_2009 GRC Compliance Filing (Electric) for Exh A-1" xfId="15818"/>
    <cellStyle name="Currency 5" xfId="15819"/>
    <cellStyle name="Currency 5 2" xfId="15820"/>
    <cellStyle name="Currency 5 2 2" xfId="15821"/>
    <cellStyle name="Currency 5 2 3" xfId="15822"/>
    <cellStyle name="Currency 5 3" xfId="15823"/>
    <cellStyle name="Currency 5 3 2" xfId="15824"/>
    <cellStyle name="Currency 5 4" xfId="15825"/>
    <cellStyle name="Currency 6" xfId="15826"/>
    <cellStyle name="Currency 6 2" xfId="15827"/>
    <cellStyle name="Currency 6 2 2" xfId="15828"/>
    <cellStyle name="Currency 6 2 3" xfId="15829"/>
    <cellStyle name="Currency 6 3" xfId="15830"/>
    <cellStyle name="Currency 6 3 2" xfId="15831"/>
    <cellStyle name="Currency 6 4" xfId="15832"/>
    <cellStyle name="Currency 7" xfId="15833"/>
    <cellStyle name="Currency 7 10" xfId="15834"/>
    <cellStyle name="Currency 7 2" xfId="15835"/>
    <cellStyle name="Currency 7 2 2" xfId="15836"/>
    <cellStyle name="Currency 7 2 2 2" xfId="15837"/>
    <cellStyle name="Currency 7 2 2 3" xfId="15838"/>
    <cellStyle name="Currency 7 2 2 4" xfId="15839"/>
    <cellStyle name="Currency 7 2 2 5" xfId="15840"/>
    <cellStyle name="Currency 7 2 3" xfId="15841"/>
    <cellStyle name="Currency 7 2 3 2" xfId="15842"/>
    <cellStyle name="Currency 7 2 3 3" xfId="15843"/>
    <cellStyle name="Currency 7 2 4" xfId="15844"/>
    <cellStyle name="Currency 7 2 4 2" xfId="15845"/>
    <cellStyle name="Currency 7 2 5" xfId="15846"/>
    <cellStyle name="Currency 7 2 6" xfId="15847"/>
    <cellStyle name="Currency 7 2 7" xfId="15848"/>
    <cellStyle name="Currency 7 2 8" xfId="15849"/>
    <cellStyle name="Currency 7 3" xfId="15850"/>
    <cellStyle name="Currency 7 3 2" xfId="15851"/>
    <cellStyle name="Currency 7 3 3" xfId="15852"/>
    <cellStyle name="Currency 7 3 4" xfId="15853"/>
    <cellStyle name="Currency 7 3 5" xfId="15854"/>
    <cellStyle name="Currency 7 4" xfId="15855"/>
    <cellStyle name="Currency 7 4 2" xfId="15856"/>
    <cellStyle name="Currency 7 4 3" xfId="15857"/>
    <cellStyle name="Currency 7 5" xfId="15858"/>
    <cellStyle name="Currency 7 5 2" xfId="15859"/>
    <cellStyle name="Currency 7 6" xfId="15860"/>
    <cellStyle name="Currency 7 7" xfId="15861"/>
    <cellStyle name="Currency 7 8" xfId="15862"/>
    <cellStyle name="Currency 7 9" xfId="15863"/>
    <cellStyle name="Currency 8" xfId="15864"/>
    <cellStyle name="Currency 8 2" xfId="15865"/>
    <cellStyle name="Currency 8 2 2" xfId="15866"/>
    <cellStyle name="Currency 8 3" xfId="15867"/>
    <cellStyle name="Currency 8 3 2" xfId="15868"/>
    <cellStyle name="Currency 8 4" xfId="15869"/>
    <cellStyle name="Currency 9" xfId="15870"/>
    <cellStyle name="Currency 9 2" xfId="15871"/>
    <cellStyle name="Currency 9 2 2" xfId="15872"/>
    <cellStyle name="Currency 9 2 3" xfId="15873"/>
    <cellStyle name="Currency 9 2 4" xfId="15874"/>
    <cellStyle name="Currency 9 2 5" xfId="15875"/>
    <cellStyle name="Currency 9 3" xfId="15876"/>
    <cellStyle name="Currency 9 3 2" xfId="15877"/>
    <cellStyle name="Currency 9 3 3" xfId="15878"/>
    <cellStyle name="Currency 9 4" xfId="15879"/>
    <cellStyle name="Currency 9 4 2" xfId="15880"/>
    <cellStyle name="Currency 9 5" xfId="15881"/>
    <cellStyle name="Currency 9 6" xfId="15882"/>
    <cellStyle name="Currency 9 7" xfId="15883"/>
    <cellStyle name="Currency 9 8" xfId="15884"/>
    <cellStyle name="Currency0" xfId="15885"/>
    <cellStyle name="Currency0 2" xfId="15886"/>
    <cellStyle name="Currency0 2 2" xfId="15887"/>
    <cellStyle name="Currency0 2 2 2" xfId="15888"/>
    <cellStyle name="Currency0 2 3" xfId="15889"/>
    <cellStyle name="Currency0 2 3 2" xfId="15890"/>
    <cellStyle name="Currency0 2 4" xfId="15891"/>
    <cellStyle name="Currency0 3" xfId="15892"/>
    <cellStyle name="Currency0 3 2" xfId="15893"/>
    <cellStyle name="Currency0 3 3" xfId="15894"/>
    <cellStyle name="Currency0 4" xfId="15895"/>
    <cellStyle name="Currency0 4 2" xfId="15896"/>
    <cellStyle name="Currency0 4 2 2" xfId="15897"/>
    <cellStyle name="Currency0 4 3" xfId="15898"/>
    <cellStyle name="Currency0 4 4" xfId="15899"/>
    <cellStyle name="Currency0 5" xfId="15900"/>
    <cellStyle name="Currency0 5 2" xfId="15901"/>
    <cellStyle name="Currency0 5 2 2" xfId="15902"/>
    <cellStyle name="Currency0 5 3" xfId="15903"/>
    <cellStyle name="Currency0 5 3 2" xfId="15904"/>
    <cellStyle name="Currency0 5 4" xfId="15905"/>
    <cellStyle name="Currency0 6" xfId="15906"/>
    <cellStyle name="Currency0 6 2" xfId="15907"/>
    <cellStyle name="Currency0 7" xfId="15908"/>
    <cellStyle name="Currency0 7 2" xfId="15909"/>
    <cellStyle name="Currency0 7 2 2" xfId="15910"/>
    <cellStyle name="Currency0 7 3" xfId="15911"/>
    <cellStyle name="Currency0 8" xfId="15912"/>
    <cellStyle name="Currency0 8 2" xfId="15913"/>
    <cellStyle name="Currency0 8 2 2" xfId="15914"/>
    <cellStyle name="Currency0 8 3" xfId="15915"/>
    <cellStyle name="Currency0 9" xfId="15916"/>
    <cellStyle name="Date" xfId="15917"/>
    <cellStyle name="date 10" xfId="15918"/>
    <cellStyle name="Date 2" xfId="15919"/>
    <cellStyle name="Date 2 2" xfId="15920"/>
    <cellStyle name="Date 3" xfId="15921"/>
    <cellStyle name="Date 3 2" xfId="15922"/>
    <cellStyle name="Date 4" xfId="15923"/>
    <cellStyle name="Date 4 2" xfId="15924"/>
    <cellStyle name="Date 5" xfId="15925"/>
    <cellStyle name="Date 5 2" xfId="15926"/>
    <cellStyle name="Date 5 2 2" xfId="15927"/>
    <cellStyle name="Date 5 3" xfId="15928"/>
    <cellStyle name="Date 6" xfId="15929"/>
    <cellStyle name="date 7" xfId="15930"/>
    <cellStyle name="date 8" xfId="15931"/>
    <cellStyle name="date 9" xfId="15932"/>
    <cellStyle name="DateTime" xfId="15933"/>
    <cellStyle name="DateTime 2" xfId="15934"/>
    <cellStyle name="drp-sh - Style2" xfId="15935"/>
    <cellStyle name="Emphasis 1" xfId="15936"/>
    <cellStyle name="Emphasis 1 2" xfId="15937"/>
    <cellStyle name="Emphasis 2" xfId="15938"/>
    <cellStyle name="Emphasis 2 2" xfId="15939"/>
    <cellStyle name="Emphasis 3" xfId="15940"/>
    <cellStyle name="Emphasis 3 2" xfId="15941"/>
    <cellStyle name="Entered" xfId="15942"/>
    <cellStyle name="Entered 2" xfId="15943"/>
    <cellStyle name="Entered 2 2" xfId="15944"/>
    <cellStyle name="Entered 2 2 2" xfId="15945"/>
    <cellStyle name="Entered 2 3" xfId="15946"/>
    <cellStyle name="Entered 2 3 2" xfId="15947"/>
    <cellStyle name="Entered 2 4" xfId="15948"/>
    <cellStyle name="Entered 3" xfId="15949"/>
    <cellStyle name="Entered 3 2" xfId="15950"/>
    <cellStyle name="Entered 4" xfId="15951"/>
    <cellStyle name="Entered 4 2" xfId="15952"/>
    <cellStyle name="Entered 4 2 2" xfId="15953"/>
    <cellStyle name="Entered 4 3" xfId="15954"/>
    <cellStyle name="Entered 5" xfId="15955"/>
    <cellStyle name="Entered 5 2" xfId="15956"/>
    <cellStyle name="Entered 5 2 2" xfId="15957"/>
    <cellStyle name="Entered 5 3" xfId="15958"/>
    <cellStyle name="Entered 5 3 2" xfId="15959"/>
    <cellStyle name="Entered 5 4" xfId="15960"/>
    <cellStyle name="Entered 6" xfId="15961"/>
    <cellStyle name="Entered 6 2" xfId="15962"/>
    <cellStyle name="Entered 7" xfId="15963"/>
    <cellStyle name="Entered 7 2" xfId="15964"/>
    <cellStyle name="Entered 7 2 2" xfId="15965"/>
    <cellStyle name="Entered 7 3" xfId="15966"/>
    <cellStyle name="Entered 8" xfId="15967"/>
    <cellStyle name="Entered 8 2" xfId="15968"/>
    <cellStyle name="Entered 8 2 2" xfId="15969"/>
    <cellStyle name="Entered 8 3" xfId="15970"/>
    <cellStyle name="Entered 9" xfId="15971"/>
    <cellStyle name="Entered_AURORA Total New" xfId="15972"/>
    <cellStyle name="Euro" xfId="15973"/>
    <cellStyle name="Euro 2" xfId="15974"/>
    <cellStyle name="Euro 2 2" xfId="15975"/>
    <cellStyle name="Euro 2 2 2" xfId="15976"/>
    <cellStyle name="Euro 2 3" xfId="15977"/>
    <cellStyle name="Euro 2 3 2" xfId="15978"/>
    <cellStyle name="Euro 2 4" xfId="15979"/>
    <cellStyle name="Euro 3" xfId="15980"/>
    <cellStyle name="Euro 3 2" xfId="15981"/>
    <cellStyle name="Euro 4" xfId="15982"/>
    <cellStyle name="Euro 4 2" xfId="15983"/>
    <cellStyle name="Euro 4 2 2" xfId="15984"/>
    <cellStyle name="Euro 4 3" xfId="15985"/>
    <cellStyle name="Euro 5" xfId="15986"/>
    <cellStyle name="Euro 5 2" xfId="15987"/>
    <cellStyle name="Euro 5 2 2" xfId="15988"/>
    <cellStyle name="Euro 5 3" xfId="15989"/>
    <cellStyle name="Euro 5 3 2" xfId="15990"/>
    <cellStyle name="Euro 5 4" xfId="15991"/>
    <cellStyle name="Euro 6" xfId="15992"/>
    <cellStyle name="Euro 6 2" xfId="15993"/>
    <cellStyle name="Euro 7" xfId="15994"/>
    <cellStyle name="Euro 7 2" xfId="15995"/>
    <cellStyle name="Euro 7 2 2" xfId="15996"/>
    <cellStyle name="Euro 7 3" xfId="15997"/>
    <cellStyle name="Euro 8" xfId="15998"/>
    <cellStyle name="Euro 8 2" xfId="15999"/>
    <cellStyle name="Euro 8 2 2" xfId="16000"/>
    <cellStyle name="Euro 8 3" xfId="16001"/>
    <cellStyle name="Euro 9" xfId="16002"/>
    <cellStyle name="Explanatory Text 2" xfId="16003"/>
    <cellStyle name="Explanatory Text 2 2" xfId="16004"/>
    <cellStyle name="Explanatory Text 2 2 2" xfId="16005"/>
    <cellStyle name="Explanatory Text 2 2 2 2" xfId="16006"/>
    <cellStyle name="Explanatory Text 2 2 3" xfId="16007"/>
    <cellStyle name="Explanatory Text 2 3" xfId="16008"/>
    <cellStyle name="Explanatory Text 2 3 2" xfId="16009"/>
    <cellStyle name="Explanatory Text 2 3 2 2" xfId="16010"/>
    <cellStyle name="Explanatory Text 2 3 3" xfId="16011"/>
    <cellStyle name="Explanatory Text 2 4" xfId="16012"/>
    <cellStyle name="Explanatory Text 2 4 2" xfId="16013"/>
    <cellStyle name="Explanatory Text 2 5" xfId="16014"/>
    <cellStyle name="Explanatory Text 3" xfId="16015"/>
    <cellStyle name="Explanatory Text 3 2" xfId="16016"/>
    <cellStyle name="Explanatory Text 3 2 2" xfId="16017"/>
    <cellStyle name="Explanatory Text 3 3" xfId="16018"/>
    <cellStyle name="Explanatory Text 4" xfId="16019"/>
    <cellStyle name="Explanatory Text 4 2" xfId="16020"/>
    <cellStyle name="Explanatory Text 4 2 2" xfId="16021"/>
    <cellStyle name="Explanatory Text 4 3" xfId="16022"/>
    <cellStyle name="Explanatory Text 5" xfId="16023"/>
    <cellStyle name="Explanatory Text 5 2" xfId="16024"/>
    <cellStyle name="Explanatory Text 6" xfId="16025"/>
    <cellStyle name="FieldName" xfId="16026"/>
    <cellStyle name="FieldName 2" xfId="16027"/>
    <cellStyle name="FieldName 2 2" xfId="16028"/>
    <cellStyle name="FieldName 2 2 2" xfId="21314"/>
    <cellStyle name="FieldName 2 3" xfId="21313"/>
    <cellStyle name="FieldName 3" xfId="16029"/>
    <cellStyle name="FieldName 3 2" xfId="21315"/>
    <cellStyle name="FieldName 4" xfId="21312"/>
    <cellStyle name="Fixed" xfId="16030"/>
    <cellStyle name="Fixed 2" xfId="16031"/>
    <cellStyle name="Fixed 2 2" xfId="16032"/>
    <cellStyle name="Fixed 2 2 2" xfId="16033"/>
    <cellStyle name="Fixed 2 3" xfId="16034"/>
    <cellStyle name="Fixed 3" xfId="16035"/>
    <cellStyle name="Fixed 4" xfId="16036"/>
    <cellStyle name="Fixed3 - Style3" xfId="16037"/>
    <cellStyle name="Fixed3 - Style3 2" xfId="16038"/>
    <cellStyle name="Footnote" xfId="16039"/>
    <cellStyle name="FRxAmtStyle" xfId="16040"/>
    <cellStyle name="FRxAmtStyle 2" xfId="16041"/>
    <cellStyle name="FRxAmtStyle_Frederickson Pow - Acct Detail" xfId="16042"/>
    <cellStyle name="FRxCurrStyle" xfId="16043"/>
    <cellStyle name="FRxCurrStyle 2" xfId="16044"/>
    <cellStyle name="FRxPcntStyle" xfId="16045"/>
    <cellStyle name="FRxPcntStyle 2" xfId="16046"/>
    <cellStyle name="G01_2001 figures 1 decimal a" xfId="16047"/>
    <cellStyle name="G03_Text" xfId="16048"/>
    <cellStyle name="G05_Superiors" xfId="16049"/>
    <cellStyle name="G07_Bold_2002_figs_Green" xfId="16050"/>
    <cellStyle name="G08_2001_figs" xfId="16051"/>
    <cellStyle name="Good 2" xfId="16052"/>
    <cellStyle name="Good 2 2" xfId="16053"/>
    <cellStyle name="Good 2 2 2" xfId="16054"/>
    <cellStyle name="Good 2 2 2 2" xfId="16055"/>
    <cellStyle name="Good 2 2 3" xfId="16056"/>
    <cellStyle name="Good 2 3" xfId="16057"/>
    <cellStyle name="Good 2 3 2" xfId="16058"/>
    <cellStyle name="Good 2 3 2 2" xfId="16059"/>
    <cellStyle name="Good 2 3 3" xfId="16060"/>
    <cellStyle name="Good 2 3 3 2" xfId="16061"/>
    <cellStyle name="Good 2 3 4" xfId="16062"/>
    <cellStyle name="Good 2 4" xfId="16063"/>
    <cellStyle name="Good 2 4 2" xfId="16064"/>
    <cellStyle name="Good 2 5" xfId="16065"/>
    <cellStyle name="Good 3" xfId="16066"/>
    <cellStyle name="Good 3 2" xfId="16067"/>
    <cellStyle name="Good 3 2 2" xfId="16068"/>
    <cellStyle name="Good 3 3" xfId="16069"/>
    <cellStyle name="Good 4" xfId="16070"/>
    <cellStyle name="Good 4 2" xfId="16071"/>
    <cellStyle name="Good 4 2 2" xfId="16072"/>
    <cellStyle name="Good 4 3" xfId="16073"/>
    <cellStyle name="Good 5" xfId="16074"/>
    <cellStyle name="Good 5 2" xfId="16075"/>
    <cellStyle name="Good 5 2 2" xfId="16076"/>
    <cellStyle name="Good 5 3" xfId="16077"/>
    <cellStyle name="Good 6" xfId="16078"/>
    <cellStyle name="Good 6 2" xfId="16079"/>
    <cellStyle name="Grey" xfId="16080"/>
    <cellStyle name="Grey 2" xfId="16081"/>
    <cellStyle name="Grey 2 2" xfId="16082"/>
    <cellStyle name="Grey 2 2 2" xfId="16083"/>
    <cellStyle name="Grey 2 3" xfId="16084"/>
    <cellStyle name="Grey 2 3 2" xfId="16085"/>
    <cellStyle name="Grey 2 4" xfId="16086"/>
    <cellStyle name="Grey 3" xfId="16087"/>
    <cellStyle name="Grey 3 2" xfId="16088"/>
    <cellStyle name="Grey 3 2 2" xfId="16089"/>
    <cellStyle name="Grey 3 3" xfId="16090"/>
    <cellStyle name="Grey 3 3 2" xfId="16091"/>
    <cellStyle name="Grey 3 4" xfId="16092"/>
    <cellStyle name="Grey 4" xfId="16093"/>
    <cellStyle name="Grey 4 2" xfId="16094"/>
    <cellStyle name="Grey 4 2 2" xfId="16095"/>
    <cellStyle name="Grey 4 3" xfId="16096"/>
    <cellStyle name="Grey 5" xfId="16097"/>
    <cellStyle name="Grey 5 2" xfId="16098"/>
    <cellStyle name="Grey 5 2 2" xfId="16099"/>
    <cellStyle name="Grey 5 2 2 2" xfId="16100"/>
    <cellStyle name="Grey 5 2 3" xfId="16101"/>
    <cellStyle name="Grey 5 3" xfId="16102"/>
    <cellStyle name="Grey 5 3 2" xfId="16103"/>
    <cellStyle name="Grey 5 4" xfId="16104"/>
    <cellStyle name="Grey 6" xfId="16105"/>
    <cellStyle name="Grey 6 2" xfId="16106"/>
    <cellStyle name="Grey 6 2 2" xfId="16107"/>
    <cellStyle name="Grey 6 3" xfId="16108"/>
    <cellStyle name="Grey 7" xfId="16109"/>
    <cellStyle name="Grey_(C) WHE Proforma with ITC cash grant 10 Yr Amort_for deferral_102809" xfId="16110"/>
    <cellStyle name="g-tota - Style7" xfId="16111"/>
    <cellStyle name="g-tota - Style7 2" xfId="16112"/>
    <cellStyle name="g-tota - Style7 2 2" xfId="16113"/>
    <cellStyle name="g-tota - Style7 2 2 2" xfId="16114"/>
    <cellStyle name="g-tota - Style7 2 3" xfId="16115"/>
    <cellStyle name="g-tota - Style7 2 3 2" xfId="16116"/>
    <cellStyle name="g-tota - Style7 2 4" xfId="16117"/>
    <cellStyle name="g-tota - Style7 2 4 2" xfId="16118"/>
    <cellStyle name="g-tota - Style7 3" xfId="16119"/>
    <cellStyle name="g-tota - Style7 3 2" xfId="16120"/>
    <cellStyle name="g-tota - Style7 4" xfId="16121"/>
    <cellStyle name="g-tota - Style7 4 2" xfId="16122"/>
    <cellStyle name="g-tota - Style7 5" xfId="16123"/>
    <cellStyle name="g-tota - Style7 5 2" xfId="16124"/>
    <cellStyle name="Header" xfId="16125"/>
    <cellStyle name="Header1" xfId="16126"/>
    <cellStyle name="Header1 2" xfId="16127"/>
    <cellStyle name="Header1 2 2" xfId="16128"/>
    <cellStyle name="Header1 3" xfId="16129"/>
    <cellStyle name="Header1 3 2" xfId="16130"/>
    <cellStyle name="Header1 3 2 2" xfId="16131"/>
    <cellStyle name="Header1 3 3" xfId="16132"/>
    <cellStyle name="Header1 4" xfId="16133"/>
    <cellStyle name="Header1_AURORA Total New" xfId="16134"/>
    <cellStyle name="Header2" xfId="16135"/>
    <cellStyle name="Header2 2" xfId="16136"/>
    <cellStyle name="Header2 2 2" xfId="16137"/>
    <cellStyle name="Header2 2 3" xfId="16138"/>
    <cellStyle name="Header2 2 4" xfId="16139"/>
    <cellStyle name="Header2 3" xfId="16140"/>
    <cellStyle name="Header2 3 2" xfId="16141"/>
    <cellStyle name="Header2 3 2 2" xfId="16142"/>
    <cellStyle name="Header2 3 2 3" xfId="16143"/>
    <cellStyle name="Header2 3 2 4" xfId="16144"/>
    <cellStyle name="Header2 3 3" xfId="16145"/>
    <cellStyle name="Header2 3 4" xfId="16146"/>
    <cellStyle name="Header2 3 5" xfId="16147"/>
    <cellStyle name="Header2 4" xfId="16148"/>
    <cellStyle name="Header2 5" xfId="16149"/>
    <cellStyle name="Header2 6" xfId="16150"/>
    <cellStyle name="Header2_AURORA Total New" xfId="16151"/>
    <cellStyle name="Heading" xfId="16152"/>
    <cellStyle name="Heading 1 2" xfId="16153"/>
    <cellStyle name="Heading 1 2 2" xfId="16154"/>
    <cellStyle name="Heading 1 2 2 2" xfId="16155"/>
    <cellStyle name="Heading 1 2 2 2 2" xfId="16156"/>
    <cellStyle name="Heading 1 2 2 3" xfId="16157"/>
    <cellStyle name="Heading 1 2 3" xfId="16158"/>
    <cellStyle name="Heading 1 2 3 2" xfId="16159"/>
    <cellStyle name="Heading 1 2 3 2 2" xfId="16160"/>
    <cellStyle name="Heading 1 2 3 3" xfId="16161"/>
    <cellStyle name="Heading 1 2 3 3 2" xfId="16162"/>
    <cellStyle name="Heading 1 2 3 4" xfId="16163"/>
    <cellStyle name="Heading 1 2 4" xfId="16164"/>
    <cellStyle name="Heading 1 2 4 2" xfId="16165"/>
    <cellStyle name="Heading 1 2 5" xfId="16166"/>
    <cellStyle name="Heading 1 2 5 2" xfId="16167"/>
    <cellStyle name="Heading 1 2 6" xfId="16168"/>
    <cellStyle name="Heading 1 3" xfId="16169"/>
    <cellStyle name="Heading 1 3 2" xfId="16170"/>
    <cellStyle name="Heading 1 3 2 2" xfId="16171"/>
    <cellStyle name="Heading 1 3 3" xfId="16172"/>
    <cellStyle name="Heading 1 4" xfId="16173"/>
    <cellStyle name="Heading 1 4 2" xfId="16174"/>
    <cellStyle name="Heading 1 4 2 2" xfId="16175"/>
    <cellStyle name="Heading 1 4 3" xfId="16176"/>
    <cellStyle name="Heading 1 5" xfId="16177"/>
    <cellStyle name="Heading 1 5 2" xfId="16178"/>
    <cellStyle name="Heading 1 9" xfId="16179"/>
    <cellStyle name="Heading 1 9 2" xfId="16180"/>
    <cellStyle name="Heading 2 2" xfId="16181"/>
    <cellStyle name="Heading 2 2 2" xfId="16182"/>
    <cellStyle name="Heading 2 2 2 2" xfId="16183"/>
    <cellStyle name="Heading 2 2 2 2 2" xfId="16184"/>
    <cellStyle name="Heading 2 2 2 3" xfId="16185"/>
    <cellStyle name="Heading 2 2 3" xfId="16186"/>
    <cellStyle name="Heading 2 2 3 2" xfId="16187"/>
    <cellStyle name="Heading 2 2 3 2 2" xfId="16188"/>
    <cellStyle name="Heading 2 2 3 3" xfId="16189"/>
    <cellStyle name="Heading 2 2 3 3 2" xfId="16190"/>
    <cellStyle name="Heading 2 2 3 4" xfId="16191"/>
    <cellStyle name="Heading 2 2 4" xfId="16192"/>
    <cellStyle name="Heading 2 2 4 2" xfId="16193"/>
    <cellStyle name="Heading 2 2 5" xfId="16194"/>
    <cellStyle name="Heading 2 2 5 2" xfId="16195"/>
    <cellStyle name="Heading 2 2 6" xfId="16196"/>
    <cellStyle name="Heading 2 3" xfId="16197"/>
    <cellStyle name="Heading 2 3 2" xfId="16198"/>
    <cellStyle name="Heading 2 3 2 2" xfId="16199"/>
    <cellStyle name="Heading 2 3 3" xfId="16200"/>
    <cellStyle name="Heading 2 4" xfId="16201"/>
    <cellStyle name="Heading 2 4 2" xfId="16202"/>
    <cellStyle name="Heading 2 4 2 2" xfId="16203"/>
    <cellStyle name="Heading 2 4 3" xfId="16204"/>
    <cellStyle name="Heading 2 5" xfId="16205"/>
    <cellStyle name="Heading 2 5 2" xfId="16206"/>
    <cellStyle name="Heading 2 9" xfId="16207"/>
    <cellStyle name="Heading 2 9 2" xfId="16208"/>
    <cellStyle name="Heading 3 2" xfId="16209"/>
    <cellStyle name="Heading 3 2 10" xfId="16210"/>
    <cellStyle name="Heading 3 2 2" xfId="16211"/>
    <cellStyle name="Heading 3 2 2 2" xfId="16212"/>
    <cellStyle name="Heading 3 2 2 2 2" xfId="16213"/>
    <cellStyle name="Heading 3 2 2 2 3" xfId="16214"/>
    <cellStyle name="Heading 3 2 2 2 3 2" xfId="16215"/>
    <cellStyle name="Heading 3 2 2 2 3 3" xfId="16216"/>
    <cellStyle name="Heading 3 2 2 2 3 4" xfId="16217"/>
    <cellStyle name="Heading 3 2 2 2 4" xfId="16218"/>
    <cellStyle name="Heading 3 2 2 2 5" xfId="16219"/>
    <cellStyle name="Heading 3 2 2 2 6" xfId="16220"/>
    <cellStyle name="Heading 3 2 2 3" xfId="16221"/>
    <cellStyle name="Heading 3 2 2 4" xfId="16222"/>
    <cellStyle name="Heading 3 2 2 4 2" xfId="16223"/>
    <cellStyle name="Heading 3 2 2 4 3" xfId="16224"/>
    <cellStyle name="Heading 3 2 2 4 4" xfId="16225"/>
    <cellStyle name="Heading 3 2 2 5" xfId="16226"/>
    <cellStyle name="Heading 3 2 2 6" xfId="16227"/>
    <cellStyle name="Heading 3 2 2 7" xfId="16228"/>
    <cellStyle name="Heading 3 2 3" xfId="16229"/>
    <cellStyle name="Heading 3 2 3 2" xfId="16230"/>
    <cellStyle name="Heading 3 2 3 2 2" xfId="16231"/>
    <cellStyle name="Heading 3 2 3 3" xfId="16232"/>
    <cellStyle name="Heading 3 2 3 3 2" xfId="16233"/>
    <cellStyle name="Heading 3 2 3 4" xfId="16234"/>
    <cellStyle name="Heading 3 2 3 4 2" xfId="16235"/>
    <cellStyle name="Heading 3 2 3 5" xfId="16236"/>
    <cellStyle name="Heading 3 2 3 6" xfId="16237"/>
    <cellStyle name="Heading 3 2 3 6 2" xfId="16238"/>
    <cellStyle name="Heading 3 2 3 6 3" xfId="16239"/>
    <cellStyle name="Heading 3 2 3 6 4" xfId="16240"/>
    <cellStyle name="Heading 3 2 3 7" xfId="16241"/>
    <cellStyle name="Heading 3 2 3 8" xfId="16242"/>
    <cellStyle name="Heading 3 2 3 9" xfId="16243"/>
    <cellStyle name="Heading 3 2 4" xfId="16244"/>
    <cellStyle name="Heading 3 2 4 2" xfId="16245"/>
    <cellStyle name="Heading 3 2 4 3" xfId="16246"/>
    <cellStyle name="Heading 3 2 4 3 2" xfId="16247"/>
    <cellStyle name="Heading 3 2 4 3 3" xfId="16248"/>
    <cellStyle name="Heading 3 2 4 3 4" xfId="16249"/>
    <cellStyle name="Heading 3 2 4 4" xfId="16250"/>
    <cellStyle name="Heading 3 2 4 5" xfId="16251"/>
    <cellStyle name="Heading 3 2 4 6" xfId="16252"/>
    <cellStyle name="Heading 3 2 5" xfId="16253"/>
    <cellStyle name="Heading 3 2 5 2" xfId="16254"/>
    <cellStyle name="Heading 3 2 6" xfId="16255"/>
    <cellStyle name="Heading 3 2 7" xfId="16256"/>
    <cellStyle name="Heading 3 2 7 2" xfId="16257"/>
    <cellStyle name="Heading 3 2 7 3" xfId="16258"/>
    <cellStyle name="Heading 3 2 7 4" xfId="16259"/>
    <cellStyle name="Heading 3 2 8" xfId="16260"/>
    <cellStyle name="Heading 3 2 9" xfId="16261"/>
    <cellStyle name="Heading 3 3" xfId="16262"/>
    <cellStyle name="Heading 3 3 2" xfId="16263"/>
    <cellStyle name="Heading 3 3 2 2" xfId="16264"/>
    <cellStyle name="Heading 3 3 2 3" xfId="16265"/>
    <cellStyle name="Heading 3 3 2 3 2" xfId="16266"/>
    <cellStyle name="Heading 3 3 2 3 3" xfId="16267"/>
    <cellStyle name="Heading 3 3 2 3 4" xfId="16268"/>
    <cellStyle name="Heading 3 3 2 4" xfId="16269"/>
    <cellStyle name="Heading 3 3 2 5" xfId="16270"/>
    <cellStyle name="Heading 3 3 2 6" xfId="16271"/>
    <cellStyle name="Heading 3 3 3" xfId="16272"/>
    <cellStyle name="Heading 3 3 4" xfId="16273"/>
    <cellStyle name="Heading 3 3 4 2" xfId="16274"/>
    <cellStyle name="Heading 3 3 4 3" xfId="16275"/>
    <cellStyle name="Heading 3 3 4 4" xfId="16276"/>
    <cellStyle name="Heading 3 3 5" xfId="16277"/>
    <cellStyle name="Heading 3 3 6" xfId="16278"/>
    <cellStyle name="Heading 3 3 7" xfId="16279"/>
    <cellStyle name="Heading 3 4" xfId="16280"/>
    <cellStyle name="Heading 3 4 2" xfId="16281"/>
    <cellStyle name="Heading 3 4 2 2" xfId="16282"/>
    <cellStyle name="Heading 3 4 3" xfId="16283"/>
    <cellStyle name="Heading 3 4 4" xfId="16284"/>
    <cellStyle name="Heading 3 4 4 2" xfId="16285"/>
    <cellStyle name="Heading 3 4 4 3" xfId="16286"/>
    <cellStyle name="Heading 3 4 4 4" xfId="16287"/>
    <cellStyle name="Heading 3 4 5" xfId="16288"/>
    <cellStyle name="Heading 3 4 6" xfId="16289"/>
    <cellStyle name="Heading 3 4 7" xfId="16290"/>
    <cellStyle name="Heading 3 5" xfId="16291"/>
    <cellStyle name="Heading 3 5 2" xfId="16292"/>
    <cellStyle name="Heading 3 5 2 2" xfId="16293"/>
    <cellStyle name="Heading 3 5 3" xfId="16294"/>
    <cellStyle name="Heading 3 6" xfId="16295"/>
    <cellStyle name="Heading 3 6 2" xfId="16296"/>
    <cellStyle name="Heading 3 7" xfId="16297"/>
    <cellStyle name="Heading 3 7 2" xfId="16298"/>
    <cellStyle name="Heading 3 7 3" xfId="16299"/>
    <cellStyle name="Heading 3 7 4" xfId="16300"/>
    <cellStyle name="Heading 4 2" xfId="16301"/>
    <cellStyle name="Heading 4 2 2" xfId="16302"/>
    <cellStyle name="Heading 4 2 2 2" xfId="16303"/>
    <cellStyle name="Heading 4 2 2 2 2" xfId="16304"/>
    <cellStyle name="Heading 4 2 2 3" xfId="16305"/>
    <cellStyle name="Heading 4 2 3" xfId="16306"/>
    <cellStyle name="Heading 4 2 3 2" xfId="16307"/>
    <cellStyle name="Heading 4 2 3 2 2" xfId="16308"/>
    <cellStyle name="Heading 4 2 3 3" xfId="16309"/>
    <cellStyle name="Heading 4 2 3 3 2" xfId="16310"/>
    <cellStyle name="Heading 4 2 3 4" xfId="16311"/>
    <cellStyle name="Heading 4 2 4" xfId="16312"/>
    <cellStyle name="Heading 4 2 4 2" xfId="16313"/>
    <cellStyle name="Heading 4 2 5" xfId="16314"/>
    <cellStyle name="Heading 4 2 5 2" xfId="16315"/>
    <cellStyle name="Heading 4 2 6" xfId="16316"/>
    <cellStyle name="Heading 4 3" xfId="16317"/>
    <cellStyle name="Heading 4 3 2" xfId="16318"/>
    <cellStyle name="Heading 4 3 2 2" xfId="16319"/>
    <cellStyle name="Heading 4 3 3" xfId="16320"/>
    <cellStyle name="Heading 4 4" xfId="16321"/>
    <cellStyle name="Heading 4 4 2" xfId="16322"/>
    <cellStyle name="Heading 4 4 2 2" xfId="16323"/>
    <cellStyle name="Heading 4 4 3" xfId="16324"/>
    <cellStyle name="Heading 4 5" xfId="16325"/>
    <cellStyle name="Heading 4 5 2" xfId="16326"/>
    <cellStyle name="Heading 4 5 2 2" xfId="16327"/>
    <cellStyle name="Heading 4 5 3" xfId="16328"/>
    <cellStyle name="Heading 4 6" xfId="16329"/>
    <cellStyle name="Heading 4 6 2" xfId="16330"/>
    <cellStyle name="Heading1" xfId="16331"/>
    <cellStyle name="Heading1 2" xfId="16332"/>
    <cellStyle name="Heading1 2 2" xfId="16333"/>
    <cellStyle name="Heading1 3" xfId="16334"/>
    <cellStyle name="Heading1 3 2" xfId="16335"/>
    <cellStyle name="Heading1 3 2 2" xfId="16336"/>
    <cellStyle name="Heading1 3 3" xfId="16337"/>
    <cellStyle name="Heading1 4" xfId="16338"/>
    <cellStyle name="Heading2" xfId="16339"/>
    <cellStyle name="Heading2 2" xfId="16340"/>
    <cellStyle name="Heading2 2 2" xfId="16341"/>
    <cellStyle name="Heading2 3" xfId="16342"/>
    <cellStyle name="Heading2 3 2" xfId="16343"/>
    <cellStyle name="Heading2 3 2 2" xfId="16344"/>
    <cellStyle name="Heading2 3 3" xfId="16345"/>
    <cellStyle name="Heading2 4" xfId="16346"/>
    <cellStyle name="HeadlineStyle" xfId="16347"/>
    <cellStyle name="HeadlineStyle 2" xfId="16348"/>
    <cellStyle name="HeadlineStyle 2 2" xfId="16349"/>
    <cellStyle name="HeadlineStyle 3" xfId="16350"/>
    <cellStyle name="HeadlineStyleJustified" xfId="16351"/>
    <cellStyle name="HeadlineStyleJustified 2" xfId="16352"/>
    <cellStyle name="HeadlineStyleJustified 2 2" xfId="16353"/>
    <cellStyle name="HeadlineStyleJustified 3" xfId="16354"/>
    <cellStyle name="Hyperlink 2" xfId="16355"/>
    <cellStyle name="Hyperlink 2 2" xfId="16356"/>
    <cellStyle name="Input [yellow]" xfId="16357"/>
    <cellStyle name="Input [yellow] 2" xfId="16358"/>
    <cellStyle name="Input [yellow] 2 2" xfId="16359"/>
    <cellStyle name="Input [yellow] 2 2 2" xfId="16360"/>
    <cellStyle name="Input [yellow] 2 2 2 2" xfId="16361"/>
    <cellStyle name="Input [yellow] 2 2 3" xfId="16362"/>
    <cellStyle name="Input [yellow] 2 3" xfId="16363"/>
    <cellStyle name="Input [yellow] 2 3 2" xfId="16364"/>
    <cellStyle name="Input [yellow] 2 4" xfId="16365"/>
    <cellStyle name="Input [yellow] 2 5" xfId="16366"/>
    <cellStyle name="Input [yellow] 3" xfId="16367"/>
    <cellStyle name="Input [yellow] 3 2" xfId="16368"/>
    <cellStyle name="Input [yellow] 3 2 2" xfId="16369"/>
    <cellStyle name="Input [yellow] 3 2 2 2" xfId="16370"/>
    <cellStyle name="Input [yellow] 3 2 3" xfId="16371"/>
    <cellStyle name="Input [yellow] 3 3" xfId="16372"/>
    <cellStyle name="Input [yellow] 3 3 2" xfId="16373"/>
    <cellStyle name="Input [yellow] 3 4" xfId="16374"/>
    <cellStyle name="Input [yellow] 3 5" xfId="16375"/>
    <cellStyle name="Input [yellow] 4" xfId="16376"/>
    <cellStyle name="Input [yellow] 4 2" xfId="16377"/>
    <cellStyle name="Input [yellow] 4 2 2" xfId="16378"/>
    <cellStyle name="Input [yellow] 4 2 3" xfId="16379"/>
    <cellStyle name="Input [yellow] 4 3" xfId="16380"/>
    <cellStyle name="Input [yellow] 4 4" xfId="16381"/>
    <cellStyle name="Input [yellow] 5" xfId="16382"/>
    <cellStyle name="Input [yellow] 5 2" xfId="16383"/>
    <cellStyle name="Input [yellow] 5 2 2" xfId="16384"/>
    <cellStyle name="Input [yellow] 5 2 2 2" xfId="16385"/>
    <cellStyle name="Input [yellow] 5 2 3" xfId="16386"/>
    <cellStyle name="Input [yellow] 5 2 4" xfId="16387"/>
    <cellStyle name="Input [yellow] 5 3" xfId="16388"/>
    <cellStyle name="Input [yellow] 5 3 2" xfId="16389"/>
    <cellStyle name="Input [yellow] 5 4" xfId="16390"/>
    <cellStyle name="Input [yellow] 5 5" xfId="16391"/>
    <cellStyle name="Input [yellow] 6" xfId="16392"/>
    <cellStyle name="Input [yellow] 6 2" xfId="16393"/>
    <cellStyle name="Input [yellow] 6 2 2" xfId="16394"/>
    <cellStyle name="Input [yellow] 6 3" xfId="16395"/>
    <cellStyle name="Input [yellow] 6 4" xfId="16396"/>
    <cellStyle name="Input [yellow] 7" xfId="16397"/>
    <cellStyle name="Input [yellow] 8" xfId="16398"/>
    <cellStyle name="Input [yellow]_(C) WHE Proforma with ITC cash grant 10 Yr Amort_for deferral_102809" xfId="16399"/>
    <cellStyle name="Input 10" xfId="16400"/>
    <cellStyle name="Input 10 2" xfId="16401"/>
    <cellStyle name="Input 10 3" xfId="16402"/>
    <cellStyle name="Input 10 3 2" xfId="21317"/>
    <cellStyle name="Input 10 4" xfId="21316"/>
    <cellStyle name="Input 11" xfId="16403"/>
    <cellStyle name="Input 11 2" xfId="16404"/>
    <cellStyle name="Input 12" xfId="16405"/>
    <cellStyle name="Input 12 2" xfId="16406"/>
    <cellStyle name="Input 13" xfId="16407"/>
    <cellStyle name="Input 13 2" xfId="16408"/>
    <cellStyle name="Input 13 3" xfId="16409"/>
    <cellStyle name="Input 13 3 2" xfId="21319"/>
    <cellStyle name="Input 13 4" xfId="21318"/>
    <cellStyle name="Input 14" xfId="16410"/>
    <cellStyle name="Input 14 2" xfId="16411"/>
    <cellStyle name="Input 14 3" xfId="16412"/>
    <cellStyle name="Input 14 3 2" xfId="21321"/>
    <cellStyle name="Input 14 4" xfId="21320"/>
    <cellStyle name="Input 15" xfId="16413"/>
    <cellStyle name="Input 15 2" xfId="16414"/>
    <cellStyle name="Input 16" xfId="16415"/>
    <cellStyle name="Input 16 2" xfId="16416"/>
    <cellStyle name="Input 17" xfId="16417"/>
    <cellStyle name="Input 17 2" xfId="16418"/>
    <cellStyle name="Input 18" xfId="16419"/>
    <cellStyle name="Input 18 2" xfId="16420"/>
    <cellStyle name="Input 18 2 2" xfId="16421"/>
    <cellStyle name="Input 18 3" xfId="16422"/>
    <cellStyle name="Input 19" xfId="16423"/>
    <cellStyle name="Input 19 2" xfId="16424"/>
    <cellStyle name="Input 19 2 2" xfId="16425"/>
    <cellStyle name="Input 19 3" xfId="16426"/>
    <cellStyle name="Input 2" xfId="16427"/>
    <cellStyle name="Input 2 2" xfId="16428"/>
    <cellStyle name="Input 2 2 2" xfId="16429"/>
    <cellStyle name="Input 2 2 2 2" xfId="16430"/>
    <cellStyle name="Input 2 2 2 3" xfId="16431"/>
    <cellStyle name="Input 2 2 2 3 2" xfId="21323"/>
    <cellStyle name="Input 2 2 2 4" xfId="21322"/>
    <cellStyle name="Input 2 2 3" xfId="16432"/>
    <cellStyle name="Input 2 2 4" xfId="16433"/>
    <cellStyle name="Input 2 2 4 2" xfId="21324"/>
    <cellStyle name="Input 2 3" xfId="16434"/>
    <cellStyle name="Input 2 3 2" xfId="16435"/>
    <cellStyle name="Input 2 3 2 2" xfId="16436"/>
    <cellStyle name="Input 2 3 3" xfId="16437"/>
    <cellStyle name="Input 2 3 3 2" xfId="16438"/>
    <cellStyle name="Input 2 3 4" xfId="16439"/>
    <cellStyle name="Input 2 4" xfId="16440"/>
    <cellStyle name="Input 2 4 2" xfId="16441"/>
    <cellStyle name="Input 2 4 3" xfId="16442"/>
    <cellStyle name="Input 2 4 3 2" xfId="21326"/>
    <cellStyle name="Input 2 4 4" xfId="21325"/>
    <cellStyle name="Input 2 5" xfId="16443"/>
    <cellStyle name="Input 2 6" xfId="16444"/>
    <cellStyle name="Input 2 6 2" xfId="21327"/>
    <cellStyle name="Input 2 7" xfId="21293"/>
    <cellStyle name="Input 20" xfId="16445"/>
    <cellStyle name="Input 20 2" xfId="16446"/>
    <cellStyle name="Input 20 2 2" xfId="16447"/>
    <cellStyle name="Input 20 3" xfId="16448"/>
    <cellStyle name="Input 21" xfId="16449"/>
    <cellStyle name="Input 21 2" xfId="16450"/>
    <cellStyle name="Input 21 2 2" xfId="16451"/>
    <cellStyle name="Input 21 3" xfId="16452"/>
    <cellStyle name="Input 22" xfId="16453"/>
    <cellStyle name="Input 22 2" xfId="16454"/>
    <cellStyle name="Input 23" xfId="16455"/>
    <cellStyle name="Input 23 2" xfId="16456"/>
    <cellStyle name="Input 24" xfId="16457"/>
    <cellStyle name="Input 24 2" xfId="16458"/>
    <cellStyle name="Input 24 2 2" xfId="16459"/>
    <cellStyle name="Input 24 3" xfId="16460"/>
    <cellStyle name="Input 25" xfId="16461"/>
    <cellStyle name="Input 25 2" xfId="16462"/>
    <cellStyle name="Input 26" xfId="16463"/>
    <cellStyle name="Input 26 2" xfId="16464"/>
    <cellStyle name="Input 27" xfId="16465"/>
    <cellStyle name="Input 27 2" xfId="16466"/>
    <cellStyle name="Input 28" xfId="16467"/>
    <cellStyle name="Input 28 2" xfId="16468"/>
    <cellStyle name="Input 29" xfId="16469"/>
    <cellStyle name="Input 29 2" xfId="16470"/>
    <cellStyle name="Input 3" xfId="16471"/>
    <cellStyle name="Input 3 2" xfId="16472"/>
    <cellStyle name="Input 3 2 2" xfId="16473"/>
    <cellStyle name="Input 3 2 2 2" xfId="16474"/>
    <cellStyle name="Input 3 2 3" xfId="16475"/>
    <cellStyle name="Input 3 2 3 2" xfId="16476"/>
    <cellStyle name="Input 3 2 4" xfId="16477"/>
    <cellStyle name="Input 3 3" xfId="16478"/>
    <cellStyle name="Input 3 3 2" xfId="16479"/>
    <cellStyle name="Input 3 3 3" xfId="16480"/>
    <cellStyle name="Input 3 3 3 2" xfId="21329"/>
    <cellStyle name="Input 3 3 4" xfId="21328"/>
    <cellStyle name="Input 3 4" xfId="16481"/>
    <cellStyle name="Input 3 5" xfId="16482"/>
    <cellStyle name="Input 3 5 2" xfId="21330"/>
    <cellStyle name="Input 3 6" xfId="21294"/>
    <cellStyle name="Input 30" xfId="16483"/>
    <cellStyle name="Input 30 2" xfId="16484"/>
    <cellStyle name="Input 31" xfId="16485"/>
    <cellStyle name="Input 31 2" xfId="16486"/>
    <cellStyle name="Input 32" xfId="16487"/>
    <cellStyle name="Input 32 2" xfId="16488"/>
    <cellStyle name="Input 33" xfId="16489"/>
    <cellStyle name="Input 34" xfId="16490"/>
    <cellStyle name="Input 35" xfId="16491"/>
    <cellStyle name="Input 4" xfId="16492"/>
    <cellStyle name="Input 4 2" xfId="16493"/>
    <cellStyle name="Input 4 2 2" xfId="16494"/>
    <cellStyle name="Input 4 3" xfId="16495"/>
    <cellStyle name="Input 4 4" xfId="16496"/>
    <cellStyle name="Input 4 4 2" xfId="21331"/>
    <cellStyle name="Input 4 5" xfId="21295"/>
    <cellStyle name="Input 5" xfId="16497"/>
    <cellStyle name="Input 5 2" xfId="16498"/>
    <cellStyle name="Input 5 2 2" xfId="16499"/>
    <cellStyle name="Input 5 3" xfId="16500"/>
    <cellStyle name="Input 5 4" xfId="16501"/>
    <cellStyle name="Input 5 4 2" xfId="21332"/>
    <cellStyle name="Input 5 5" xfId="16502"/>
    <cellStyle name="Input 5 5 2" xfId="21537"/>
    <cellStyle name="Input 5 6" xfId="21296"/>
    <cellStyle name="Input 6" xfId="16503"/>
    <cellStyle name="Input 6 2" xfId="16504"/>
    <cellStyle name="Input 6 2 2" xfId="16505"/>
    <cellStyle name="Input 6 3" xfId="16506"/>
    <cellStyle name="Input 6 4" xfId="16507"/>
    <cellStyle name="Input 6 4 2" xfId="21333"/>
    <cellStyle name="Input 6 5" xfId="16508"/>
    <cellStyle name="Input 6 5 2" xfId="21538"/>
    <cellStyle name="Input 6 6" xfId="21297"/>
    <cellStyle name="Input 7" xfId="16509"/>
    <cellStyle name="Input 7 2" xfId="16510"/>
    <cellStyle name="Input 7 2 2" xfId="16511"/>
    <cellStyle name="Input 7 3" xfId="16512"/>
    <cellStyle name="Input 7 4" xfId="16513"/>
    <cellStyle name="Input 7 4 2" xfId="21539"/>
    <cellStyle name="Input 7 5" xfId="21298"/>
    <cellStyle name="Input 8" xfId="16514"/>
    <cellStyle name="Input 8 2" xfId="16515"/>
    <cellStyle name="Input 8 2 2" xfId="16516"/>
    <cellStyle name="Input 8 3" xfId="16517"/>
    <cellStyle name="Input 8 4" xfId="16518"/>
    <cellStyle name="Input 8 4 2" xfId="21540"/>
    <cellStyle name="Input 8 5" xfId="21299"/>
    <cellStyle name="Input 9" xfId="16519"/>
    <cellStyle name="Input 9 2" xfId="16520"/>
    <cellStyle name="Input Cells" xfId="16521"/>
    <cellStyle name="Input Cells 2" xfId="16522"/>
    <cellStyle name="Input Cells 2 2" xfId="16523"/>
    <cellStyle name="Input Cells 3" xfId="16524"/>
    <cellStyle name="Input Cells Percent" xfId="16525"/>
    <cellStyle name="Input Cells Percent 2" xfId="16526"/>
    <cellStyle name="Input Cells Percent 2 2" xfId="16527"/>
    <cellStyle name="Input Cells Percent 3" xfId="16528"/>
    <cellStyle name="Input Cells Percent_AURORA Total New" xfId="16529"/>
    <cellStyle name="Input Cells_4.34E Mint Farm Deferral" xfId="16530"/>
    <cellStyle name="JOB TITLE" xfId="16531"/>
    <cellStyle name="line b - Style6" xfId="16532"/>
    <cellStyle name="line b - Style6 2" xfId="16533"/>
    <cellStyle name="line b - Style6 2 2" xfId="16534"/>
    <cellStyle name="line b - Style6 3" xfId="16535"/>
    <cellStyle name="line b - Style6 3 2" xfId="16536"/>
    <cellStyle name="line b - Style6 4" xfId="16537"/>
    <cellStyle name="line b - Style6 4 2" xfId="16538"/>
    <cellStyle name="line b - Style6 5" xfId="16539"/>
    <cellStyle name="line b - Style6 5 2" xfId="16540"/>
    <cellStyle name="Lines" xfId="16541"/>
    <cellStyle name="Lines 2" xfId="16542"/>
    <cellStyle name="Lines 2 2" xfId="16543"/>
    <cellStyle name="Lines 3" xfId="16544"/>
    <cellStyle name="Lines 3 2" xfId="16545"/>
    <cellStyle name="Lines 4" xfId="16546"/>
    <cellStyle name="Lines_Electric Rev Req Model (2009 GRC) Rebuttal" xfId="16547"/>
    <cellStyle name="LINKED" xfId="16548"/>
    <cellStyle name="LINKED 2" xfId="16549"/>
    <cellStyle name="LINKED 2 2" xfId="16550"/>
    <cellStyle name="LINKED 2 2 2" xfId="16551"/>
    <cellStyle name="LINKED 2 3" xfId="16552"/>
    <cellStyle name="LINKED 3" xfId="16553"/>
    <cellStyle name="Linked Cell 2" xfId="16554"/>
    <cellStyle name="Linked Cell 2 2" xfId="16555"/>
    <cellStyle name="Linked Cell 2 2 2" xfId="16556"/>
    <cellStyle name="Linked Cell 2 2 2 2" xfId="16557"/>
    <cellStyle name="Linked Cell 2 2 3" xfId="16558"/>
    <cellStyle name="Linked Cell 2 3" xfId="16559"/>
    <cellStyle name="Linked Cell 2 3 2" xfId="16560"/>
    <cellStyle name="Linked Cell 2 3 2 2" xfId="16561"/>
    <cellStyle name="Linked Cell 2 3 3" xfId="16562"/>
    <cellStyle name="Linked Cell 2 3 3 2" xfId="16563"/>
    <cellStyle name="Linked Cell 2 3 4" xfId="16564"/>
    <cellStyle name="Linked Cell 2 3 4 2" xfId="16565"/>
    <cellStyle name="Linked Cell 2 3 5" xfId="16566"/>
    <cellStyle name="Linked Cell 2 4" xfId="16567"/>
    <cellStyle name="Linked Cell 2 4 2" xfId="16568"/>
    <cellStyle name="Linked Cell 2 5" xfId="16569"/>
    <cellStyle name="Linked Cell 2 5 2" xfId="16570"/>
    <cellStyle name="Linked Cell 2 6" xfId="16571"/>
    <cellStyle name="Linked Cell 3" xfId="16572"/>
    <cellStyle name="Linked Cell 3 2" xfId="16573"/>
    <cellStyle name="Linked Cell 3 2 2" xfId="16574"/>
    <cellStyle name="Linked Cell 3 3" xfId="16575"/>
    <cellStyle name="Linked Cell 4" xfId="16576"/>
    <cellStyle name="Linked Cell 4 2" xfId="16577"/>
    <cellStyle name="Linked Cell 4 2 2" xfId="16578"/>
    <cellStyle name="Linked Cell 4 3" xfId="16579"/>
    <cellStyle name="Linked Cell 5" xfId="16580"/>
    <cellStyle name="Linked Cell 5 2" xfId="16581"/>
    <cellStyle name="Linked Cell 5 2 2" xfId="16582"/>
    <cellStyle name="Linked Cell 5 3" xfId="16583"/>
    <cellStyle name="Linked Cell 6" xfId="16584"/>
    <cellStyle name="Linked Cell 6 2" xfId="16585"/>
    <cellStyle name="Millares [0]_2AV_M_M " xfId="16586"/>
    <cellStyle name="Millares_2AV_M_M " xfId="16587"/>
    <cellStyle name="modified border" xfId="16588"/>
    <cellStyle name="modified border 10" xfId="16589"/>
    <cellStyle name="modified border 2" xfId="16590"/>
    <cellStyle name="modified border 2 2" xfId="16591"/>
    <cellStyle name="modified border 2 2 2" xfId="16592"/>
    <cellStyle name="modified border 2 2 2 2" xfId="16593"/>
    <cellStyle name="modified border 2 2 3" xfId="16594"/>
    <cellStyle name="modified border 2 2 3 2" xfId="16595"/>
    <cellStyle name="modified border 2 2 4" xfId="16596"/>
    <cellStyle name="modified border 2 2 4 2" xfId="16597"/>
    <cellStyle name="modified border 2 2 5" xfId="16598"/>
    <cellStyle name="modified border 2 3" xfId="16599"/>
    <cellStyle name="modified border 2 3 2" xfId="16600"/>
    <cellStyle name="modified border 2 4" xfId="16601"/>
    <cellStyle name="modified border 2 4 2" xfId="16602"/>
    <cellStyle name="modified border 2 5" xfId="16603"/>
    <cellStyle name="modified border 2 5 2" xfId="16604"/>
    <cellStyle name="modified border 2 6" xfId="16605"/>
    <cellStyle name="modified border 3" xfId="16606"/>
    <cellStyle name="modified border 3 2" xfId="16607"/>
    <cellStyle name="modified border 3 2 2" xfId="16608"/>
    <cellStyle name="modified border 3 2 2 2" xfId="16609"/>
    <cellStyle name="modified border 3 2 3" xfId="16610"/>
    <cellStyle name="modified border 3 2 3 2" xfId="16611"/>
    <cellStyle name="modified border 3 2 4" xfId="16612"/>
    <cellStyle name="modified border 3 2 4 2" xfId="16613"/>
    <cellStyle name="modified border 3 2 5" xfId="16614"/>
    <cellStyle name="modified border 3 3" xfId="16615"/>
    <cellStyle name="modified border 3 3 2" xfId="16616"/>
    <cellStyle name="modified border 3 4" xfId="16617"/>
    <cellStyle name="modified border 3 4 2" xfId="16618"/>
    <cellStyle name="modified border 3 5" xfId="16619"/>
    <cellStyle name="modified border 3 5 2" xfId="16620"/>
    <cellStyle name="modified border 3 6" xfId="16621"/>
    <cellStyle name="modified border 4" xfId="16622"/>
    <cellStyle name="modified border 4 2" xfId="16623"/>
    <cellStyle name="modified border 4 2 2" xfId="16624"/>
    <cellStyle name="modified border 4 2 2 2" xfId="16625"/>
    <cellStyle name="modified border 4 2 3" xfId="16626"/>
    <cellStyle name="modified border 4 2 3 2" xfId="16627"/>
    <cellStyle name="modified border 4 2 4" xfId="16628"/>
    <cellStyle name="modified border 4 2 4 2" xfId="16629"/>
    <cellStyle name="modified border 4 2 5" xfId="16630"/>
    <cellStyle name="modified border 4 3" xfId="16631"/>
    <cellStyle name="modified border 4 3 2" xfId="16632"/>
    <cellStyle name="modified border 4 4" xfId="16633"/>
    <cellStyle name="modified border 4 4 2" xfId="16634"/>
    <cellStyle name="modified border 4 5" xfId="16635"/>
    <cellStyle name="modified border 4 5 2" xfId="16636"/>
    <cellStyle name="modified border 4 6" xfId="16637"/>
    <cellStyle name="modified border 5" xfId="16638"/>
    <cellStyle name="modified border 5 2" xfId="16639"/>
    <cellStyle name="modified border 5 2 2" xfId="16640"/>
    <cellStyle name="modified border 5 2 3" xfId="16641"/>
    <cellStyle name="modified border 5 2 3 2" xfId="16642"/>
    <cellStyle name="modified border 5 2 4" xfId="16643"/>
    <cellStyle name="modified border 5 2 4 2" xfId="16644"/>
    <cellStyle name="modified border 5 2 5" xfId="16645"/>
    <cellStyle name="modified border 5 2 5 2" xfId="16646"/>
    <cellStyle name="modified border 5 2 6" xfId="16647"/>
    <cellStyle name="modified border 5 3" xfId="16648"/>
    <cellStyle name="modified border 5 4" xfId="16649"/>
    <cellStyle name="modified border 5 4 2" xfId="16650"/>
    <cellStyle name="modified border 5 5" xfId="16651"/>
    <cellStyle name="modified border 5 5 2" xfId="16652"/>
    <cellStyle name="modified border 5 6" xfId="16653"/>
    <cellStyle name="modified border 5 6 2" xfId="16654"/>
    <cellStyle name="modified border 5 7" xfId="16655"/>
    <cellStyle name="modified border 6" xfId="16656"/>
    <cellStyle name="modified border 7" xfId="16657"/>
    <cellStyle name="modified border 7 2" xfId="16658"/>
    <cellStyle name="modified border 8" xfId="16659"/>
    <cellStyle name="modified border 8 2" xfId="16660"/>
    <cellStyle name="modified border 9" xfId="16661"/>
    <cellStyle name="modified border 9 2" xfId="16662"/>
    <cellStyle name="modified border_4.34E Mint Farm Deferral" xfId="16663"/>
    <cellStyle name="modified border1" xfId="16664"/>
    <cellStyle name="modified border1 2" xfId="16665"/>
    <cellStyle name="modified border1 2 2" xfId="16666"/>
    <cellStyle name="modified border1 3" xfId="16667"/>
    <cellStyle name="modified border1 3 2" xfId="16668"/>
    <cellStyle name="modified border1 4" xfId="16669"/>
    <cellStyle name="modified border1 4 2" xfId="16670"/>
    <cellStyle name="modified border1 5" xfId="16671"/>
    <cellStyle name="modified border1 5 2" xfId="16672"/>
    <cellStyle name="modified border1 5 2 2" xfId="16673"/>
    <cellStyle name="modified border1 5 3" xfId="16674"/>
    <cellStyle name="modified border1 6" xfId="16675"/>
    <cellStyle name="modified border1_4.34E Mint Farm Deferral" xfId="16676"/>
    <cellStyle name="Moneda [0]_2AV_M_M " xfId="16677"/>
    <cellStyle name="Moneda_2AV_M_M " xfId="16678"/>
    <cellStyle name="MonthYears" xfId="16679"/>
    <cellStyle name="Neutral 2" xfId="16680"/>
    <cellStyle name="Neutral 2 2" xfId="16681"/>
    <cellStyle name="Neutral 2 2 2" xfId="16682"/>
    <cellStyle name="Neutral 2 2 2 2" xfId="16683"/>
    <cellStyle name="Neutral 2 2 3" xfId="16684"/>
    <cellStyle name="Neutral 2 3" xfId="16685"/>
    <cellStyle name="Neutral 2 3 2" xfId="16686"/>
    <cellStyle name="Neutral 2 3 2 2" xfId="16687"/>
    <cellStyle name="Neutral 2 3 3" xfId="16688"/>
    <cellStyle name="Neutral 2 3 3 2" xfId="16689"/>
    <cellStyle name="Neutral 2 3 4" xfId="16690"/>
    <cellStyle name="Neutral 2 4" xfId="16691"/>
    <cellStyle name="Neutral 2 4 2" xfId="16692"/>
    <cellStyle name="Neutral 2 5" xfId="16693"/>
    <cellStyle name="Neutral 3" xfId="16694"/>
    <cellStyle name="Neutral 3 2" xfId="16695"/>
    <cellStyle name="Neutral 3 2 2" xfId="16696"/>
    <cellStyle name="Neutral 3 3" xfId="16697"/>
    <cellStyle name="Neutral 4" xfId="16698"/>
    <cellStyle name="Neutral 4 2" xfId="16699"/>
    <cellStyle name="Neutral 4 2 2" xfId="16700"/>
    <cellStyle name="Neutral 4 3" xfId="16701"/>
    <cellStyle name="Neutral 5" xfId="16702"/>
    <cellStyle name="Neutral 5 2" xfId="16703"/>
    <cellStyle name="Neutral 5 2 2" xfId="16704"/>
    <cellStyle name="Neutral 5 3" xfId="16705"/>
    <cellStyle name="Neutral 6" xfId="16706"/>
    <cellStyle name="Neutral 6 2" xfId="16707"/>
    <cellStyle name="no dec" xfId="16708"/>
    <cellStyle name="no dec 2" xfId="16709"/>
    <cellStyle name="no dec 2 2" xfId="16710"/>
    <cellStyle name="no dec 2 2 2" xfId="16711"/>
    <cellStyle name="no dec 2 3" xfId="16712"/>
    <cellStyle name="no dec 3" xfId="16713"/>
    <cellStyle name="Normal" xfId="0" builtinId="0"/>
    <cellStyle name="Normal - Style1" xfId="16714"/>
    <cellStyle name="Normal - Style1 10" xfId="16715"/>
    <cellStyle name="Normal - Style1 11" xfId="16716"/>
    <cellStyle name="Normal - Style1 11 2" xfId="16717"/>
    <cellStyle name="Normal - Style1 12" xfId="16718"/>
    <cellStyle name="Normal - Style1 12 2" xfId="16719"/>
    <cellStyle name="Normal - Style1 2" xfId="16720"/>
    <cellStyle name="Normal - Style1 2 2" xfId="16721"/>
    <cellStyle name="Normal - Style1 2 2 2" xfId="16722"/>
    <cellStyle name="Normal - Style1 2 2 2 2" xfId="16723"/>
    <cellStyle name="Normal - Style1 2 2 3" xfId="16724"/>
    <cellStyle name="Normal - Style1 2 2 3 2" xfId="16725"/>
    <cellStyle name="Normal - Style1 2 2 3 4" xfId="16726"/>
    <cellStyle name="Normal - Style1 2 2 4" xfId="16727"/>
    <cellStyle name="Normal - Style1 2 2 4 2" xfId="16728"/>
    <cellStyle name="Normal - Style1 2 2 5" xfId="16729"/>
    <cellStyle name="Normal - Style1 2 3" xfId="16730"/>
    <cellStyle name="Normal - Style1 2 3 2" xfId="16731"/>
    <cellStyle name="Normal - Style1 2 3 2 2" xfId="16732"/>
    <cellStyle name="Normal - Style1 2 3 3" xfId="16733"/>
    <cellStyle name="Normal - Style1 2 4" xfId="16734"/>
    <cellStyle name="Normal - Style1 3" xfId="16735"/>
    <cellStyle name="Normal - Style1 3 2" xfId="16736"/>
    <cellStyle name="Normal - Style1 3 2 2" xfId="16737"/>
    <cellStyle name="Normal - Style1 3 2 2 2" xfId="16738"/>
    <cellStyle name="Normal - Style1 3 2 3" xfId="16739"/>
    <cellStyle name="Normal - Style1 3 2 3 2" xfId="16740"/>
    <cellStyle name="Normal - Style1 3 2 4" xfId="16741"/>
    <cellStyle name="Normal - Style1 3 3" xfId="16742"/>
    <cellStyle name="Normal - Style1 3 3 2" xfId="16743"/>
    <cellStyle name="Normal - Style1 3 3 2 2" xfId="16744"/>
    <cellStyle name="Normal - Style1 3 3 3" xfId="16745"/>
    <cellStyle name="Normal - Style1 3 4" xfId="16746"/>
    <cellStyle name="Normal - Style1 3 4 2" xfId="16747"/>
    <cellStyle name="Normal - Style1 3 5" xfId="16748"/>
    <cellStyle name="Normal - Style1 4" xfId="16749"/>
    <cellStyle name="Normal - Style1 4 2" xfId="16750"/>
    <cellStyle name="Normal - Style1 4 2 2" xfId="16751"/>
    <cellStyle name="Normal - Style1 4 2 2 2" xfId="16752"/>
    <cellStyle name="Normal - Style1 4 2 3" xfId="16753"/>
    <cellStyle name="Normal - Style1 4 2 3 2" xfId="16754"/>
    <cellStyle name="Normal - Style1 4 2 4" xfId="16755"/>
    <cellStyle name="Normal - Style1 4 3" xfId="16756"/>
    <cellStyle name="Normal - Style1 4 3 2" xfId="16757"/>
    <cellStyle name="Normal - Style1 4 4" xfId="16758"/>
    <cellStyle name="Normal - Style1 4 4 2" xfId="16759"/>
    <cellStyle name="Normal - Style1 4 5" xfId="16760"/>
    <cellStyle name="Normal - Style1 4 5 2" xfId="16761"/>
    <cellStyle name="Normal - Style1 4 6" xfId="16762"/>
    <cellStyle name="Normal - Style1 5" xfId="16763"/>
    <cellStyle name="Normal - Style1 5 2" xfId="16764"/>
    <cellStyle name="Normal - Style1 5 2 2" xfId="16765"/>
    <cellStyle name="Normal - Style1 5 2 2 2" xfId="16766"/>
    <cellStyle name="Normal - Style1 5 2 3" xfId="16767"/>
    <cellStyle name="Normal - Style1 5 2 3 2" xfId="16768"/>
    <cellStyle name="Normal - Style1 5 2 4" xfId="16769"/>
    <cellStyle name="Normal - Style1 5 3" xfId="16770"/>
    <cellStyle name="Normal - Style1 5 3 2" xfId="16771"/>
    <cellStyle name="Normal - Style1 5 4" xfId="16772"/>
    <cellStyle name="Normal - Style1 5 4 2" xfId="16773"/>
    <cellStyle name="Normal - Style1 5 5" xfId="16774"/>
    <cellStyle name="Normal - Style1 6" xfId="16775"/>
    <cellStyle name="Normal - Style1 6 2" xfId="16776"/>
    <cellStyle name="Normal - Style1 6 2 2" xfId="16777"/>
    <cellStyle name="Normal - Style1 6 2 2 2" xfId="16778"/>
    <cellStyle name="Normal - Style1 6 2 3" xfId="16779"/>
    <cellStyle name="Normal - Style1 6 3" xfId="16780"/>
    <cellStyle name="Normal - Style1 6 3 2" xfId="16781"/>
    <cellStyle name="Normal - Style1 6 4" xfId="16782"/>
    <cellStyle name="Normal - Style1 6 4 2" xfId="16783"/>
    <cellStyle name="Normal - Style1 6 5" xfId="16784"/>
    <cellStyle name="Normal - Style1 6 5 2" xfId="16785"/>
    <cellStyle name="Normal - Style1 6 6" xfId="16786"/>
    <cellStyle name="Normal - Style1 7" xfId="16787"/>
    <cellStyle name="Normal - Style1 7 2" xfId="16788"/>
    <cellStyle name="Normal - Style1 7 2 2" xfId="16789"/>
    <cellStyle name="Normal - Style1 7 2 2 2" xfId="16790"/>
    <cellStyle name="Normal - Style1 7 2 3" xfId="16791"/>
    <cellStyle name="Normal - Style1 7 3" xfId="16792"/>
    <cellStyle name="Normal - Style1 7 3 2" xfId="16793"/>
    <cellStyle name="Normal - Style1 7 4" xfId="16794"/>
    <cellStyle name="Normal - Style1 8" xfId="16795"/>
    <cellStyle name="Normal - Style1 8 2" xfId="16796"/>
    <cellStyle name="Normal - Style1 9" xfId="16797"/>
    <cellStyle name="Normal - Style1_(C) WHE Proforma with ITC cash grant 10 Yr Amort_for deferral_102809" xfId="16798"/>
    <cellStyle name="Normal [0]" xfId="16799"/>
    <cellStyle name="Normal [2]" xfId="16800"/>
    <cellStyle name="Normal 1" xfId="16801"/>
    <cellStyle name="Normal 1 2" xfId="16802"/>
    <cellStyle name="Normal 1 2 2" xfId="16803"/>
    <cellStyle name="Normal 1 2 2 2" xfId="16804"/>
    <cellStyle name="Normal 1 2 3" xfId="16805"/>
    <cellStyle name="Normal 1 3" xfId="16806"/>
    <cellStyle name="Normal 1 3 2" xfId="16807"/>
    <cellStyle name="Normal 1 3 2 2" xfId="16808"/>
    <cellStyle name="Normal 1 3 3" xfId="16809"/>
    <cellStyle name="Normal 1 4" xfId="16810"/>
    <cellStyle name="Normal 1 4 2" xfId="16811"/>
    <cellStyle name="Normal 1 5" xfId="16812"/>
    <cellStyle name="Normal 1 5 2" xfId="16813"/>
    <cellStyle name="Normal 1 6" xfId="16814"/>
    <cellStyle name="Normal 1 6 2" xfId="16815"/>
    <cellStyle name="Normal 10" xfId="16816"/>
    <cellStyle name="Normal 10 10" xfId="16817"/>
    <cellStyle name="Normal 10 11" xfId="16818"/>
    <cellStyle name="Normal 10 12" xfId="16819"/>
    <cellStyle name="Normal 10 2" xfId="16820"/>
    <cellStyle name="Normal 10 2 2" xfId="16821"/>
    <cellStyle name="Normal 10 2 2 2" xfId="16822"/>
    <cellStyle name="Normal 10 2 2 2 2" xfId="16823"/>
    <cellStyle name="Normal 10 2 2 3" xfId="16824"/>
    <cellStyle name="Normal 10 2 2 3 2" xfId="16825"/>
    <cellStyle name="Normal 10 2 2 4" xfId="16826"/>
    <cellStyle name="Normal 10 2 3" xfId="16827"/>
    <cellStyle name="Normal 10 2 3 2" xfId="16828"/>
    <cellStyle name="Normal 10 2 3 2 2" xfId="16829"/>
    <cellStyle name="Normal 10 2 3 2 3" xfId="16830"/>
    <cellStyle name="Normal 10 2 3 3" xfId="16831"/>
    <cellStyle name="Normal 10 2 3 3 2" xfId="16832"/>
    <cellStyle name="Normal 10 2 3 4" xfId="16833"/>
    <cellStyle name="Normal 10 2 3 4 2" xfId="16834"/>
    <cellStyle name="Normal 10 2 3 5" xfId="16835"/>
    <cellStyle name="Normal 10 2 3 6" xfId="16836"/>
    <cellStyle name="Normal 10 2 3 7" xfId="16837"/>
    <cellStyle name="Normal 10 2 3 8" xfId="16838"/>
    <cellStyle name="Normal 10 2 4" xfId="16839"/>
    <cellStyle name="Normal 10 2 4 2" xfId="16840"/>
    <cellStyle name="Normal 10 2 5" xfId="16841"/>
    <cellStyle name="Normal 10 2 6" xfId="16842"/>
    <cellStyle name="Normal 10 2 7" xfId="16843"/>
    <cellStyle name="Normal 10 2 8" xfId="16844"/>
    <cellStyle name="Normal 10 2 9" xfId="16845"/>
    <cellStyle name="Normal 10 3" xfId="16846"/>
    <cellStyle name="Normal 10 3 2" xfId="16847"/>
    <cellStyle name="Normal 10 3 2 2" xfId="16848"/>
    <cellStyle name="Normal 10 3 2 2 2" xfId="16849"/>
    <cellStyle name="Normal 10 3 2 3" xfId="16850"/>
    <cellStyle name="Normal 10 3 2 3 2" xfId="16851"/>
    <cellStyle name="Normal 10 3 2 4" xfId="16852"/>
    <cellStyle name="Normal 10 3 3" xfId="16853"/>
    <cellStyle name="Normal 10 3 3 2" xfId="16854"/>
    <cellStyle name="Normal 10 3 4" xfId="16855"/>
    <cellStyle name="Normal 10 3 4 2" xfId="16856"/>
    <cellStyle name="Normal 10 3 5" xfId="16857"/>
    <cellStyle name="Normal 10 4" xfId="16858"/>
    <cellStyle name="Normal 10 4 2" xfId="16859"/>
    <cellStyle name="Normal 10 4 2 2" xfId="16860"/>
    <cellStyle name="Normal 10 4 3" xfId="16861"/>
    <cellStyle name="Normal 10 4 3 2" xfId="16862"/>
    <cellStyle name="Normal 10 4 4" xfId="16863"/>
    <cellStyle name="Normal 10 4 4 2" xfId="16864"/>
    <cellStyle name="Normal 10 4 5" xfId="16865"/>
    <cellStyle name="Normal 10 5" xfId="16866"/>
    <cellStyle name="Normal 10 5 2" xfId="16867"/>
    <cellStyle name="Normal 10 5 2 2" xfId="16868"/>
    <cellStyle name="Normal 10 5 3" xfId="16869"/>
    <cellStyle name="Normal 10 5 3 2" xfId="16870"/>
    <cellStyle name="Normal 10 5 4" xfId="16871"/>
    <cellStyle name="Normal 10 6" xfId="16872"/>
    <cellStyle name="Normal 10 6 2" xfId="16873"/>
    <cellStyle name="Normal 10 6 2 2" xfId="16874"/>
    <cellStyle name="Normal 10 6 2 3" xfId="16875"/>
    <cellStyle name="Normal 10 6 3" xfId="16876"/>
    <cellStyle name="Normal 10 6 3 2" xfId="16877"/>
    <cellStyle name="Normal 10 6 4" xfId="16878"/>
    <cellStyle name="Normal 10 6 4 2" xfId="16879"/>
    <cellStyle name="Normal 10 6 5" xfId="16880"/>
    <cellStyle name="Normal 10 6 6" xfId="16881"/>
    <cellStyle name="Normal 10 6 7" xfId="16882"/>
    <cellStyle name="Normal 10 6 8" xfId="16883"/>
    <cellStyle name="Normal 10 7" xfId="16884"/>
    <cellStyle name="Normal 10 8" xfId="16885"/>
    <cellStyle name="Normal 10 9" xfId="16886"/>
    <cellStyle name="Normal 10 9 2" xfId="16887"/>
    <cellStyle name="Normal 10_ Price Inputs" xfId="16888"/>
    <cellStyle name="Normal 100" xfId="16889"/>
    <cellStyle name="Normal 100 2" xfId="16890"/>
    <cellStyle name="Normal 100 2 2" xfId="16891"/>
    <cellStyle name="Normal 100 3" xfId="16892"/>
    <cellStyle name="Normal 101" xfId="16893"/>
    <cellStyle name="Normal 101 2" xfId="16894"/>
    <cellStyle name="Normal 101 2 2" xfId="16895"/>
    <cellStyle name="Normal 101 3" xfId="16896"/>
    <cellStyle name="Normal 102" xfId="16897"/>
    <cellStyle name="Normal 102 2" xfId="16898"/>
    <cellStyle name="Normal 102 2 2" xfId="16899"/>
    <cellStyle name="Normal 102 3" xfId="16900"/>
    <cellStyle name="Normal 103" xfId="16901"/>
    <cellStyle name="Normal 103 2" xfId="16902"/>
    <cellStyle name="Normal 103 2 2" xfId="16903"/>
    <cellStyle name="Normal 103 3" xfId="16904"/>
    <cellStyle name="Normal 104" xfId="16905"/>
    <cellStyle name="Normal 104 2" xfId="16906"/>
    <cellStyle name="Normal 104 2 2" xfId="16907"/>
    <cellStyle name="Normal 104 3" xfId="16908"/>
    <cellStyle name="Normal 105" xfId="16909"/>
    <cellStyle name="Normal 105 2" xfId="16910"/>
    <cellStyle name="Normal 105 2 2" xfId="16911"/>
    <cellStyle name="Normal 105 3" xfId="16912"/>
    <cellStyle name="Normal 106" xfId="16913"/>
    <cellStyle name="Normal 106 2" xfId="16914"/>
    <cellStyle name="Normal 106 2 2" xfId="16915"/>
    <cellStyle name="Normal 106 3" xfId="16916"/>
    <cellStyle name="Normal 107" xfId="16917"/>
    <cellStyle name="Normal 107 2" xfId="16918"/>
    <cellStyle name="Normal 107 2 2" xfId="16919"/>
    <cellStyle name="Normal 107 3" xfId="16920"/>
    <cellStyle name="Normal 108" xfId="16921"/>
    <cellStyle name="Normal 108 2" xfId="16922"/>
    <cellStyle name="Normal 108 2 2" xfId="16923"/>
    <cellStyle name="Normal 108 3" xfId="16924"/>
    <cellStyle name="Normal 109" xfId="16925"/>
    <cellStyle name="Normal 109 2" xfId="16926"/>
    <cellStyle name="Normal 109 2 2" xfId="16927"/>
    <cellStyle name="Normal 109 3" xfId="16928"/>
    <cellStyle name="Normal 11" xfId="16929"/>
    <cellStyle name="Normal 11 10" xfId="16930"/>
    <cellStyle name="Normal 11 11" xfId="16931"/>
    <cellStyle name="Normal 11 2" xfId="16932"/>
    <cellStyle name="Normal 11 2 2" xfId="16933"/>
    <cellStyle name="Normal 11 2 2 2" xfId="16934"/>
    <cellStyle name="Normal 11 2 2 2 2" xfId="16935"/>
    <cellStyle name="Normal 11 2 2 3" xfId="16936"/>
    <cellStyle name="Normal 11 2 2 4" xfId="16937"/>
    <cellStyle name="Normal 11 2 2 5" xfId="16938"/>
    <cellStyle name="Normal 11 2 3" xfId="16939"/>
    <cellStyle name="Normal 11 2 3 2" xfId="16940"/>
    <cellStyle name="Normal 11 2 3 3" xfId="16941"/>
    <cellStyle name="Normal 11 2 4" xfId="16942"/>
    <cellStyle name="Normal 11 2 4 2" xfId="16943"/>
    <cellStyle name="Normal 11 2 5" xfId="16944"/>
    <cellStyle name="Normal 11 2 6" xfId="16945"/>
    <cellStyle name="Normal 11 2 7" xfId="16946"/>
    <cellStyle name="Normal 11 2 8" xfId="16947"/>
    <cellStyle name="Normal 11 3" xfId="16948"/>
    <cellStyle name="Normal 11 3 2" xfId="16949"/>
    <cellStyle name="Normal 11 3 2 2" xfId="16950"/>
    <cellStyle name="Normal 11 3 2 3" xfId="16951"/>
    <cellStyle name="Normal 11 3 3" xfId="16952"/>
    <cellStyle name="Normal 11 3 3 2" xfId="16953"/>
    <cellStyle name="Normal 11 3 4" xfId="16954"/>
    <cellStyle name="Normal 11 3 5" xfId="16955"/>
    <cellStyle name="Normal 11 3 6" xfId="16956"/>
    <cellStyle name="Normal 11 3 7" xfId="16957"/>
    <cellStyle name="Normal 11 4" xfId="16958"/>
    <cellStyle name="Normal 11 4 2" xfId="16959"/>
    <cellStyle name="Normal 11 4 2 2" xfId="16960"/>
    <cellStyle name="Normal 11 4 3" xfId="16961"/>
    <cellStyle name="Normal 11 4 3 2" xfId="16962"/>
    <cellStyle name="Normal 11 4 4" xfId="16963"/>
    <cellStyle name="Normal 11 4 5" xfId="16964"/>
    <cellStyle name="Normal 11 4 6" xfId="16965"/>
    <cellStyle name="Normal 11 5" xfId="16966"/>
    <cellStyle name="Normal 11 5 2" xfId="16967"/>
    <cellStyle name="Normal 11 5 2 2" xfId="16968"/>
    <cellStyle name="Normal 11 5 3" xfId="16969"/>
    <cellStyle name="Normal 11 5 4" xfId="16970"/>
    <cellStyle name="Normal 11 5 5" xfId="16971"/>
    <cellStyle name="Normal 11 6" xfId="16972"/>
    <cellStyle name="Normal 11 6 2" xfId="16973"/>
    <cellStyle name="Normal 11 7" xfId="16974"/>
    <cellStyle name="Normal 11 7 2" xfId="16975"/>
    <cellStyle name="Normal 11 8" xfId="16976"/>
    <cellStyle name="Normal 11 9" xfId="16977"/>
    <cellStyle name="Normal 11_16.37E Wild Horse Expansion DeferralRevwrkingfile SF" xfId="16978"/>
    <cellStyle name="Normal 110" xfId="16979"/>
    <cellStyle name="Normal 110 2" xfId="16980"/>
    <cellStyle name="Normal 110 2 2" xfId="16981"/>
    <cellStyle name="Normal 110 3" xfId="16982"/>
    <cellStyle name="Normal 111" xfId="16983"/>
    <cellStyle name="Normal 111 2" xfId="16984"/>
    <cellStyle name="Normal 111 2 2" xfId="16985"/>
    <cellStyle name="Normal 111 3" xfId="16986"/>
    <cellStyle name="Normal 112" xfId="16987"/>
    <cellStyle name="Normal 112 2" xfId="16988"/>
    <cellStyle name="Normal 112 2 2" xfId="16989"/>
    <cellStyle name="Normal 112 3" xfId="16990"/>
    <cellStyle name="Normal 113" xfId="16991"/>
    <cellStyle name="Normal 113 2" xfId="16992"/>
    <cellStyle name="Normal 114" xfId="16993"/>
    <cellStyle name="Normal 114 2" xfId="16994"/>
    <cellStyle name="Normal 115" xfId="16995"/>
    <cellStyle name="Normal 115 2" xfId="16996"/>
    <cellStyle name="Normal 116" xfId="16997"/>
    <cellStyle name="Normal 116 2" xfId="16998"/>
    <cellStyle name="Normal 117" xfId="16999"/>
    <cellStyle name="Normal 117 2" xfId="17000"/>
    <cellStyle name="Normal 118" xfId="17001"/>
    <cellStyle name="Normal 118 2" xfId="17002"/>
    <cellStyle name="Normal 119" xfId="17003"/>
    <cellStyle name="Normal 119 2" xfId="17004"/>
    <cellStyle name="Normal 12" xfId="17005"/>
    <cellStyle name="Normal 12 10" xfId="17006"/>
    <cellStyle name="Normal 12 11" xfId="17007"/>
    <cellStyle name="Normal 12 2" xfId="17008"/>
    <cellStyle name="Normal 12 2 2" xfId="17009"/>
    <cellStyle name="Normal 12 2 2 2" xfId="17010"/>
    <cellStyle name="Normal 12 2 2 3" xfId="17011"/>
    <cellStyle name="Normal 12 2 2 4" xfId="17012"/>
    <cellStyle name="Normal 12 2 3" xfId="17013"/>
    <cellStyle name="Normal 12 2 3 2" xfId="17014"/>
    <cellStyle name="Normal 12 2 3 3" xfId="17015"/>
    <cellStyle name="Normal 12 2 4" xfId="17016"/>
    <cellStyle name="Normal 12 2 4 2" xfId="17017"/>
    <cellStyle name="Normal 12 2 5" xfId="17018"/>
    <cellStyle name="Normal 12 2 6" xfId="17019"/>
    <cellStyle name="Normal 12 2 7" xfId="17020"/>
    <cellStyle name="Normal 12 2 8" xfId="17021"/>
    <cellStyle name="Normal 12 2 9" xfId="17022"/>
    <cellStyle name="Normal 12 3" xfId="17023"/>
    <cellStyle name="Normal 12 3 2" xfId="17024"/>
    <cellStyle name="Normal 12 3 2 2" xfId="17025"/>
    <cellStyle name="Normal 12 3 2 3" xfId="17026"/>
    <cellStyle name="Normal 12 3 3" xfId="17027"/>
    <cellStyle name="Normal 12 3 3 2" xfId="17028"/>
    <cellStyle name="Normal 12 3 3 2 2" xfId="17029"/>
    <cellStyle name="Normal 12 3 3 3" xfId="17030"/>
    <cellStyle name="Normal 12 3 4" xfId="17031"/>
    <cellStyle name="Normal 12 3 4 2" xfId="17032"/>
    <cellStyle name="Normal 12 3 5" xfId="17033"/>
    <cellStyle name="Normal 12 3 6" xfId="17034"/>
    <cellStyle name="Normal 12 3 7" xfId="17035"/>
    <cellStyle name="Normal 12 4" xfId="17036"/>
    <cellStyle name="Normal 12 4 2" xfId="17037"/>
    <cellStyle name="Normal 12 4 2 2" xfId="17038"/>
    <cellStyle name="Normal 12 4 3" xfId="17039"/>
    <cellStyle name="Normal 12 4 3 2" xfId="17040"/>
    <cellStyle name="Normal 12 4 4" xfId="17041"/>
    <cellStyle name="Normal 12 4 5" xfId="17042"/>
    <cellStyle name="Normal 12 4 6" xfId="17043"/>
    <cellStyle name="Normal 12 5" xfId="17044"/>
    <cellStyle name="Normal 12 5 2" xfId="17045"/>
    <cellStyle name="Normal 12 5 2 2" xfId="17046"/>
    <cellStyle name="Normal 12 5 3" xfId="17047"/>
    <cellStyle name="Normal 12 5 4" xfId="17048"/>
    <cellStyle name="Normal 12 5 5" xfId="17049"/>
    <cellStyle name="Normal 12 6" xfId="17050"/>
    <cellStyle name="Normal 12 6 2" xfId="17051"/>
    <cellStyle name="Normal 12 7" xfId="17052"/>
    <cellStyle name="Normal 12 7 2" xfId="17053"/>
    <cellStyle name="Normal 12 8" xfId="17054"/>
    <cellStyle name="Normal 12 9" xfId="17055"/>
    <cellStyle name="Normal 120" xfId="17056"/>
    <cellStyle name="Normal 120 2" xfId="17057"/>
    <cellStyle name="Normal 121" xfId="17058"/>
    <cellStyle name="Normal 122" xfId="17059"/>
    <cellStyle name="Normal 123" xfId="17060"/>
    <cellStyle name="Normal 124" xfId="17061"/>
    <cellStyle name="Normal 125" xfId="17062"/>
    <cellStyle name="Normal 126" xfId="17063"/>
    <cellStyle name="Normal 127" xfId="17064"/>
    <cellStyle name="Normal 127 2" xfId="17065"/>
    <cellStyle name="Normal 128" xfId="17066"/>
    <cellStyle name="Normal 128 2" xfId="17067"/>
    <cellStyle name="Normal 128 2 2" xfId="17068"/>
    <cellStyle name="Normal 128 2 2 2" xfId="17069"/>
    <cellStyle name="Normal 128 2 3" xfId="17070"/>
    <cellStyle name="Normal 128 3" xfId="17071"/>
    <cellStyle name="Normal 128 3 2" xfId="17072"/>
    <cellStyle name="Normal 128 4" xfId="17073"/>
    <cellStyle name="Normal 129" xfId="17074"/>
    <cellStyle name="Normal 129 2" xfId="17075"/>
    <cellStyle name="Normal 129 2 2" xfId="17076"/>
    <cellStyle name="Normal 129 2 2 2" xfId="17077"/>
    <cellStyle name="Normal 129 2 3" xfId="17078"/>
    <cellStyle name="Normal 129 3" xfId="17079"/>
    <cellStyle name="Normal 129 3 2" xfId="17080"/>
    <cellStyle name="Normal 129 4" xfId="17081"/>
    <cellStyle name="Normal 13" xfId="17082"/>
    <cellStyle name="Normal 13 2" xfId="17083"/>
    <cellStyle name="Normal 13 2 2" xfId="17084"/>
    <cellStyle name="Normal 13 2 2 2" xfId="17085"/>
    <cellStyle name="Normal 13 2 3" xfId="17086"/>
    <cellStyle name="Normal 13 2 3 2" xfId="17087"/>
    <cellStyle name="Normal 13 2 4" xfId="17088"/>
    <cellStyle name="Normal 13 3" xfId="17089"/>
    <cellStyle name="Normal 13 3 2" xfId="17090"/>
    <cellStyle name="Normal 13 4" xfId="17091"/>
    <cellStyle name="Normal 13 4 2" xfId="17092"/>
    <cellStyle name="Normal 13 5" xfId="17093"/>
    <cellStyle name="Normal 130" xfId="17094"/>
    <cellStyle name="Normal 130 2" xfId="17095"/>
    <cellStyle name="Normal 130 2 2" xfId="17096"/>
    <cellStyle name="Normal 130 2 2 2" xfId="17097"/>
    <cellStyle name="Normal 130 2 3" xfId="17098"/>
    <cellStyle name="Normal 130 3" xfId="17099"/>
    <cellStyle name="Normal 130 3 2" xfId="17100"/>
    <cellStyle name="Normal 130 4" xfId="17101"/>
    <cellStyle name="Normal 131" xfId="17102"/>
    <cellStyle name="Normal 131 2" xfId="17103"/>
    <cellStyle name="Normal 131 2 2" xfId="17104"/>
    <cellStyle name="Normal 131 2 2 2" xfId="17105"/>
    <cellStyle name="Normal 131 2 3" xfId="17106"/>
    <cellStyle name="Normal 131 3" xfId="17107"/>
    <cellStyle name="Normal 131 3 2" xfId="17108"/>
    <cellStyle name="Normal 131 4" xfId="17109"/>
    <cellStyle name="Normal 132" xfId="17110"/>
    <cellStyle name="Normal 133" xfId="17111"/>
    <cellStyle name="Normal 134" xfId="17112"/>
    <cellStyle name="Normal 134 2" xfId="17113"/>
    <cellStyle name="Normal 135" xfId="17114"/>
    <cellStyle name="Normal 135 2" xfId="17115"/>
    <cellStyle name="Normal 136" xfId="17116"/>
    <cellStyle name="Normal 136 2" xfId="17117"/>
    <cellStyle name="Normal 137" xfId="17118"/>
    <cellStyle name="Normal 138" xfId="17119"/>
    <cellStyle name="Normal 138 2" xfId="17120"/>
    <cellStyle name="Normal 138 2 2" xfId="17121"/>
    <cellStyle name="Normal 138 2 2 2" xfId="17122"/>
    <cellStyle name="Normal 138 2 3" xfId="17123"/>
    <cellStyle name="Normal 138 3" xfId="17124"/>
    <cellStyle name="Normal 138 3 2" xfId="17125"/>
    <cellStyle name="Normal 138 4" xfId="17126"/>
    <cellStyle name="Normal 139" xfId="17127"/>
    <cellStyle name="Normal 14" xfId="17128"/>
    <cellStyle name="Normal 14 2" xfId="17129"/>
    <cellStyle name="Normal 14 2 2" xfId="17130"/>
    <cellStyle name="Normal 14 2 2 2" xfId="17131"/>
    <cellStyle name="Normal 14 2 2 3" xfId="17132"/>
    <cellStyle name="Normal 14 2 2 4" xfId="17133"/>
    <cellStyle name="Normal 14 2 3" xfId="17134"/>
    <cellStyle name="Normal 14 2 3 2" xfId="17135"/>
    <cellStyle name="Normal 14 2 3 3" xfId="17136"/>
    <cellStyle name="Normal 14 2 4" xfId="17137"/>
    <cellStyle name="Normal 14 2 4 2" xfId="17138"/>
    <cellStyle name="Normal 14 2 5" xfId="17139"/>
    <cellStyle name="Normal 14 3" xfId="17140"/>
    <cellStyle name="Normal 14 3 2" xfId="17141"/>
    <cellStyle name="Normal 14 3 2 2" xfId="17142"/>
    <cellStyle name="Normal 14 3 3" xfId="17143"/>
    <cellStyle name="Normal 14 3 4" xfId="17144"/>
    <cellStyle name="Normal 14 4" xfId="17145"/>
    <cellStyle name="Normal 14 4 2" xfId="17146"/>
    <cellStyle name="Normal 14 4 3" xfId="17147"/>
    <cellStyle name="Normal 14 5" xfId="17148"/>
    <cellStyle name="Normal 14 6" xfId="17149"/>
    <cellStyle name="Normal 140" xfId="17150"/>
    <cellStyle name="Normal 140 2" xfId="17151"/>
    <cellStyle name="Normal 140 2 2" xfId="17152"/>
    <cellStyle name="Normal 140 3" xfId="17153"/>
    <cellStyle name="Normal 141" xfId="17154"/>
    <cellStyle name="Normal 141 2" xfId="17155"/>
    <cellStyle name="Normal 142" xfId="17156"/>
    <cellStyle name="Normal 143" xfId="17157"/>
    <cellStyle name="Normal 144" xfId="17158"/>
    <cellStyle name="Normal 145" xfId="17159"/>
    <cellStyle name="Normal 145 2" xfId="17160"/>
    <cellStyle name="Normal 145 2 2" xfId="17161"/>
    <cellStyle name="Normal 145 3" xfId="17162"/>
    <cellStyle name="Normal 146" xfId="17163"/>
    <cellStyle name="Normal 147" xfId="17164"/>
    <cellStyle name="Normal 147 2" xfId="17165"/>
    <cellStyle name="Normal 147 2 2" xfId="17166"/>
    <cellStyle name="Normal 147 3" xfId="17167"/>
    <cellStyle name="Normal 148" xfId="17168"/>
    <cellStyle name="Normal 148 2" xfId="17169"/>
    <cellStyle name="Normal 148 2 2" xfId="17170"/>
    <cellStyle name="Normal 148 3" xfId="17171"/>
    <cellStyle name="Normal 149" xfId="17172"/>
    <cellStyle name="Normal 15" xfId="17173"/>
    <cellStyle name="Normal 15 2" xfId="17174"/>
    <cellStyle name="Normal 15 2 2" xfId="17175"/>
    <cellStyle name="Normal 15 2 2 2" xfId="17176"/>
    <cellStyle name="Normal 15 2 3" xfId="17177"/>
    <cellStyle name="Normal 15 2 3 2" xfId="17178"/>
    <cellStyle name="Normal 15 2 4" xfId="17179"/>
    <cellStyle name="Normal 15 2 5" xfId="17180"/>
    <cellStyle name="Normal 15 3" xfId="17181"/>
    <cellStyle name="Normal 15 3 2" xfId="17182"/>
    <cellStyle name="Normal 15 3 3" xfId="17183"/>
    <cellStyle name="Normal 15 3 4" xfId="17184"/>
    <cellStyle name="Normal 15 4" xfId="17185"/>
    <cellStyle name="Normal 15 4 2" xfId="17186"/>
    <cellStyle name="Normal 15 4 3" xfId="17187"/>
    <cellStyle name="Normal 15 5" xfId="17188"/>
    <cellStyle name="Normal 15 6" xfId="17189"/>
    <cellStyle name="Normal 150" xfId="17190"/>
    <cellStyle name="Normal 150 2" xfId="17191"/>
    <cellStyle name="Normal 150 2 2" xfId="17192"/>
    <cellStyle name="Normal 150 3" xfId="17193"/>
    <cellStyle name="Normal 150 4" xfId="17194"/>
    <cellStyle name="Normal 151" xfId="17195"/>
    <cellStyle name="Normal 151 2" xfId="17196"/>
    <cellStyle name="Normal 152" xfId="17197"/>
    <cellStyle name="Normal 153" xfId="17198"/>
    <cellStyle name="Normal 154" xfId="17199"/>
    <cellStyle name="Normal 155" xfId="17200"/>
    <cellStyle name="Normal 156" xfId="17201"/>
    <cellStyle name="Normal 156 2" xfId="17202"/>
    <cellStyle name="Normal 157" xfId="17203"/>
    <cellStyle name="Normal 157 2" xfId="17204"/>
    <cellStyle name="Normal 158" xfId="17205"/>
    <cellStyle name="Normal 158 2" xfId="17206"/>
    <cellStyle name="Normal 159" xfId="17207"/>
    <cellStyle name="Normal 16" xfId="17208"/>
    <cellStyle name="Normal 16 2" xfId="17209"/>
    <cellStyle name="Normal 16 2 2" xfId="17210"/>
    <cellStyle name="Normal 16 2 2 2" xfId="17211"/>
    <cellStyle name="Normal 16 2 3" xfId="17212"/>
    <cellStyle name="Normal 16 2 3 2" xfId="17213"/>
    <cellStyle name="Normal 16 2 4" xfId="17214"/>
    <cellStyle name="Normal 16 3" xfId="17215"/>
    <cellStyle name="Normal 16 3 2" xfId="17216"/>
    <cellStyle name="Normal 16 3 2 2" xfId="17217"/>
    <cellStyle name="Normal 16 3 2 3" xfId="17218"/>
    <cellStyle name="Normal 16 3 3" xfId="17219"/>
    <cellStyle name="Normal 16 3 3 2" xfId="17220"/>
    <cellStyle name="Normal 16 3 4" xfId="17221"/>
    <cellStyle name="Normal 16 3 5" xfId="17222"/>
    <cellStyle name="Normal 16 4" xfId="17223"/>
    <cellStyle name="Normal 16 4 2" xfId="17224"/>
    <cellStyle name="Normal 16 4 3" xfId="17225"/>
    <cellStyle name="Normal 16 4 4" xfId="17226"/>
    <cellStyle name="Normal 16 5" xfId="17227"/>
    <cellStyle name="Normal 16 5 2" xfId="17228"/>
    <cellStyle name="Normal 16 5 3" xfId="17229"/>
    <cellStyle name="Normal 16 6" xfId="17230"/>
    <cellStyle name="Normal 160" xfId="17231"/>
    <cellStyle name="Normal 161" xfId="17232"/>
    <cellStyle name="Normal 162" xfId="17233"/>
    <cellStyle name="Normal 163" xfId="17234"/>
    <cellStyle name="Normal 164" xfId="17235"/>
    <cellStyle name="Normal 165" xfId="21289"/>
    <cellStyle name="Normal 17" xfId="17236"/>
    <cellStyle name="Normal 17 10" xfId="17237"/>
    <cellStyle name="Normal 17 11" xfId="17238"/>
    <cellStyle name="Normal 17 12" xfId="17239"/>
    <cellStyle name="Normal 17 13" xfId="17240"/>
    <cellStyle name="Normal 17 2" xfId="17241"/>
    <cellStyle name="Normal 17 2 2" xfId="17242"/>
    <cellStyle name="Normal 17 2 2 2" xfId="17243"/>
    <cellStyle name="Normal 17 2 3" xfId="17244"/>
    <cellStyle name="Normal 17 2 3 2" xfId="17245"/>
    <cellStyle name="Normal 17 2 4" xfId="17246"/>
    <cellStyle name="Normal 17 3" xfId="17247"/>
    <cellStyle name="Normal 17 3 2" xfId="17248"/>
    <cellStyle name="Normal 17 3 2 2" xfId="17249"/>
    <cellStyle name="Normal 17 3 2 3" xfId="17250"/>
    <cellStyle name="Normal 17 3 3" xfId="17251"/>
    <cellStyle name="Normal 17 3 3 2" xfId="17252"/>
    <cellStyle name="Normal 17 3 4" xfId="17253"/>
    <cellStyle name="Normal 17 3 4 2" xfId="17254"/>
    <cellStyle name="Normal 17 3 5" xfId="17255"/>
    <cellStyle name="Normal 17 4" xfId="17256"/>
    <cellStyle name="Normal 17 4 2" xfId="17257"/>
    <cellStyle name="Normal 17 4 2 2" xfId="17258"/>
    <cellStyle name="Normal 17 4 3" xfId="17259"/>
    <cellStyle name="Normal 17 4 3 2" xfId="17260"/>
    <cellStyle name="Normal 17 5" xfId="17261"/>
    <cellStyle name="Normal 17 5 2" xfId="17262"/>
    <cellStyle name="Normal 17 6" xfId="17263"/>
    <cellStyle name="Normal 17 6 2" xfId="17264"/>
    <cellStyle name="Normal 17 6 3" xfId="17265"/>
    <cellStyle name="Normal 17 7" xfId="17266"/>
    <cellStyle name="Normal 17 8" xfId="17267"/>
    <cellStyle name="Normal 17 9" xfId="17268"/>
    <cellStyle name="Normal 18" xfId="17269"/>
    <cellStyle name="Normal 18 2" xfId="17270"/>
    <cellStyle name="Normal 18 2 2" xfId="17271"/>
    <cellStyle name="Normal 18 2 2 2" xfId="17272"/>
    <cellStyle name="Normal 18 2 3" xfId="17273"/>
    <cellStyle name="Normal 18 2 3 2" xfId="17274"/>
    <cellStyle name="Normal 18 2 4" xfId="17275"/>
    <cellStyle name="Normal 18 3" xfId="17276"/>
    <cellStyle name="Normal 18 3 2" xfId="17277"/>
    <cellStyle name="Normal 18 3 3" xfId="17278"/>
    <cellStyle name="Normal 18 4" xfId="17279"/>
    <cellStyle name="Normal 18 4 2" xfId="17280"/>
    <cellStyle name="Normal 18 5" xfId="17281"/>
    <cellStyle name="Normal 19" xfId="17282"/>
    <cellStyle name="Normal 19 2" xfId="17283"/>
    <cellStyle name="Normal 19 2 2" xfId="17284"/>
    <cellStyle name="Normal 19 2 2 2" xfId="17285"/>
    <cellStyle name="Normal 19 2 3" xfId="17286"/>
    <cellStyle name="Normal 19 2 3 2" xfId="17287"/>
    <cellStyle name="Normal 19 2 4" xfId="17288"/>
    <cellStyle name="Normal 19 3" xfId="17289"/>
    <cellStyle name="Normal 19 3 2" xfId="17290"/>
    <cellStyle name="Normal 19 3 3" xfId="17291"/>
    <cellStyle name="Normal 19 4" xfId="17292"/>
    <cellStyle name="Normal 19 4 2" xfId="17293"/>
    <cellStyle name="Normal 19 5" xfId="17294"/>
    <cellStyle name="Normal 2" xfId="17295"/>
    <cellStyle name="Normal 2 10" xfId="17296"/>
    <cellStyle name="Normal 2 10 2" xfId="17297"/>
    <cellStyle name="Normal 2 10 2 2" xfId="17298"/>
    <cellStyle name="Normal 2 10 3" xfId="17299"/>
    <cellStyle name="Normal 2 11" xfId="17300"/>
    <cellStyle name="Normal 2 11 2" xfId="17301"/>
    <cellStyle name="Normal 2 11 2 2" xfId="17302"/>
    <cellStyle name="Normal 2 11 3" xfId="17303"/>
    <cellStyle name="Normal 2 12" xfId="17304"/>
    <cellStyle name="Normal 2 12 2" xfId="17305"/>
    <cellStyle name="Normal 2 12 2 2" xfId="17306"/>
    <cellStyle name="Normal 2 12 3" xfId="17307"/>
    <cellStyle name="Normal 2 12 3 2" xfId="17308"/>
    <cellStyle name="Normal 2 12 4" xfId="17309"/>
    <cellStyle name="Normal 2 13" xfId="17310"/>
    <cellStyle name="Normal 2 13 2" xfId="17311"/>
    <cellStyle name="Normal 2 13 2 2" xfId="17312"/>
    <cellStyle name="Normal 2 13 3" xfId="17313"/>
    <cellStyle name="Normal 2 13 3 2" xfId="17314"/>
    <cellStyle name="Normal 2 13 4" xfId="17315"/>
    <cellStyle name="Normal 2 14" xfId="17316"/>
    <cellStyle name="Normal 2 14 2" xfId="17317"/>
    <cellStyle name="Normal 2 15" xfId="17318"/>
    <cellStyle name="Normal 2 15 2" xfId="17319"/>
    <cellStyle name="Normal 2 16" xfId="17320"/>
    <cellStyle name="Normal 2 16 2" xfId="17321"/>
    <cellStyle name="Normal 2 17" xfId="17322"/>
    <cellStyle name="Normal 2 18" xfId="17323"/>
    <cellStyle name="Normal 2 19" xfId="17324"/>
    <cellStyle name="Normal 2 19 2" xfId="17325"/>
    <cellStyle name="Normal 2 2" xfId="17326"/>
    <cellStyle name="Normal 2 2 10" xfId="17327"/>
    <cellStyle name="Normal 2 2 10 2" xfId="17328"/>
    <cellStyle name="Normal 2 2 11" xfId="17329"/>
    <cellStyle name="Normal 2 2 12" xfId="17330"/>
    <cellStyle name="Normal 2 2 2" xfId="17331"/>
    <cellStyle name="Normal 2 2 2 2" xfId="17332"/>
    <cellStyle name="Normal 2 2 2 2 2" xfId="17333"/>
    <cellStyle name="Normal 2 2 2 2 2 2" xfId="17334"/>
    <cellStyle name="Normal 2 2 2 2 2 2 2" xfId="17335"/>
    <cellStyle name="Normal 2 2 2 2 2 3" xfId="17336"/>
    <cellStyle name="Normal 2 2 2 2 2 4" xfId="17337"/>
    <cellStyle name="Normal 2 2 2 2 3" xfId="17338"/>
    <cellStyle name="Normal 2 2 2 2 3 2" xfId="17339"/>
    <cellStyle name="Normal 2 2 2 2 3 2 2" xfId="17340"/>
    <cellStyle name="Normal 2 2 2 2 3 3" xfId="17341"/>
    <cellStyle name="Normal 2 2 2 2 4" xfId="17342"/>
    <cellStyle name="Normal 2 2 2 2 4 2" xfId="17343"/>
    <cellStyle name="Normal 2 2 2 2 5" xfId="17344"/>
    <cellStyle name="Normal 2 2 2 2 5 2" xfId="17345"/>
    <cellStyle name="Normal 2 2 2 2 6" xfId="17346"/>
    <cellStyle name="Normal 2 2 2 2 7" xfId="17347"/>
    <cellStyle name="Normal 2 2 2 2 8" xfId="17348"/>
    <cellStyle name="Normal 2 2 2 3" xfId="17349"/>
    <cellStyle name="Normal 2 2 2 3 2" xfId="17350"/>
    <cellStyle name="Normal 2 2 2 3 2 2" xfId="17351"/>
    <cellStyle name="Normal 2 2 2 3 2 2 2" xfId="17352"/>
    <cellStyle name="Normal 2 2 2 3 2 3" xfId="17353"/>
    <cellStyle name="Normal 2 2 2 3 3" xfId="17354"/>
    <cellStyle name="Normal 2 2 2 3 3 2" xfId="17355"/>
    <cellStyle name="Normal 2 2 2 3 3 2 2" xfId="17356"/>
    <cellStyle name="Normal 2 2 2 3 3 3" xfId="17357"/>
    <cellStyle name="Normal 2 2 2 3 4" xfId="17358"/>
    <cellStyle name="Normal 2 2 2 3 4 2" xfId="17359"/>
    <cellStyle name="Normal 2 2 2 3 5" xfId="17360"/>
    <cellStyle name="Normal 2 2 2 4" xfId="17361"/>
    <cellStyle name="Normal 2 2 2 4 2" xfId="17362"/>
    <cellStyle name="Normal 2 2 2 4 2 2" xfId="17363"/>
    <cellStyle name="Normal 2 2 2 4 3" xfId="17364"/>
    <cellStyle name="Normal 2 2 2 5" xfId="17365"/>
    <cellStyle name="Normal 2 2 2 5 2" xfId="17366"/>
    <cellStyle name="Normal 2 2 2 5 2 2" xfId="17367"/>
    <cellStyle name="Normal 2 2 2 5 3" xfId="17368"/>
    <cellStyle name="Normal 2 2 2 6" xfId="17369"/>
    <cellStyle name="Normal 2 2 2 6 2" xfId="17370"/>
    <cellStyle name="Normal 2 2 2 7" xfId="17371"/>
    <cellStyle name="Normal 2 2 2 7 2" xfId="17372"/>
    <cellStyle name="Normal 2 2 2 8" xfId="17373"/>
    <cellStyle name="Normal 2 2 2_12PCORC Wind Vestas and Royalties" xfId="17374"/>
    <cellStyle name="Normal 2 2 3" xfId="17375"/>
    <cellStyle name="Normal 2 2 3 2" xfId="17376"/>
    <cellStyle name="Normal 2 2 3 2 2" xfId="17377"/>
    <cellStyle name="Normal 2 2 3 2 2 2" xfId="17378"/>
    <cellStyle name="Normal 2 2 3 2 3" xfId="17379"/>
    <cellStyle name="Normal 2 2 3 2 3 2" xfId="17380"/>
    <cellStyle name="Normal 2 2 3 2 4" xfId="17381"/>
    <cellStyle name="Normal 2 2 3 3" xfId="17382"/>
    <cellStyle name="Normal 2 2 3 3 2" xfId="17383"/>
    <cellStyle name="Normal 2 2 3 3 2 2" xfId="17384"/>
    <cellStyle name="Normal 2 2 3 3 3" xfId="17385"/>
    <cellStyle name="Normal 2 2 3 4" xfId="17386"/>
    <cellStyle name="Normal 2 2 3 4 2" xfId="17387"/>
    <cellStyle name="Normal 2 2 3 5" xfId="17388"/>
    <cellStyle name="Normal 2 2 3 5 2" xfId="17389"/>
    <cellStyle name="Normal 2 2 3 6" xfId="17390"/>
    <cellStyle name="Normal 2 2 3 7" xfId="17391"/>
    <cellStyle name="Normal 2 2 4" xfId="17392"/>
    <cellStyle name="Normal 2 2 4 2" xfId="17393"/>
    <cellStyle name="Normal 2 2 4 2 2" xfId="17394"/>
    <cellStyle name="Normal 2 2 4 3" xfId="17395"/>
    <cellStyle name="Normal 2 2 4 3 2" xfId="17396"/>
    <cellStyle name="Normal 2 2 4 4" xfId="17397"/>
    <cellStyle name="Normal 2 2 5" xfId="17398"/>
    <cellStyle name="Normal 2 2 5 2" xfId="17399"/>
    <cellStyle name="Normal 2 2 6" xfId="17400"/>
    <cellStyle name="Normal 2 2 6 2" xfId="17401"/>
    <cellStyle name="Normal 2 2 7" xfId="17402"/>
    <cellStyle name="Normal 2 2 7 2" xfId="17403"/>
    <cellStyle name="Normal 2 2 8" xfId="17404"/>
    <cellStyle name="Normal 2 2 8 2" xfId="17405"/>
    <cellStyle name="Normal 2 2 9" xfId="17406"/>
    <cellStyle name="Normal 2 2 9 2" xfId="17407"/>
    <cellStyle name="Normal 2 2_ Price Inputs" xfId="17408"/>
    <cellStyle name="Normal 2 20" xfId="17409"/>
    <cellStyle name="Normal 2 3" xfId="17410"/>
    <cellStyle name="Normal 2 3 10" xfId="17411"/>
    <cellStyle name="Normal 2 3 2" xfId="17412"/>
    <cellStyle name="Normal 2 3 2 2" xfId="17413"/>
    <cellStyle name="Normal 2 3 2 2 2" xfId="17414"/>
    <cellStyle name="Normal 2 3 2 2 3" xfId="17415"/>
    <cellStyle name="Normal 2 3 2 2 4" xfId="17416"/>
    <cellStyle name="Normal 2 3 2 2 5" xfId="17417"/>
    <cellStyle name="Normal 2 3 2 3" xfId="17418"/>
    <cellStyle name="Normal 2 3 2 3 2" xfId="17419"/>
    <cellStyle name="Normal 2 3 2 3 3" xfId="17420"/>
    <cellStyle name="Normal 2 3 2 4" xfId="17421"/>
    <cellStyle name="Normal 2 3 2 4 2" xfId="17422"/>
    <cellStyle name="Normal 2 3 2 5" xfId="17423"/>
    <cellStyle name="Normal 2 3 2 6" xfId="17424"/>
    <cellStyle name="Normal 2 3 2 7" xfId="17425"/>
    <cellStyle name="Normal 2 3 2 8" xfId="17426"/>
    <cellStyle name="Normal 2 3 3" xfId="17427"/>
    <cellStyle name="Normal 2 3 3 2" xfId="17428"/>
    <cellStyle name="Normal 2 3 3 2 2" xfId="17429"/>
    <cellStyle name="Normal 2 3 3 3" xfId="17430"/>
    <cellStyle name="Normal 2 3 3 3 2" xfId="17431"/>
    <cellStyle name="Normal 2 3 3 4" xfId="17432"/>
    <cellStyle name="Normal 2 3 3 5" xfId="17433"/>
    <cellStyle name="Normal 2 3 4" xfId="17434"/>
    <cellStyle name="Normal 2 3 4 2" xfId="17435"/>
    <cellStyle name="Normal 2 3 4 3" xfId="17436"/>
    <cellStyle name="Normal 2 3 5" xfId="17437"/>
    <cellStyle name="Normal 2 3 5 2" xfId="17438"/>
    <cellStyle name="Normal 2 3 5 3" xfId="17439"/>
    <cellStyle name="Normal 2 3 6" xfId="17440"/>
    <cellStyle name="Normal 2 3 6 2" xfId="17441"/>
    <cellStyle name="Normal 2 3 7" xfId="17442"/>
    <cellStyle name="Normal 2 3 8" xfId="17443"/>
    <cellStyle name="Normal 2 3 9" xfId="17444"/>
    <cellStyle name="Normal 2 4" xfId="17445"/>
    <cellStyle name="Normal 2 4 2" xfId="17446"/>
    <cellStyle name="Normal 2 4 2 2" xfId="17447"/>
    <cellStyle name="Normal 2 4 2 2 2" xfId="17448"/>
    <cellStyle name="Normal 2 4 2 3" xfId="17449"/>
    <cellStyle name="Normal 2 4 2 3 2" xfId="17450"/>
    <cellStyle name="Normal 2 4 2 4" xfId="17451"/>
    <cellStyle name="Normal 2 4 3" xfId="17452"/>
    <cellStyle name="Normal 2 4 3 2" xfId="17453"/>
    <cellStyle name="Normal 2 4 3 2 2" xfId="17454"/>
    <cellStyle name="Normal 2 4 3 3" xfId="17455"/>
    <cellStyle name="Normal 2 4 4" xfId="17456"/>
    <cellStyle name="Normal 2 4 4 2" xfId="17457"/>
    <cellStyle name="Normal 2 4 5" xfId="17458"/>
    <cellStyle name="Normal 2 4 5 2" xfId="17459"/>
    <cellStyle name="Normal 2 4 6" xfId="17460"/>
    <cellStyle name="Normal 2 5" xfId="17461"/>
    <cellStyle name="Normal 2 5 2" xfId="17462"/>
    <cellStyle name="Normal 2 5 2 2" xfId="17463"/>
    <cellStyle name="Normal 2 5 2 2 2" xfId="17464"/>
    <cellStyle name="Normal 2 5 2 3" xfId="17465"/>
    <cellStyle name="Normal 2 5 2 3 2" xfId="17466"/>
    <cellStyle name="Normal 2 5 2 4" xfId="17467"/>
    <cellStyle name="Normal 2 5 3" xfId="17468"/>
    <cellStyle name="Normal 2 5 3 2" xfId="17469"/>
    <cellStyle name="Normal 2 5 3 2 2" xfId="17470"/>
    <cellStyle name="Normal 2 5 3 3" xfId="17471"/>
    <cellStyle name="Normal 2 5 4" xfId="17472"/>
    <cellStyle name="Normal 2 5 4 2" xfId="17473"/>
    <cellStyle name="Normal 2 5 5" xfId="17474"/>
    <cellStyle name="Normal 2 5 5 2" xfId="17475"/>
    <cellStyle name="Normal 2 5 6" xfId="17476"/>
    <cellStyle name="Normal 2 5 7" xfId="17477"/>
    <cellStyle name="Normal 2 6" xfId="17478"/>
    <cellStyle name="Normal 2 6 2" xfId="17479"/>
    <cellStyle name="Normal 2 6 2 2" xfId="17480"/>
    <cellStyle name="Normal 2 6 2 2 2" xfId="17481"/>
    <cellStyle name="Normal 2 6 2 3" xfId="17482"/>
    <cellStyle name="Normal 2 6 2 3 2" xfId="17483"/>
    <cellStyle name="Normal 2 6 2 4" xfId="17484"/>
    <cellStyle name="Normal 2 6 3" xfId="17485"/>
    <cellStyle name="Normal 2 6 3 2" xfId="17486"/>
    <cellStyle name="Normal 2 6 4" xfId="17487"/>
    <cellStyle name="Normal 2 6 4 2" xfId="17488"/>
    <cellStyle name="Normal 2 6 5" xfId="17489"/>
    <cellStyle name="Normal 2 6 6" xfId="17490"/>
    <cellStyle name="Normal 2 7" xfId="17491"/>
    <cellStyle name="Normal 2 7 2" xfId="17492"/>
    <cellStyle name="Normal 2 7 2 2" xfId="17493"/>
    <cellStyle name="Normal 2 7 2 2 2" xfId="17494"/>
    <cellStyle name="Normal 2 7 2 3" xfId="17495"/>
    <cellStyle name="Normal 2 7 3" xfId="17496"/>
    <cellStyle name="Normal 2 7 3 2" xfId="17497"/>
    <cellStyle name="Normal 2 7 4" xfId="17498"/>
    <cellStyle name="Normal 2 7 4 2" xfId="17499"/>
    <cellStyle name="Normal 2 7 5" xfId="17500"/>
    <cellStyle name="Normal 2 8" xfId="17501"/>
    <cellStyle name="Normal 2 8 2" xfId="17502"/>
    <cellStyle name="Normal 2 8 2 2" xfId="17503"/>
    <cellStyle name="Normal 2 8 3" xfId="17504"/>
    <cellStyle name="Normal 2 8 3 2" xfId="17505"/>
    <cellStyle name="Normal 2 8 4" xfId="17506"/>
    <cellStyle name="Normal 2 9" xfId="17507"/>
    <cellStyle name="Normal 2 9 2" xfId="17508"/>
    <cellStyle name="Normal 2 9 2 2" xfId="17509"/>
    <cellStyle name="Normal 2 9 3" xfId="17510"/>
    <cellStyle name="Normal 2_16.37E Wild Horse Expansion DeferralRevwrkingfile SF" xfId="17511"/>
    <cellStyle name="Normal 20" xfId="17512"/>
    <cellStyle name="Normal 20 2" xfId="17513"/>
    <cellStyle name="Normal 20 2 2" xfId="17514"/>
    <cellStyle name="Normal 20 2 2 2" xfId="17515"/>
    <cellStyle name="Normal 20 2 3" xfId="17516"/>
    <cellStyle name="Normal 20 2 3 2" xfId="17517"/>
    <cellStyle name="Normal 20 2 4" xfId="17518"/>
    <cellStyle name="Normal 20 3" xfId="17519"/>
    <cellStyle name="Normal 20 3 2" xfId="17520"/>
    <cellStyle name="Normal 20 3 2 2" xfId="17521"/>
    <cellStyle name="Normal 20 3 2 3" xfId="17522"/>
    <cellStyle name="Normal 20 3 2 3 2" xfId="17523"/>
    <cellStyle name="Normal 20 3 2 4" xfId="17524"/>
    <cellStyle name="Normal 20 3 3" xfId="17525"/>
    <cellStyle name="Normal 20 3 4" xfId="17526"/>
    <cellStyle name="Normal 20 3 4 2" xfId="17527"/>
    <cellStyle name="Normal 20 3 5" xfId="17528"/>
    <cellStyle name="Normal 20 4" xfId="17529"/>
    <cellStyle name="Normal 20 4 2" xfId="17530"/>
    <cellStyle name="Normal 20 5" xfId="17531"/>
    <cellStyle name="Normal 20 5 2" xfId="17532"/>
    <cellStyle name="Normal 20 6" xfId="17533"/>
    <cellStyle name="Normal 21" xfId="17534"/>
    <cellStyle name="Normal 21 2" xfId="17535"/>
    <cellStyle name="Normal 21 2 2" xfId="17536"/>
    <cellStyle name="Normal 21 2 2 2" xfId="17537"/>
    <cellStyle name="Normal 21 2 2 2 2" xfId="17538"/>
    <cellStyle name="Normal 21 2 2 2 3" xfId="17539"/>
    <cellStyle name="Normal 21 2 2 2 3 2" xfId="17540"/>
    <cellStyle name="Normal 21 2 2 2 4" xfId="17541"/>
    <cellStyle name="Normal 21 2 2 3" xfId="17542"/>
    <cellStyle name="Normal 21 2 2 4" xfId="17543"/>
    <cellStyle name="Normal 21 2 2 4 2" xfId="17544"/>
    <cellStyle name="Normal 21 2 2 5" xfId="17545"/>
    <cellStyle name="Normal 21 2 3" xfId="17546"/>
    <cellStyle name="Normal 21 3" xfId="17547"/>
    <cellStyle name="Normal 21 3 2" xfId="17548"/>
    <cellStyle name="Normal 21 3 2 2" xfId="17549"/>
    <cellStyle name="Normal 21 3 3" xfId="17550"/>
    <cellStyle name="Normal 21 3 4" xfId="17551"/>
    <cellStyle name="Normal 21 4" xfId="17552"/>
    <cellStyle name="Normal 21 4 2" xfId="17553"/>
    <cellStyle name="Normal 21 4 3" xfId="17554"/>
    <cellStyle name="Normal 21 5" xfId="17555"/>
    <cellStyle name="Normal 21 5 2" xfId="17556"/>
    <cellStyle name="Normal 21 6" xfId="17557"/>
    <cellStyle name="Normal 21_4 31E Reg Asset  Liab and EXH D" xfId="17558"/>
    <cellStyle name="Normal 22" xfId="17559"/>
    <cellStyle name="Normal 22 2" xfId="17560"/>
    <cellStyle name="Normal 22 2 2" xfId="17561"/>
    <cellStyle name="Normal 22 2 2 2" xfId="17562"/>
    <cellStyle name="Normal 22 2 2 2 2" xfId="17563"/>
    <cellStyle name="Normal 22 2 2 3" xfId="17564"/>
    <cellStyle name="Normal 22 2 2 4" xfId="17565"/>
    <cellStyle name="Normal 22 2 2 4 2" xfId="17566"/>
    <cellStyle name="Normal 22 2 2 5" xfId="17567"/>
    <cellStyle name="Normal 22 2 3" xfId="17568"/>
    <cellStyle name="Normal 22 2 4" xfId="17569"/>
    <cellStyle name="Normal 22 2 4 2" xfId="17570"/>
    <cellStyle name="Normal 22 3" xfId="17571"/>
    <cellStyle name="Normal 22 3 2" xfId="17572"/>
    <cellStyle name="Normal 22 3 2 2" xfId="17573"/>
    <cellStyle name="Normal 22 3 3" xfId="17574"/>
    <cellStyle name="Normal 22 3 4" xfId="17575"/>
    <cellStyle name="Normal 22 4" xfId="17576"/>
    <cellStyle name="Normal 22 4 2" xfId="17577"/>
    <cellStyle name="Normal 22 4 3" xfId="17578"/>
    <cellStyle name="Normal 22 5" xfId="17579"/>
    <cellStyle name="Normal 22 5 2" xfId="17580"/>
    <cellStyle name="Normal 22 6" xfId="17581"/>
    <cellStyle name="Normal 22 6 2" xfId="17582"/>
    <cellStyle name="Normal 22 7" xfId="17583"/>
    <cellStyle name="Normal 23" xfId="17584"/>
    <cellStyle name="Normal 23 2" xfId="17585"/>
    <cellStyle name="Normal 23 2 2" xfId="17586"/>
    <cellStyle name="Normal 23 2 2 2" xfId="17587"/>
    <cellStyle name="Normal 23 2 2 2 2" xfId="17588"/>
    <cellStyle name="Normal 23 2 2 2 3" xfId="17589"/>
    <cellStyle name="Normal 23 2 2 2 3 2" xfId="17590"/>
    <cellStyle name="Normal 23 2 2 2 4" xfId="17591"/>
    <cellStyle name="Normal 23 2 2 3" xfId="17592"/>
    <cellStyle name="Normal 23 2 2 4" xfId="17593"/>
    <cellStyle name="Normal 23 2 2 4 2" xfId="17594"/>
    <cellStyle name="Normal 23 2 2 5" xfId="17595"/>
    <cellStyle name="Normal 23 2 3" xfId="17596"/>
    <cellStyle name="Normal 23 3" xfId="17597"/>
    <cellStyle name="Normal 23 3 2" xfId="17598"/>
    <cellStyle name="Normal 23 4" xfId="17599"/>
    <cellStyle name="Normal 23 4 2" xfId="17600"/>
    <cellStyle name="Normal 23 5" xfId="17601"/>
    <cellStyle name="Normal 24" xfId="17602"/>
    <cellStyle name="Normal 24 2" xfId="17603"/>
    <cellStyle name="Normal 24 2 2" xfId="17604"/>
    <cellStyle name="Normal 24 2 2 2" xfId="17605"/>
    <cellStyle name="Normal 24 2 2 2 2" xfId="17606"/>
    <cellStyle name="Normal 24 2 2 2 3" xfId="17607"/>
    <cellStyle name="Normal 24 2 2 2 3 2" xfId="17608"/>
    <cellStyle name="Normal 24 2 2 2 4" xfId="17609"/>
    <cellStyle name="Normal 24 2 2 3" xfId="17610"/>
    <cellStyle name="Normal 24 2 2 4" xfId="17611"/>
    <cellStyle name="Normal 24 2 2 4 2" xfId="17612"/>
    <cellStyle name="Normal 24 2 2 5" xfId="17613"/>
    <cellStyle name="Normal 24 2 3" xfId="17614"/>
    <cellStyle name="Normal 24 2 3 2" xfId="17615"/>
    <cellStyle name="Normal 24 2 4" xfId="17616"/>
    <cellStyle name="Normal 24 2 4 2" xfId="17617"/>
    <cellStyle name="Normal 24 2 5" xfId="17618"/>
    <cellStyle name="Normal 24 2 5 2" xfId="17619"/>
    <cellStyle name="Normal 24 2 6" xfId="17620"/>
    <cellStyle name="Normal 24 3" xfId="17621"/>
    <cellStyle name="Normal 24 3 2" xfId="17622"/>
    <cellStyle name="Normal 24 3 2 2" xfId="17623"/>
    <cellStyle name="Normal 24 3 3" xfId="17624"/>
    <cellStyle name="Normal 24 3 3 2" xfId="17625"/>
    <cellStyle name="Normal 24 3 4" xfId="17626"/>
    <cellStyle name="Normal 24 4" xfId="17627"/>
    <cellStyle name="Normal 24 5" xfId="17628"/>
    <cellStyle name="Normal 24_PCA 11 -  Exhibit D Jan 2012 fr A Kellogg" xfId="17629"/>
    <cellStyle name="Normal 25" xfId="17630"/>
    <cellStyle name="Normal 25 2" xfId="17631"/>
    <cellStyle name="Normal 25 2 2" xfId="17632"/>
    <cellStyle name="Normal 25 2 2 2" xfId="17633"/>
    <cellStyle name="Normal 25 2 2 2 2" xfId="17634"/>
    <cellStyle name="Normal 25 2 2 2 3" xfId="17635"/>
    <cellStyle name="Normal 25 2 2 2 3 2" xfId="17636"/>
    <cellStyle name="Normal 25 2 2 2 4" xfId="17637"/>
    <cellStyle name="Normal 25 2 2 3" xfId="17638"/>
    <cellStyle name="Normal 25 2 2 4" xfId="17639"/>
    <cellStyle name="Normal 25 2 2 4 2" xfId="17640"/>
    <cellStyle name="Normal 25 2 2 5" xfId="17641"/>
    <cellStyle name="Normal 25 2 3" xfId="17642"/>
    <cellStyle name="Normal 25 2 3 2" xfId="17643"/>
    <cellStyle name="Normal 25 2 4" xfId="17644"/>
    <cellStyle name="Normal 25 2 4 2" xfId="17645"/>
    <cellStyle name="Normal 25 2 5" xfId="17646"/>
    <cellStyle name="Normal 25 3" xfId="17647"/>
    <cellStyle name="Normal 25 3 2" xfId="17648"/>
    <cellStyle name="Normal 25 4" xfId="17649"/>
    <cellStyle name="Normal 25 4 2" xfId="17650"/>
    <cellStyle name="Normal 25 4 3" xfId="17651"/>
    <cellStyle name="Normal 25 4 3 2" xfId="17652"/>
    <cellStyle name="Normal 25 4 4" xfId="17653"/>
    <cellStyle name="Normal 25 5" xfId="17654"/>
    <cellStyle name="Normal 25 6" xfId="17655"/>
    <cellStyle name="Normal 25 6 2" xfId="17656"/>
    <cellStyle name="Normal 26" xfId="17657"/>
    <cellStyle name="Normal 26 2" xfId="17658"/>
    <cellStyle name="Normal 26 2 2" xfId="17659"/>
    <cellStyle name="Normal 26 2 2 2" xfId="17660"/>
    <cellStyle name="Normal 26 2 2 2 2" xfId="17661"/>
    <cellStyle name="Normal 26 2 2 3" xfId="17662"/>
    <cellStyle name="Normal 26 2 3" xfId="17663"/>
    <cellStyle name="Normal 26 2 3 2" xfId="17664"/>
    <cellStyle name="Normal 26 2 4" xfId="17665"/>
    <cellStyle name="Normal 26 3" xfId="17666"/>
    <cellStyle name="Normal 26 3 2" xfId="17667"/>
    <cellStyle name="Normal 26 3 2 2" xfId="17668"/>
    <cellStyle name="Normal 26 3 2 2 2" xfId="17669"/>
    <cellStyle name="Normal 26 3 2 3" xfId="17670"/>
    <cellStyle name="Normal 26 3 3" xfId="17671"/>
    <cellStyle name="Normal 26 3 3 2" xfId="17672"/>
    <cellStyle name="Normal 26 3 4" xfId="17673"/>
    <cellStyle name="Normal 26 4" xfId="17674"/>
    <cellStyle name="Normal 26 4 2" xfId="17675"/>
    <cellStyle name="Normal 26 4 2 2" xfId="17676"/>
    <cellStyle name="Normal 26 4 3" xfId="17677"/>
    <cellStyle name="Normal 26 4 4" xfId="17678"/>
    <cellStyle name="Normal 26 4 5" xfId="17679"/>
    <cellStyle name="Normal 26 4 6" xfId="17680"/>
    <cellStyle name="Normal 26 4 6 2" xfId="17681"/>
    <cellStyle name="Normal 26 4 7" xfId="17682"/>
    <cellStyle name="Normal 26 5" xfId="17683"/>
    <cellStyle name="Normal 26 6" xfId="17684"/>
    <cellStyle name="Normal 26 6 2" xfId="17685"/>
    <cellStyle name="Normal 27" xfId="17686"/>
    <cellStyle name="Normal 27 2" xfId="17687"/>
    <cellStyle name="Normal 27 2 2" xfId="17688"/>
    <cellStyle name="Normal 27 2 2 2" xfId="17689"/>
    <cellStyle name="Normal 27 2 2 2 2" xfId="17690"/>
    <cellStyle name="Normal 27 2 2 3" xfId="17691"/>
    <cellStyle name="Normal 27 2 3" xfId="17692"/>
    <cellStyle name="Normal 27 2 3 2" xfId="17693"/>
    <cellStyle name="Normal 27 2 4" xfId="17694"/>
    <cellStyle name="Normal 27 3" xfId="17695"/>
    <cellStyle name="Normal 27 3 2" xfId="17696"/>
    <cellStyle name="Normal 27 3 2 2" xfId="17697"/>
    <cellStyle name="Normal 27 3 2 2 2" xfId="17698"/>
    <cellStyle name="Normal 27 3 2 3" xfId="17699"/>
    <cellStyle name="Normal 27 3 3" xfId="17700"/>
    <cellStyle name="Normal 27 3 3 2" xfId="17701"/>
    <cellStyle name="Normal 27 3 4" xfId="17702"/>
    <cellStyle name="Normal 27 4" xfId="17703"/>
    <cellStyle name="Normal 27 4 2" xfId="17704"/>
    <cellStyle name="Normal 27 4 3" xfId="17705"/>
    <cellStyle name="Normal 27 4 3 2" xfId="17706"/>
    <cellStyle name="Normal 27 4 4" xfId="17707"/>
    <cellStyle name="Normal 27 5" xfId="17708"/>
    <cellStyle name="Normal 27 6" xfId="17709"/>
    <cellStyle name="Normal 27 6 2" xfId="17710"/>
    <cellStyle name="Normal 28" xfId="17711"/>
    <cellStyle name="Normal 28 2" xfId="17712"/>
    <cellStyle name="Normal 28 2 2" xfId="17713"/>
    <cellStyle name="Normal 28 2 2 2" xfId="17714"/>
    <cellStyle name="Normal 28 2 2 2 2" xfId="17715"/>
    <cellStyle name="Normal 28 2 2 3" xfId="17716"/>
    <cellStyle name="Normal 28 2 3" xfId="17717"/>
    <cellStyle name="Normal 28 2 3 2" xfId="17718"/>
    <cellStyle name="Normal 28 2 4" xfId="17719"/>
    <cellStyle name="Normal 28 3" xfId="17720"/>
    <cellStyle name="Normal 28 3 2" xfId="17721"/>
    <cellStyle name="Normal 28 4" xfId="17722"/>
    <cellStyle name="Normal 28 4 2" xfId="17723"/>
    <cellStyle name="Normal 28 4 2 2" xfId="17724"/>
    <cellStyle name="Normal 28 4 3" xfId="17725"/>
    <cellStyle name="Normal 28 5" xfId="17726"/>
    <cellStyle name="Normal 28 5 2" xfId="17727"/>
    <cellStyle name="Normal 29" xfId="17728"/>
    <cellStyle name="Normal 29 2" xfId="17729"/>
    <cellStyle name="Normal 29 2 2" xfId="17730"/>
    <cellStyle name="Normal 29 2 2 2" xfId="17731"/>
    <cellStyle name="Normal 29 2 2 2 2" xfId="17732"/>
    <cellStyle name="Normal 29 2 2 3" xfId="17733"/>
    <cellStyle name="Normal 29 2 2 4" xfId="17734"/>
    <cellStyle name="Normal 29 2 2 4 2" xfId="17735"/>
    <cellStyle name="Normal 29 2 2 5" xfId="17736"/>
    <cellStyle name="Normal 29 2 3" xfId="17737"/>
    <cellStyle name="Normal 29 2 3 2" xfId="17738"/>
    <cellStyle name="Normal 29 2 4" xfId="17739"/>
    <cellStyle name="Normal 29 2 5" xfId="17740"/>
    <cellStyle name="Normal 29 2 5 2" xfId="17741"/>
    <cellStyle name="Normal 29 2 6" xfId="17742"/>
    <cellStyle name="Normal 29 3" xfId="17743"/>
    <cellStyle name="Normal 29 3 2" xfId="17744"/>
    <cellStyle name="Normal 29 4" xfId="17745"/>
    <cellStyle name="Normal 29 5" xfId="17746"/>
    <cellStyle name="Normal 3" xfId="17747"/>
    <cellStyle name="Normal 3 10" xfId="17748"/>
    <cellStyle name="Normal 3 10 2" xfId="17749"/>
    <cellStyle name="Normal 3 10 2 2" xfId="17750"/>
    <cellStyle name="Normal 3 10 3" xfId="17751"/>
    <cellStyle name="Normal 3 11" xfId="17752"/>
    <cellStyle name="Normal 3 11 2" xfId="17753"/>
    <cellStyle name="Normal 3 11 2 2" xfId="17754"/>
    <cellStyle name="Normal 3 11 3" xfId="17755"/>
    <cellStyle name="Normal 3 12" xfId="17756"/>
    <cellStyle name="Normal 3 12 2" xfId="17757"/>
    <cellStyle name="Normal 3 13" xfId="17758"/>
    <cellStyle name="Normal 3 13 2" xfId="17759"/>
    <cellStyle name="Normal 3 14" xfId="17760"/>
    <cellStyle name="Normal 3 14 2" xfId="17761"/>
    <cellStyle name="Normal 3 15" xfId="17762"/>
    <cellStyle name="Normal 3 16" xfId="17763"/>
    <cellStyle name="Normal 3 17" xfId="17764"/>
    <cellStyle name="Normal 3 17 2" xfId="17765"/>
    <cellStyle name="Normal 3 18" xfId="17766"/>
    <cellStyle name="Normal 3 18 2" xfId="17767"/>
    <cellStyle name="Normal 3 19" xfId="17768"/>
    <cellStyle name="Normal 3 2" xfId="17769"/>
    <cellStyle name="Normal 3 2 2" xfId="17770"/>
    <cellStyle name="Normal 3 2 2 2" xfId="17771"/>
    <cellStyle name="Normal 3 2 2 2 2" xfId="17772"/>
    <cellStyle name="Normal 3 2 2 2 3" xfId="17773"/>
    <cellStyle name="Normal 3 2 2 3" xfId="17774"/>
    <cellStyle name="Normal 3 2 2 3 2" xfId="17775"/>
    <cellStyle name="Normal 3 2 2 4" xfId="17776"/>
    <cellStyle name="Normal 3 2 2 5" xfId="17777"/>
    <cellStyle name="Normal 3 2 3" xfId="17778"/>
    <cellStyle name="Normal 3 2 3 2" xfId="17779"/>
    <cellStyle name="Normal 3 2 3 2 2" xfId="17780"/>
    <cellStyle name="Normal 3 2 3 3" xfId="17781"/>
    <cellStyle name="Normal 3 2 3 4" xfId="17782"/>
    <cellStyle name="Normal 3 2 4" xfId="17783"/>
    <cellStyle name="Normal 3 2 4 2" xfId="17784"/>
    <cellStyle name="Normal 3 2 4 3" xfId="17785"/>
    <cellStyle name="Normal 3 2 4 4" xfId="17786"/>
    <cellStyle name="Normal 3 2 5" xfId="17787"/>
    <cellStyle name="Normal 3 2 5 2" xfId="17788"/>
    <cellStyle name="Normal 3 2 6" xfId="17789"/>
    <cellStyle name="Normal 3 2 7" xfId="17790"/>
    <cellStyle name="Normal 3 2 8" xfId="17791"/>
    <cellStyle name="Normal 3 2 9" xfId="17792"/>
    <cellStyle name="Normal 3 2_Chelan PUD Power Costs (8-10)" xfId="17793"/>
    <cellStyle name="Normal 3 3" xfId="17794"/>
    <cellStyle name="Normal 3 3 2" xfId="17795"/>
    <cellStyle name="Normal 3 3 2 2" xfId="17796"/>
    <cellStyle name="Normal 3 3 2 2 2" xfId="17797"/>
    <cellStyle name="Normal 3 3 2 3" xfId="17798"/>
    <cellStyle name="Normal 3 3 2 3 2" xfId="17799"/>
    <cellStyle name="Normal 3 3 2 4" xfId="17800"/>
    <cellStyle name="Normal 3 3 3" xfId="17801"/>
    <cellStyle name="Normal 3 3 3 2" xfId="17802"/>
    <cellStyle name="Normal 3 3 3 3" xfId="17803"/>
    <cellStyle name="Normal 3 3 3 4" xfId="17804"/>
    <cellStyle name="Normal 3 3 4" xfId="17805"/>
    <cellStyle name="Normal 3 3 4 2" xfId="17806"/>
    <cellStyle name="Normal 3 3 5" xfId="17807"/>
    <cellStyle name="Normal 3 3 6" xfId="17808"/>
    <cellStyle name="Normal 3 3 7" xfId="17809"/>
    <cellStyle name="Normal 3 3 8" xfId="17810"/>
    <cellStyle name="Normal 3 4" xfId="17811"/>
    <cellStyle name="Normal 3 4 2" xfId="17812"/>
    <cellStyle name="Normal 3 4 2 2" xfId="17813"/>
    <cellStyle name="Normal 3 4 2 2 2" xfId="17814"/>
    <cellStyle name="Normal 3 4 2 2 3" xfId="17815"/>
    <cellStyle name="Normal 3 4 2 3" xfId="17816"/>
    <cellStyle name="Normal 3 4 2 4" xfId="17817"/>
    <cellStyle name="Normal 3 4 2 5" xfId="17818"/>
    <cellStyle name="Normal 3 4 3" xfId="17819"/>
    <cellStyle name="Normal 3 4 3 2" xfId="17820"/>
    <cellStyle name="Normal 3 4 3 3" xfId="17821"/>
    <cellStyle name="Normal 3 4 4" xfId="17822"/>
    <cellStyle name="Normal 3 4 4 2" xfId="17823"/>
    <cellStyle name="Normal 3 4 5" xfId="17824"/>
    <cellStyle name="Normal 3 4 5 2" xfId="17825"/>
    <cellStyle name="Normal 3 4 6" xfId="17826"/>
    <cellStyle name="Normal 3 4 7" xfId="17827"/>
    <cellStyle name="Normal 3 5" xfId="17828"/>
    <cellStyle name="Normal 3 5 2" xfId="17829"/>
    <cellStyle name="Normal 3 5 2 2" xfId="17830"/>
    <cellStyle name="Normal 3 5 2 3" xfId="17831"/>
    <cellStyle name="Normal 3 5 3" xfId="17832"/>
    <cellStyle name="Normal 3 5 3 2" xfId="17833"/>
    <cellStyle name="Normal 3 5 3 3" xfId="17834"/>
    <cellStyle name="Normal 3 5 4" xfId="17835"/>
    <cellStyle name="Normal 3 5 4 2" xfId="17836"/>
    <cellStyle name="Normal 3 5 5" xfId="17837"/>
    <cellStyle name="Normal 3 5 6" xfId="17838"/>
    <cellStyle name="Normal 3 6" xfId="17839"/>
    <cellStyle name="Normal 3 6 2" xfId="17840"/>
    <cellStyle name="Normal 3 6 2 2" xfId="17841"/>
    <cellStyle name="Normal 3 6 2 3" xfId="17842"/>
    <cellStyle name="Normal 3 6 2 3 2" xfId="17843"/>
    <cellStyle name="Normal 3 6 3" xfId="17844"/>
    <cellStyle name="Normal 3 6 3 2" xfId="17845"/>
    <cellStyle name="Normal 3 6 4" xfId="17846"/>
    <cellStyle name="Normal 3 6 5" xfId="17847"/>
    <cellStyle name="Normal 3 6 5 2" xfId="17848"/>
    <cellStyle name="Normal 3 7" xfId="17849"/>
    <cellStyle name="Normal 3 7 2" xfId="17850"/>
    <cellStyle name="Normal 3 7 2 2" xfId="17851"/>
    <cellStyle name="Normal 3 7 3" xfId="17852"/>
    <cellStyle name="Normal 3 7 4" xfId="17853"/>
    <cellStyle name="Normal 3 8" xfId="17854"/>
    <cellStyle name="Normal 3 8 2" xfId="17855"/>
    <cellStyle name="Normal 3 8 2 2" xfId="17856"/>
    <cellStyle name="Normal 3 8 3" xfId="17857"/>
    <cellStyle name="Normal 3 8 4" xfId="17858"/>
    <cellStyle name="Normal 3 9" xfId="17859"/>
    <cellStyle name="Normal 3 9 2" xfId="17860"/>
    <cellStyle name="Normal 3 9 2 2" xfId="17861"/>
    <cellStyle name="Normal 3 9 3" xfId="17862"/>
    <cellStyle name="Normal 3_ Price Inputs" xfId="17863"/>
    <cellStyle name="Normal 30" xfId="17864"/>
    <cellStyle name="Normal 30 2" xfId="17865"/>
    <cellStyle name="Normal 30 2 2" xfId="17866"/>
    <cellStyle name="Normal 30 2 2 2" xfId="17867"/>
    <cellStyle name="Normal 30 2 2 2 2" xfId="17868"/>
    <cellStyle name="Normal 30 2 2 3" xfId="17869"/>
    <cellStyle name="Normal 30 2 3" xfId="17870"/>
    <cellStyle name="Normal 30 2 3 2" xfId="17871"/>
    <cellStyle name="Normal 30 2 4" xfId="17872"/>
    <cellStyle name="Normal 30 3" xfId="17873"/>
    <cellStyle name="Normal 30 3 2" xfId="17874"/>
    <cellStyle name="Normal 30 3 3" xfId="17875"/>
    <cellStyle name="Normal 30 3 3 2" xfId="17876"/>
    <cellStyle name="Normal 30 3 4" xfId="17877"/>
    <cellStyle name="Normal 30 4" xfId="17878"/>
    <cellStyle name="Normal 30 5" xfId="17879"/>
    <cellStyle name="Normal 30 5 2" xfId="17880"/>
    <cellStyle name="Normal 31" xfId="17881"/>
    <cellStyle name="Normal 31 2" xfId="17882"/>
    <cellStyle name="Normal 31 2 2" xfId="17883"/>
    <cellStyle name="Normal 31 2 2 2" xfId="17884"/>
    <cellStyle name="Normal 31 2 2 2 2" xfId="17885"/>
    <cellStyle name="Normal 31 2 2 3" xfId="17886"/>
    <cellStyle name="Normal 31 2 3" xfId="17887"/>
    <cellStyle name="Normal 31 2 3 2" xfId="17888"/>
    <cellStyle name="Normal 31 2 3 3" xfId="17889"/>
    <cellStyle name="Normal 31 2 3 3 2" xfId="17890"/>
    <cellStyle name="Normal 31 2 3 4" xfId="17891"/>
    <cellStyle name="Normal 31 2 4" xfId="17892"/>
    <cellStyle name="Normal 31 2 5" xfId="17893"/>
    <cellStyle name="Normal 31 2 5 2" xfId="17894"/>
    <cellStyle name="Normal 31 2 6" xfId="17895"/>
    <cellStyle name="Normal 31 3" xfId="17896"/>
    <cellStyle name="Normal 31 3 2" xfId="17897"/>
    <cellStyle name="Normal 31 3 2 2" xfId="17898"/>
    <cellStyle name="Normal 31 3 3" xfId="17899"/>
    <cellStyle name="Normal 31 4" xfId="17900"/>
    <cellStyle name="Normal 32" xfId="17901"/>
    <cellStyle name="Normal 32 2" xfId="17902"/>
    <cellStyle name="Normal 32 2 2" xfId="17903"/>
    <cellStyle name="Normal 32 2 2 2" xfId="17904"/>
    <cellStyle name="Normal 32 2 2 2 2" xfId="17905"/>
    <cellStyle name="Normal 32 2 2 3" xfId="17906"/>
    <cellStyle name="Normal 32 2 2 4" xfId="17907"/>
    <cellStyle name="Normal 32 2 2 4 2" xfId="17908"/>
    <cellStyle name="Normal 32 2 2 5" xfId="17909"/>
    <cellStyle name="Normal 32 2 3" xfId="17910"/>
    <cellStyle name="Normal 32 2 3 2" xfId="17911"/>
    <cellStyle name="Normal 32 2 4" xfId="17912"/>
    <cellStyle name="Normal 32 2 5" xfId="17913"/>
    <cellStyle name="Normal 32 2 5 2" xfId="17914"/>
    <cellStyle name="Normal 32 2 6" xfId="17915"/>
    <cellStyle name="Normal 32 3" xfId="17916"/>
    <cellStyle name="Normal 32 3 2" xfId="17917"/>
    <cellStyle name="Normal 32 4" xfId="17918"/>
    <cellStyle name="Normal 32 4 2" xfId="17919"/>
    <cellStyle name="Normal 32 5" xfId="17920"/>
    <cellStyle name="Normal 33" xfId="17921"/>
    <cellStyle name="Normal 33 2" xfId="17922"/>
    <cellStyle name="Normal 33 2 2" xfId="17923"/>
    <cellStyle name="Normal 33 2 2 2" xfId="17924"/>
    <cellStyle name="Normal 33 2 2 2 2" xfId="17925"/>
    <cellStyle name="Normal 33 2 2 3" xfId="17926"/>
    <cellStyle name="Normal 33 2 2 4" xfId="17927"/>
    <cellStyle name="Normal 33 2 2 4 2" xfId="17928"/>
    <cellStyle name="Normal 33 2 2 5" xfId="17929"/>
    <cellStyle name="Normal 33 2 3" xfId="17930"/>
    <cellStyle name="Normal 33 2 3 2" xfId="17931"/>
    <cellStyle name="Normal 33 2 4" xfId="17932"/>
    <cellStyle name="Normal 33 2 5" xfId="17933"/>
    <cellStyle name="Normal 33 2 5 2" xfId="17934"/>
    <cellStyle name="Normal 33 2 6" xfId="17935"/>
    <cellStyle name="Normal 33 3" xfId="17936"/>
    <cellStyle name="Normal 33 3 2" xfId="17937"/>
    <cellStyle name="Normal 33 4" xfId="17938"/>
    <cellStyle name="Normal 33 4 2" xfId="17939"/>
    <cellStyle name="Normal 33 5" xfId="17940"/>
    <cellStyle name="Normal 34" xfId="17941"/>
    <cellStyle name="Normal 34 2" xfId="17942"/>
    <cellStyle name="Normal 34 2 2" xfId="17943"/>
    <cellStyle name="Normal 34 2 2 2" xfId="17944"/>
    <cellStyle name="Normal 34 2 2 2 2" xfId="17945"/>
    <cellStyle name="Normal 34 2 2 3" xfId="17946"/>
    <cellStyle name="Normal 34 2 2 4" xfId="17947"/>
    <cellStyle name="Normal 34 2 2 4 2" xfId="17948"/>
    <cellStyle name="Normal 34 2 2 5" xfId="17949"/>
    <cellStyle name="Normal 34 2 3" xfId="17950"/>
    <cellStyle name="Normal 34 2 3 2" xfId="17951"/>
    <cellStyle name="Normal 34 2 4" xfId="17952"/>
    <cellStyle name="Normal 34 2 5" xfId="17953"/>
    <cellStyle name="Normal 34 2 5 2" xfId="17954"/>
    <cellStyle name="Normal 34 2 6" xfId="17955"/>
    <cellStyle name="Normal 34 3" xfId="17956"/>
    <cellStyle name="Normal 34 3 2" xfId="17957"/>
    <cellStyle name="Normal 34 4" xfId="17958"/>
    <cellStyle name="Normal 34 4 2" xfId="17959"/>
    <cellStyle name="Normal 34 5" xfId="17960"/>
    <cellStyle name="Normal 35" xfId="17961"/>
    <cellStyle name="Normal 35 2" xfId="17962"/>
    <cellStyle name="Normal 35 2 2" xfId="17963"/>
    <cellStyle name="Normal 35 2 2 2" xfId="17964"/>
    <cellStyle name="Normal 35 2 2 2 2" xfId="17965"/>
    <cellStyle name="Normal 35 2 2 3" xfId="17966"/>
    <cellStyle name="Normal 35 2 2 4" xfId="17967"/>
    <cellStyle name="Normal 35 2 2 4 2" xfId="17968"/>
    <cellStyle name="Normal 35 2 2 5" xfId="17969"/>
    <cellStyle name="Normal 35 2 3" xfId="17970"/>
    <cellStyle name="Normal 35 2 3 2" xfId="17971"/>
    <cellStyle name="Normal 35 2 4" xfId="17972"/>
    <cellStyle name="Normal 35 2 5" xfId="17973"/>
    <cellStyle name="Normal 35 2 5 2" xfId="17974"/>
    <cellStyle name="Normal 35 2 6" xfId="17975"/>
    <cellStyle name="Normal 35 3" xfId="17976"/>
    <cellStyle name="Normal 35 3 2" xfId="17977"/>
    <cellStyle name="Normal 35 4" xfId="17978"/>
    <cellStyle name="Normal 35 4 2" xfId="17979"/>
    <cellStyle name="Normal 35 5" xfId="17980"/>
    <cellStyle name="Normal 36" xfId="17981"/>
    <cellStyle name="Normal 36 2" xfId="17982"/>
    <cellStyle name="Normal 36 2 2" xfId="17983"/>
    <cellStyle name="Normal 36 2 2 2" xfId="17984"/>
    <cellStyle name="Normal 36 2 2 2 2" xfId="17985"/>
    <cellStyle name="Normal 36 2 2 3" xfId="17986"/>
    <cellStyle name="Normal 36 2 2 4" xfId="17987"/>
    <cellStyle name="Normal 36 2 2 4 2" xfId="17988"/>
    <cellStyle name="Normal 36 2 2 5" xfId="17989"/>
    <cellStyle name="Normal 36 2 3" xfId="17990"/>
    <cellStyle name="Normal 36 2 3 2" xfId="17991"/>
    <cellStyle name="Normal 36 2 4" xfId="17992"/>
    <cellStyle name="Normal 36 2 5" xfId="17993"/>
    <cellStyle name="Normal 36 2 5 2" xfId="17994"/>
    <cellStyle name="Normal 36 2 6" xfId="17995"/>
    <cellStyle name="Normal 36 3" xfId="17996"/>
    <cellStyle name="Normal 36 3 2" xfId="17997"/>
    <cellStyle name="Normal 36 4" xfId="17998"/>
    <cellStyle name="Normal 36 4 2" xfId="17999"/>
    <cellStyle name="Normal 36 5" xfId="18000"/>
    <cellStyle name="Normal 37" xfId="18001"/>
    <cellStyle name="Normal 37 2" xfId="18002"/>
    <cellStyle name="Normal 37 2 2" xfId="18003"/>
    <cellStyle name="Normal 37 2 2 2" xfId="18004"/>
    <cellStyle name="Normal 37 2 2 2 2" xfId="18005"/>
    <cellStyle name="Normal 37 2 2 3" xfId="18006"/>
    <cellStyle name="Normal 37 2 3" xfId="18007"/>
    <cellStyle name="Normal 37 2 3 2" xfId="18008"/>
    <cellStyle name="Normal 37 2 4" xfId="18009"/>
    <cellStyle name="Normal 37 3" xfId="18010"/>
    <cellStyle name="Normal 37 3 2" xfId="18011"/>
    <cellStyle name="Normal 37 3 3" xfId="18012"/>
    <cellStyle name="Normal 37 3 3 2" xfId="18013"/>
    <cellStyle name="Normal 37 3 4" xfId="18014"/>
    <cellStyle name="Normal 37 4" xfId="18015"/>
    <cellStyle name="Normal 37 4 2" xfId="18016"/>
    <cellStyle name="Normal 37 5" xfId="18017"/>
    <cellStyle name="Normal 37 6" xfId="18018"/>
    <cellStyle name="Normal 37 6 2" xfId="18019"/>
    <cellStyle name="Normal 38" xfId="18020"/>
    <cellStyle name="Normal 38 2" xfId="18021"/>
    <cellStyle name="Normal 38 2 2" xfId="18022"/>
    <cellStyle name="Normal 38 2 2 2" xfId="18023"/>
    <cellStyle name="Normal 38 2 2 2 2" xfId="18024"/>
    <cellStyle name="Normal 38 2 2 3" xfId="18025"/>
    <cellStyle name="Normal 38 2 3" xfId="18026"/>
    <cellStyle name="Normal 38 2 3 2" xfId="18027"/>
    <cellStyle name="Normal 38 2 4" xfId="18028"/>
    <cellStyle name="Normal 38 3" xfId="18029"/>
    <cellStyle name="Normal 38 3 2" xfId="18030"/>
    <cellStyle name="Normal 38 3 3" xfId="18031"/>
    <cellStyle name="Normal 38 3 3 2" xfId="18032"/>
    <cellStyle name="Normal 38 3 4" xfId="18033"/>
    <cellStyle name="Normal 38 4" xfId="18034"/>
    <cellStyle name="Normal 38 4 2" xfId="18035"/>
    <cellStyle name="Normal 38 5" xfId="18036"/>
    <cellStyle name="Normal 38 6" xfId="18037"/>
    <cellStyle name="Normal 38 6 2" xfId="18038"/>
    <cellStyle name="Normal 39" xfId="18039"/>
    <cellStyle name="Normal 39 2" xfId="18040"/>
    <cellStyle name="Normal 39 2 2" xfId="18041"/>
    <cellStyle name="Normal 39 2 2 2" xfId="18042"/>
    <cellStyle name="Normal 39 2 2 2 2" xfId="18043"/>
    <cellStyle name="Normal 39 2 2 3" xfId="18044"/>
    <cellStyle name="Normal 39 2 3" xfId="18045"/>
    <cellStyle name="Normal 39 2 3 2" xfId="18046"/>
    <cellStyle name="Normal 39 2 4" xfId="18047"/>
    <cellStyle name="Normal 39 3" xfId="18048"/>
    <cellStyle name="Normal 39 3 2" xfId="18049"/>
    <cellStyle name="Normal 39 3 3" xfId="18050"/>
    <cellStyle name="Normal 39 3 3 2" xfId="18051"/>
    <cellStyle name="Normal 39 3 4" xfId="18052"/>
    <cellStyle name="Normal 39 4" xfId="18053"/>
    <cellStyle name="Normal 39 4 2" xfId="18054"/>
    <cellStyle name="Normal 39 5" xfId="18055"/>
    <cellStyle name="Normal 39 6" xfId="18056"/>
    <cellStyle name="Normal 39 6 2" xfId="18057"/>
    <cellStyle name="Normal 4" xfId="18058"/>
    <cellStyle name="Normal 4 10" xfId="18059"/>
    <cellStyle name="Normal 4 11" xfId="18060"/>
    <cellStyle name="Normal 4 12" xfId="18061"/>
    <cellStyle name="Normal 4 13" xfId="18062"/>
    <cellStyle name="Normal 4 14" xfId="18063"/>
    <cellStyle name="Normal 4 2" xfId="18064"/>
    <cellStyle name="Normal 4 2 2" xfId="18065"/>
    <cellStyle name="Normal 4 2 2 2" xfId="18066"/>
    <cellStyle name="Normal 4 2 2 2 2" xfId="18067"/>
    <cellStyle name="Normal 4 2 2 2 3" xfId="18068"/>
    <cellStyle name="Normal 4 2 2 3" xfId="18069"/>
    <cellStyle name="Normal 4 2 2 3 2" xfId="18070"/>
    <cellStyle name="Normal 4 2 2 4" xfId="18071"/>
    <cellStyle name="Normal 4 2 2 5" xfId="18072"/>
    <cellStyle name="Normal 4 2 3" xfId="18073"/>
    <cellStyle name="Normal 4 2 3 2" xfId="18074"/>
    <cellStyle name="Normal 4 2 3 2 2" xfId="18075"/>
    <cellStyle name="Normal 4 2 3 3" xfId="18076"/>
    <cellStyle name="Normal 4 2 3 4" xfId="18077"/>
    <cellStyle name="Normal 4 2 4" xfId="18078"/>
    <cellStyle name="Normal 4 2 4 2" xfId="18079"/>
    <cellStyle name="Normal 4 2 4 2 2" xfId="18080"/>
    <cellStyle name="Normal 4 2 4 3" xfId="18081"/>
    <cellStyle name="Normal 4 2 4 4" xfId="18082"/>
    <cellStyle name="Normal 4 2 5" xfId="18083"/>
    <cellStyle name="Normal 4 2 5 2" xfId="18084"/>
    <cellStyle name="Normal 4 2 6" xfId="18085"/>
    <cellStyle name="Normal 4 2 6 2" xfId="18086"/>
    <cellStyle name="Normal 4 2 7" xfId="18087"/>
    <cellStyle name="Normal 4 2 7 2" xfId="18088"/>
    <cellStyle name="Normal 4 2 8" xfId="18089"/>
    <cellStyle name="Normal 4 2 9" xfId="18090"/>
    <cellStyle name="Normal 4 3" xfId="18091"/>
    <cellStyle name="Normal 4 3 2" xfId="18092"/>
    <cellStyle name="Normal 4 3 2 2" xfId="18093"/>
    <cellStyle name="Normal 4 3 2 2 2" xfId="18094"/>
    <cellStyle name="Normal 4 3 2 2 3" xfId="18095"/>
    <cellStyle name="Normal 4 3 2 3" xfId="18096"/>
    <cellStyle name="Normal 4 3 2 4" xfId="18097"/>
    <cellStyle name="Normal 4 3 2 5" xfId="18098"/>
    <cellStyle name="Normal 4 3 3" xfId="18099"/>
    <cellStyle name="Normal 4 3 3 2" xfId="18100"/>
    <cellStyle name="Normal 4 3 3 3" xfId="18101"/>
    <cellStyle name="Normal 4 3 3 4" xfId="18102"/>
    <cellStyle name="Normal 4 3 4" xfId="18103"/>
    <cellStyle name="Normal 4 3 4 2" xfId="18104"/>
    <cellStyle name="Normal 4 3 5" xfId="18105"/>
    <cellStyle name="Normal 4 3 6" xfId="18106"/>
    <cellStyle name="Normal 4 3 7" xfId="18107"/>
    <cellStyle name="Normal 4 4" xfId="18108"/>
    <cellStyle name="Normal 4 4 2" xfId="18109"/>
    <cellStyle name="Normal 4 4 2 2" xfId="18110"/>
    <cellStyle name="Normal 4 4 2 2 2" xfId="18111"/>
    <cellStyle name="Normal 4 4 2 2 3" xfId="18112"/>
    <cellStyle name="Normal 4 4 2 3" xfId="18113"/>
    <cellStyle name="Normal 4 4 2 4" xfId="18114"/>
    <cellStyle name="Normal 4 4 2 5" xfId="18115"/>
    <cellStyle name="Normal 4 4 3" xfId="18116"/>
    <cellStyle name="Normal 4 4 3 2" xfId="18117"/>
    <cellStyle name="Normal 4 4 3 3" xfId="18118"/>
    <cellStyle name="Normal 4 4 4" xfId="18119"/>
    <cellStyle name="Normal 4 4 4 2" xfId="18120"/>
    <cellStyle name="Normal 4 4 5" xfId="18121"/>
    <cellStyle name="Normal 4 4 6" xfId="18122"/>
    <cellStyle name="Normal 4 4 7" xfId="18123"/>
    <cellStyle name="Normal 4 4 8" xfId="18124"/>
    <cellStyle name="Normal 4 5" xfId="18125"/>
    <cellStyle name="Normal 4 5 2" xfId="18126"/>
    <cellStyle name="Normal 4 5 2 2" xfId="18127"/>
    <cellStyle name="Normal 4 5 2 3" xfId="18128"/>
    <cellStyle name="Normal 4 5 3" xfId="18129"/>
    <cellStyle name="Normal 4 5 4" xfId="18130"/>
    <cellStyle name="Normal 4 5 5" xfId="18131"/>
    <cellStyle name="Normal 4 6" xfId="18132"/>
    <cellStyle name="Normal 4 6 2" xfId="18133"/>
    <cellStyle name="Normal 4 6 3" xfId="18134"/>
    <cellStyle name="Normal 4 6 4" xfId="18135"/>
    <cellStyle name="Normal 4 7" xfId="18136"/>
    <cellStyle name="Normal 4 7 2" xfId="18137"/>
    <cellStyle name="Normal 4 7 3" xfId="18138"/>
    <cellStyle name="Normal 4 7 4" xfId="18139"/>
    <cellStyle name="Normal 4 8" xfId="18140"/>
    <cellStyle name="Normal 4 8 2" xfId="18141"/>
    <cellStyle name="Normal 4 9" xfId="18142"/>
    <cellStyle name="Normal 4 9 2" xfId="18143"/>
    <cellStyle name="Normal 4_ Price Inputs" xfId="18144"/>
    <cellStyle name="Normal 40" xfId="18145"/>
    <cellStyle name="Normal 40 2" xfId="18146"/>
    <cellStyle name="Normal 40 2 2" xfId="18147"/>
    <cellStyle name="Normal 40 2 2 2" xfId="18148"/>
    <cellStyle name="Normal 40 2 2 2 2" xfId="18149"/>
    <cellStyle name="Normal 40 2 2 3" xfId="18150"/>
    <cellStyle name="Normal 40 2 3" xfId="18151"/>
    <cellStyle name="Normal 40 2 3 2" xfId="18152"/>
    <cellStyle name="Normal 40 2 4" xfId="18153"/>
    <cellStyle name="Normal 40 3" xfId="18154"/>
    <cellStyle name="Normal 40 3 2" xfId="18155"/>
    <cellStyle name="Normal 40 3 2 2" xfId="18156"/>
    <cellStyle name="Normal 40 3 3" xfId="18157"/>
    <cellStyle name="Normal 40 3 4" xfId="18158"/>
    <cellStyle name="Normal 40 3 4 2" xfId="18159"/>
    <cellStyle name="Normal 40 3 5" xfId="18160"/>
    <cellStyle name="Normal 40 4" xfId="18161"/>
    <cellStyle name="Normal 40 5" xfId="18162"/>
    <cellStyle name="Normal 40 5 2" xfId="18163"/>
    <cellStyle name="Normal 41" xfId="18164"/>
    <cellStyle name="Normal 41 2" xfId="18165"/>
    <cellStyle name="Normal 41 2 2" xfId="18166"/>
    <cellStyle name="Normal 41 2 2 2" xfId="18167"/>
    <cellStyle name="Normal 41 2 3" xfId="18168"/>
    <cellStyle name="Normal 41 2 3 2" xfId="18169"/>
    <cellStyle name="Normal 41 2 4" xfId="18170"/>
    <cellStyle name="Normal 41 3" xfId="18171"/>
    <cellStyle name="Normal 41 3 2" xfId="18172"/>
    <cellStyle name="Normal 41 4" xfId="18173"/>
    <cellStyle name="Normal 42" xfId="18174"/>
    <cellStyle name="Normal 42 2" xfId="18175"/>
    <cellStyle name="Normal 42 2 2" xfId="18176"/>
    <cellStyle name="Normal 42 2 2 2" xfId="18177"/>
    <cellStyle name="Normal 42 2 3" xfId="18178"/>
    <cellStyle name="Normal 42 2 3 2" xfId="18179"/>
    <cellStyle name="Normal 42 2 4" xfId="18180"/>
    <cellStyle name="Normal 42 3" xfId="18181"/>
    <cellStyle name="Normal 42 3 2" xfId="18182"/>
    <cellStyle name="Normal 42 3 2 2" xfId="18183"/>
    <cellStyle name="Normal 42 3 3" xfId="18184"/>
    <cellStyle name="Normal 42 4" xfId="18185"/>
    <cellStyle name="Normal 42 4 2" xfId="18186"/>
    <cellStyle name="Normal 42 5" xfId="18187"/>
    <cellStyle name="Normal 42 6" xfId="18188"/>
    <cellStyle name="Normal 42 7" xfId="18189"/>
    <cellStyle name="Normal 42 8" xfId="18190"/>
    <cellStyle name="Normal 43" xfId="18191"/>
    <cellStyle name="Normal 43 2" xfId="18192"/>
    <cellStyle name="Normal 43 2 2" xfId="18193"/>
    <cellStyle name="Normal 43 2 2 2" xfId="18194"/>
    <cellStyle name="Normal 43 2 3" xfId="18195"/>
    <cellStyle name="Normal 43 2 3 2" xfId="18196"/>
    <cellStyle name="Normal 43 2 4" xfId="18197"/>
    <cellStyle name="Normal 43 3" xfId="18198"/>
    <cellStyle name="Normal 43 3 2" xfId="18199"/>
    <cellStyle name="Normal 43 3 2 2" xfId="18200"/>
    <cellStyle name="Normal 43 3 3" xfId="18201"/>
    <cellStyle name="Normal 43 3 4" xfId="18202"/>
    <cellStyle name="Normal 43 3 4 2" xfId="18203"/>
    <cellStyle name="Normal 43 3 5" xfId="18204"/>
    <cellStyle name="Normal 43 4" xfId="18205"/>
    <cellStyle name="Normal 43 4 2" xfId="18206"/>
    <cellStyle name="Normal 43 5" xfId="18207"/>
    <cellStyle name="Normal 43 6" xfId="18208"/>
    <cellStyle name="Normal 43 6 2" xfId="18209"/>
    <cellStyle name="Normal 43 7" xfId="18210"/>
    <cellStyle name="Normal 44" xfId="18211"/>
    <cellStyle name="Normal 44 2" xfId="18212"/>
    <cellStyle name="Normal 44 2 2" xfId="18213"/>
    <cellStyle name="Normal 44 2 2 2" xfId="18214"/>
    <cellStyle name="Normal 44 2 3" xfId="18215"/>
    <cellStyle name="Normal 44 2 3 2" xfId="18216"/>
    <cellStyle name="Normal 44 2 4" xfId="18217"/>
    <cellStyle name="Normal 44 3" xfId="18218"/>
    <cellStyle name="Normal 44 3 2" xfId="18219"/>
    <cellStyle name="Normal 44 4" xfId="18220"/>
    <cellStyle name="Normal 44 4 2" xfId="18221"/>
    <cellStyle name="Normal 44 5" xfId="18222"/>
    <cellStyle name="Normal 44 6" xfId="18223"/>
    <cellStyle name="Normal 44 7" xfId="18224"/>
    <cellStyle name="Normal 44 8" xfId="18225"/>
    <cellStyle name="Normal 45" xfId="18226"/>
    <cellStyle name="Normal 45 10" xfId="18227"/>
    <cellStyle name="Normal 45 2" xfId="18228"/>
    <cellStyle name="Normal 45 2 2" xfId="18229"/>
    <cellStyle name="Normal 45 2 2 2" xfId="18230"/>
    <cellStyle name="Normal 45 2 3" xfId="18231"/>
    <cellStyle name="Normal 45 2 3 2" xfId="18232"/>
    <cellStyle name="Normal 45 2 4" xfId="18233"/>
    <cellStyle name="Normal 45 3" xfId="18234"/>
    <cellStyle name="Normal 45 3 2" xfId="18235"/>
    <cellStyle name="Normal 45 3 3" xfId="18236"/>
    <cellStyle name="Normal 45 3 4" xfId="18237"/>
    <cellStyle name="Normal 45 4" xfId="18238"/>
    <cellStyle name="Normal 45 4 2" xfId="18239"/>
    <cellStyle name="Normal 45 4 3" xfId="18240"/>
    <cellStyle name="Normal 45 5" xfId="18241"/>
    <cellStyle name="Normal 45 5 2" xfId="18242"/>
    <cellStyle name="Normal 45 6" xfId="18243"/>
    <cellStyle name="Normal 45 7" xfId="18244"/>
    <cellStyle name="Normal 45 8" xfId="18245"/>
    <cellStyle name="Normal 45 9" xfId="18246"/>
    <cellStyle name="Normal 46" xfId="18247"/>
    <cellStyle name="Normal 46 2" xfId="18248"/>
    <cellStyle name="Normal 46 2 2" xfId="18249"/>
    <cellStyle name="Normal 46 2 2 2" xfId="18250"/>
    <cellStyle name="Normal 46 2 3" xfId="18251"/>
    <cellStyle name="Normal 46 2 3 2" xfId="18252"/>
    <cellStyle name="Normal 46 2 4" xfId="18253"/>
    <cellStyle name="Normal 46 3" xfId="18254"/>
    <cellStyle name="Normal 46 3 2" xfId="18255"/>
    <cellStyle name="Normal 46 3 3" xfId="18256"/>
    <cellStyle name="Normal 46 3 4" xfId="18257"/>
    <cellStyle name="Normal 46 4" xfId="18258"/>
    <cellStyle name="Normal 46 4 2" xfId="18259"/>
    <cellStyle name="Normal 46 4 3" xfId="18260"/>
    <cellStyle name="Normal 46 5" xfId="18261"/>
    <cellStyle name="Normal 46 5 2" xfId="18262"/>
    <cellStyle name="Normal 46 6" xfId="18263"/>
    <cellStyle name="Normal 46 7" xfId="18264"/>
    <cellStyle name="Normal 46 8" xfId="18265"/>
    <cellStyle name="Normal 46 9" xfId="18266"/>
    <cellStyle name="Normal 47" xfId="18267"/>
    <cellStyle name="Normal 47 2" xfId="18268"/>
    <cellStyle name="Normal 47 2 2" xfId="18269"/>
    <cellStyle name="Normal 47 2 2 2" xfId="18270"/>
    <cellStyle name="Normal 47 2 3" xfId="18271"/>
    <cellStyle name="Normal 47 2 3 2" xfId="18272"/>
    <cellStyle name="Normal 47 2 4" xfId="18273"/>
    <cellStyle name="Normal 47 2 5" xfId="18274"/>
    <cellStyle name="Normal 47 2 5 2" xfId="18275"/>
    <cellStyle name="Normal 47 2 6" xfId="18276"/>
    <cellStyle name="Normal 47 3" xfId="18277"/>
    <cellStyle name="Normal 47 3 2" xfId="18278"/>
    <cellStyle name="Normal 47 3 2 2" xfId="18279"/>
    <cellStyle name="Normal 47 3 3" xfId="18280"/>
    <cellStyle name="Normal 47 3 4" xfId="18281"/>
    <cellStyle name="Normal 47 4" xfId="18282"/>
    <cellStyle name="Normal 47 4 2" xfId="18283"/>
    <cellStyle name="Normal 47 4 3" xfId="18284"/>
    <cellStyle name="Normal 47 5" xfId="18285"/>
    <cellStyle name="Normal 47 5 2" xfId="18286"/>
    <cellStyle name="Normal 47 6" xfId="18287"/>
    <cellStyle name="Normal 47 7" xfId="18288"/>
    <cellStyle name="Normal 47 8" xfId="18289"/>
    <cellStyle name="Normal 47 9" xfId="18290"/>
    <cellStyle name="Normal 48" xfId="18291"/>
    <cellStyle name="Normal 48 2" xfId="18292"/>
    <cellStyle name="Normal 48 2 2" xfId="18293"/>
    <cellStyle name="Normal 48 2 2 2" xfId="18294"/>
    <cellStyle name="Normal 48 2 3" xfId="18295"/>
    <cellStyle name="Normal 48 2 3 2" xfId="18296"/>
    <cellStyle name="Normal 48 2 4" xfId="18297"/>
    <cellStyle name="Normal 48 3" xfId="18298"/>
    <cellStyle name="Normal 48 3 2" xfId="18299"/>
    <cellStyle name="Normal 48 4" xfId="18300"/>
    <cellStyle name="Normal 48 4 2" xfId="18301"/>
    <cellStyle name="Normal 48 5" xfId="18302"/>
    <cellStyle name="Normal 48 6" xfId="18303"/>
    <cellStyle name="Normal 48 7" xfId="18304"/>
    <cellStyle name="Normal 48 8" xfId="18305"/>
    <cellStyle name="Normal 49" xfId="18306"/>
    <cellStyle name="Normal 49 2" xfId="18307"/>
    <cellStyle name="Normal 49 2 2" xfId="18308"/>
    <cellStyle name="Normal 49 2 2 2" xfId="18309"/>
    <cellStyle name="Normal 49 2 3" xfId="18310"/>
    <cellStyle name="Normal 49 3" xfId="18311"/>
    <cellStyle name="Normal 49 3 2" xfId="18312"/>
    <cellStyle name="Normal 49 4" xfId="18313"/>
    <cellStyle name="Normal 49 4 2" xfId="18314"/>
    <cellStyle name="Normal 49 5" xfId="18315"/>
    <cellStyle name="Normal 49 5 2" xfId="18316"/>
    <cellStyle name="Normal 49 6" xfId="18317"/>
    <cellStyle name="Normal 49 7" xfId="18318"/>
    <cellStyle name="Normal 49 8" xfId="18319"/>
    <cellStyle name="Normal 5" xfId="18320"/>
    <cellStyle name="Normal 5 10" xfId="18321"/>
    <cellStyle name="Normal 5 11" xfId="18322"/>
    <cellStyle name="Normal 5 12" xfId="18323"/>
    <cellStyle name="Normal 5 13" xfId="18324"/>
    <cellStyle name="Normal 5 2" xfId="18325"/>
    <cellStyle name="Normal 5 2 2" xfId="18326"/>
    <cellStyle name="Normal 5 2 2 2" xfId="18327"/>
    <cellStyle name="Normal 5 2 2 3" xfId="18328"/>
    <cellStyle name="Normal 5 2 2 4" xfId="18329"/>
    <cellStyle name="Normal 5 2 2 5" xfId="18330"/>
    <cellStyle name="Normal 5 2 3" xfId="18331"/>
    <cellStyle name="Normal 5 2 3 2" xfId="18332"/>
    <cellStyle name="Normal 5 2 3 3" xfId="18333"/>
    <cellStyle name="Normal 5 2 4" xfId="18334"/>
    <cellStyle name="Normal 5 2 4 2" xfId="18335"/>
    <cellStyle name="Normal 5 2 5" xfId="18336"/>
    <cellStyle name="Normal 5 2 6" xfId="18337"/>
    <cellStyle name="Normal 5 2 7" xfId="18338"/>
    <cellStyle name="Normal 5 2 8" xfId="18339"/>
    <cellStyle name="Normal 5 2 9" xfId="18340"/>
    <cellStyle name="Normal 5 3" xfId="18341"/>
    <cellStyle name="Normal 5 3 2" xfId="18342"/>
    <cellStyle name="Normal 5 3 2 2" xfId="18343"/>
    <cellStyle name="Normal 5 3 3" xfId="18344"/>
    <cellStyle name="Normal 5 4" xfId="18345"/>
    <cellStyle name="Normal 5 4 2" xfId="18346"/>
    <cellStyle name="Normal 5 4 2 2" xfId="18347"/>
    <cellStyle name="Normal 5 4 3" xfId="18348"/>
    <cellStyle name="Normal 5 4 3 2" xfId="18349"/>
    <cellStyle name="Normal 5 4 4" xfId="18350"/>
    <cellStyle name="Normal 5 4 5" xfId="18351"/>
    <cellStyle name="Normal 5 4 6" xfId="18352"/>
    <cellStyle name="Normal 5 4 7" xfId="18353"/>
    <cellStyle name="Normal 5 5" xfId="18354"/>
    <cellStyle name="Normal 5 5 2" xfId="18355"/>
    <cellStyle name="Normal 5 5 2 2" xfId="18356"/>
    <cellStyle name="Normal 5 5 3" xfId="18357"/>
    <cellStyle name="Normal 5 5 3 2" xfId="18358"/>
    <cellStyle name="Normal 5 5 4" xfId="18359"/>
    <cellStyle name="Normal 5 5 5" xfId="18360"/>
    <cellStyle name="Normal 5 5 6" xfId="18361"/>
    <cellStyle name="Normal 5 6" xfId="18362"/>
    <cellStyle name="Normal 5 6 2" xfId="18363"/>
    <cellStyle name="Normal 5 6 2 2" xfId="18364"/>
    <cellStyle name="Normal 5 6 3" xfId="18365"/>
    <cellStyle name="Normal 5 6 4" xfId="18366"/>
    <cellStyle name="Normal 5 6 5" xfId="18367"/>
    <cellStyle name="Normal 5 7" xfId="18368"/>
    <cellStyle name="Normal 5 7 2" xfId="18369"/>
    <cellStyle name="Normal 5 8" xfId="18370"/>
    <cellStyle name="Normal 5 9" xfId="18371"/>
    <cellStyle name="Normal 50" xfId="18372"/>
    <cellStyle name="Normal 50 2" xfId="18373"/>
    <cellStyle name="Normal 50 2 2" xfId="18374"/>
    <cellStyle name="Normal 50 2 2 2" xfId="18375"/>
    <cellStyle name="Normal 50 2 3" xfId="18376"/>
    <cellStyle name="Normal 50 2 4" xfId="18377"/>
    <cellStyle name="Normal 50 2 4 2" xfId="18378"/>
    <cellStyle name="Normal 50 2 5" xfId="18379"/>
    <cellStyle name="Normal 50 3" xfId="18380"/>
    <cellStyle name="Normal 50 3 2" xfId="18381"/>
    <cellStyle name="Normal 50 4" xfId="18382"/>
    <cellStyle name="Normal 50 4 2" xfId="18383"/>
    <cellStyle name="Normal 50 5" xfId="18384"/>
    <cellStyle name="Normal 50 5 2" xfId="18385"/>
    <cellStyle name="Normal 50 6" xfId="18386"/>
    <cellStyle name="Normal 50 7" xfId="18387"/>
    <cellStyle name="Normal 51" xfId="18388"/>
    <cellStyle name="Normal 51 2" xfId="18389"/>
    <cellStyle name="Normal 51 2 2" xfId="18390"/>
    <cellStyle name="Normal 51 2 2 2" xfId="18391"/>
    <cellStyle name="Normal 51 2 3" xfId="18392"/>
    <cellStyle name="Normal 51 3" xfId="18393"/>
    <cellStyle name="Normal 51 3 2" xfId="18394"/>
    <cellStyle name="Normal 51 4" xfId="18395"/>
    <cellStyle name="Normal 51 4 2" xfId="18396"/>
    <cellStyle name="Normal 51 5" xfId="18397"/>
    <cellStyle name="Normal 51 6" xfId="18398"/>
    <cellStyle name="Normal 52" xfId="18399"/>
    <cellStyle name="Normal 52 2" xfId="18400"/>
    <cellStyle name="Normal 52 2 2" xfId="18401"/>
    <cellStyle name="Normal 52 2 2 2" xfId="18402"/>
    <cellStyle name="Normal 52 2 3" xfId="18403"/>
    <cellStyle name="Normal 52 3" xfId="18404"/>
    <cellStyle name="Normal 52 3 2" xfId="18405"/>
    <cellStyle name="Normal 52 4" xfId="18406"/>
    <cellStyle name="Normal 52 4 2" xfId="18407"/>
    <cellStyle name="Normal 52 5" xfId="18408"/>
    <cellStyle name="Normal 53" xfId="18409"/>
    <cellStyle name="Normal 53 2" xfId="18410"/>
    <cellStyle name="Normal 53 2 2" xfId="18411"/>
    <cellStyle name="Normal 53 2 2 2" xfId="18412"/>
    <cellStyle name="Normal 53 2 3" xfId="18413"/>
    <cellStyle name="Normal 53 3" xfId="18414"/>
    <cellStyle name="Normal 53 3 2" xfId="18415"/>
    <cellStyle name="Normal 53 4" xfId="18416"/>
    <cellStyle name="Normal 53 4 2" xfId="18417"/>
    <cellStyle name="Normal 53 5" xfId="18418"/>
    <cellStyle name="Normal 54" xfId="18419"/>
    <cellStyle name="Normal 54 2" xfId="18420"/>
    <cellStyle name="Normal 54 2 2" xfId="18421"/>
    <cellStyle name="Normal 54 2 2 2" xfId="18422"/>
    <cellStyle name="Normal 54 2 3" xfId="18423"/>
    <cellStyle name="Normal 54 3" xfId="18424"/>
    <cellStyle name="Normal 54 3 2" xfId="18425"/>
    <cellStyle name="Normal 54 4" xfId="18426"/>
    <cellStyle name="Normal 54 4 2" xfId="18427"/>
    <cellStyle name="Normal 54 5" xfId="18428"/>
    <cellStyle name="Normal 55" xfId="18429"/>
    <cellStyle name="Normal 55 2" xfId="18430"/>
    <cellStyle name="Normal 55 2 2" xfId="18431"/>
    <cellStyle name="Normal 55 2 2 2" xfId="18432"/>
    <cellStyle name="Normal 55 2 3" xfId="18433"/>
    <cellStyle name="Normal 55 3" xfId="18434"/>
    <cellStyle name="Normal 55 3 2" xfId="18435"/>
    <cellStyle name="Normal 55 4" xfId="18436"/>
    <cellStyle name="Normal 55 4 2" xfId="18437"/>
    <cellStyle name="Normal 55 5" xfId="18438"/>
    <cellStyle name="Normal 56" xfId="18439"/>
    <cellStyle name="Normal 56 2" xfId="18440"/>
    <cellStyle name="Normal 56 2 2" xfId="18441"/>
    <cellStyle name="Normal 56 2 2 2" xfId="18442"/>
    <cellStyle name="Normal 56 2 3" xfId="18443"/>
    <cellStyle name="Normal 56 3" xfId="18444"/>
    <cellStyle name="Normal 56 3 2" xfId="18445"/>
    <cellStyle name="Normal 56 4" xfId="18446"/>
    <cellStyle name="Normal 56 4 2" xfId="18447"/>
    <cellStyle name="Normal 56 5" xfId="18448"/>
    <cellStyle name="Normal 57" xfId="18449"/>
    <cellStyle name="Normal 57 2" xfId="18450"/>
    <cellStyle name="Normal 57 2 2" xfId="18451"/>
    <cellStyle name="Normal 57 2 2 2" xfId="18452"/>
    <cellStyle name="Normal 57 2 3" xfId="18453"/>
    <cellStyle name="Normal 57 3" xfId="18454"/>
    <cellStyle name="Normal 57 3 2" xfId="18455"/>
    <cellStyle name="Normal 57 4" xfId="18456"/>
    <cellStyle name="Normal 57 4 2" xfId="18457"/>
    <cellStyle name="Normal 57 5" xfId="18458"/>
    <cellStyle name="Normal 58" xfId="18459"/>
    <cellStyle name="Normal 58 2" xfId="18460"/>
    <cellStyle name="Normal 58 2 2" xfId="18461"/>
    <cellStyle name="Normal 58 2 2 2" xfId="18462"/>
    <cellStyle name="Normal 58 2 3" xfId="18463"/>
    <cellStyle name="Normal 58 3" xfId="18464"/>
    <cellStyle name="Normal 58 3 2" xfId="18465"/>
    <cellStyle name="Normal 58 4" xfId="18466"/>
    <cellStyle name="Normal 58 4 2" xfId="18467"/>
    <cellStyle name="Normal 58 5" xfId="18468"/>
    <cellStyle name="Normal 59" xfId="18469"/>
    <cellStyle name="Normal 59 2" xfId="18470"/>
    <cellStyle name="Normal 59 2 2" xfId="18471"/>
    <cellStyle name="Normal 59 2 2 2" xfId="18472"/>
    <cellStyle name="Normal 59 2 3" xfId="18473"/>
    <cellStyle name="Normal 59 3" xfId="18474"/>
    <cellStyle name="Normal 59 3 2" xfId="18475"/>
    <cellStyle name="Normal 59 4" xfId="18476"/>
    <cellStyle name="Normal 59 4 2" xfId="18477"/>
    <cellStyle name="Normal 59 5" xfId="18478"/>
    <cellStyle name="Normal 6" xfId="18479"/>
    <cellStyle name="Normal 6 10" xfId="18480"/>
    <cellStyle name="Normal 6 11" xfId="18481"/>
    <cellStyle name="Normal 6 12" xfId="18482"/>
    <cellStyle name="Normal 6 2" xfId="18483"/>
    <cellStyle name="Normal 6 2 2" xfId="18484"/>
    <cellStyle name="Normal 6 2 2 2" xfId="18485"/>
    <cellStyle name="Normal 6 2 2 2 2" xfId="18486"/>
    <cellStyle name="Normal 6 2 2 2 3" xfId="18487"/>
    <cellStyle name="Normal 6 2 2 3" xfId="18488"/>
    <cellStyle name="Normal 6 2 2 4" xfId="18489"/>
    <cellStyle name="Normal 6 2 2 5" xfId="18490"/>
    <cellStyle name="Normal 6 2 3" xfId="18491"/>
    <cellStyle name="Normal 6 2 3 2" xfId="18492"/>
    <cellStyle name="Normal 6 2 3 3" xfId="18493"/>
    <cellStyle name="Normal 6 2 3 4" xfId="18494"/>
    <cellStyle name="Normal 6 2 4" xfId="18495"/>
    <cellStyle name="Normal 6 2 4 2" xfId="18496"/>
    <cellStyle name="Normal 6 2 4 3" xfId="18497"/>
    <cellStyle name="Normal 6 2 4 4" xfId="18498"/>
    <cellStyle name="Normal 6 2 5" xfId="18499"/>
    <cellStyle name="Normal 6 2 5 2" xfId="18500"/>
    <cellStyle name="Normal 6 2 6" xfId="18501"/>
    <cellStyle name="Normal 6 2 7" xfId="18502"/>
    <cellStyle name="Normal 6 2 8" xfId="18503"/>
    <cellStyle name="Normal 6 2 9" xfId="18504"/>
    <cellStyle name="Normal 6 3" xfId="18505"/>
    <cellStyle name="Normal 6 3 2" xfId="18506"/>
    <cellStyle name="Normal 6 3 2 2" xfId="18507"/>
    <cellStyle name="Normal 6 3 2 2 2" xfId="18508"/>
    <cellStyle name="Normal 6 3 2 2 3" xfId="18509"/>
    <cellStyle name="Normal 6 3 2 3" xfId="18510"/>
    <cellStyle name="Normal 6 3 2 4" xfId="18511"/>
    <cellStyle name="Normal 6 3 2 5" xfId="18512"/>
    <cellStyle name="Normal 6 3 3" xfId="18513"/>
    <cellStyle name="Normal 6 3 3 2" xfId="18514"/>
    <cellStyle name="Normal 6 3 3 3" xfId="18515"/>
    <cellStyle name="Normal 6 3 3 4" xfId="18516"/>
    <cellStyle name="Normal 6 3 4" xfId="18517"/>
    <cellStyle name="Normal 6 3 4 2" xfId="18518"/>
    <cellStyle name="Normal 6 3 5" xfId="18519"/>
    <cellStyle name="Normal 6 3 6" xfId="18520"/>
    <cellStyle name="Normal 6 3 7" xfId="18521"/>
    <cellStyle name="Normal 6 4" xfId="18522"/>
    <cellStyle name="Normal 6 4 2" xfId="18523"/>
    <cellStyle name="Normal 6 4 2 2" xfId="18524"/>
    <cellStyle name="Normal 6 4 2 2 2" xfId="18525"/>
    <cellStyle name="Normal 6 4 2 2 3" xfId="18526"/>
    <cellStyle name="Normal 6 4 2 3" xfId="18527"/>
    <cellStyle name="Normal 6 4 2 4" xfId="18528"/>
    <cellStyle name="Normal 6 4 2 5" xfId="18529"/>
    <cellStyle name="Normal 6 4 3" xfId="18530"/>
    <cellStyle name="Normal 6 4 3 2" xfId="18531"/>
    <cellStyle name="Normal 6 4 3 3" xfId="18532"/>
    <cellStyle name="Normal 6 4 4" xfId="18533"/>
    <cellStyle name="Normal 6 4 4 2" xfId="18534"/>
    <cellStyle name="Normal 6 4 5" xfId="18535"/>
    <cellStyle name="Normal 6 4 6" xfId="18536"/>
    <cellStyle name="Normal 6 4 7" xfId="18537"/>
    <cellStyle name="Normal 6 4 8" xfId="18538"/>
    <cellStyle name="Normal 6 5" xfId="18539"/>
    <cellStyle name="Normal 6 5 2" xfId="18540"/>
    <cellStyle name="Normal 6 5 2 2" xfId="18541"/>
    <cellStyle name="Normal 6 5 2 3" xfId="18542"/>
    <cellStyle name="Normal 6 5 3" xfId="18543"/>
    <cellStyle name="Normal 6 5 4" xfId="18544"/>
    <cellStyle name="Normal 6 5 5" xfId="18545"/>
    <cellStyle name="Normal 6 6" xfId="18546"/>
    <cellStyle name="Normal 6 6 2" xfId="18547"/>
    <cellStyle name="Normal 6 6 3" xfId="18548"/>
    <cellStyle name="Normal 6 6 4" xfId="18549"/>
    <cellStyle name="Normal 6 7" xfId="18550"/>
    <cellStyle name="Normal 6 7 2" xfId="18551"/>
    <cellStyle name="Normal 6 7 3" xfId="18552"/>
    <cellStyle name="Normal 6 7 4" xfId="18553"/>
    <cellStyle name="Normal 6 8" xfId="18554"/>
    <cellStyle name="Normal 6 8 2" xfId="18555"/>
    <cellStyle name="Normal 6 9" xfId="18556"/>
    <cellStyle name="Normal 6 9 2" xfId="18557"/>
    <cellStyle name="Normal 6_Scenario 1 REC vs PTC Offset" xfId="18558"/>
    <cellStyle name="Normal 60" xfId="18559"/>
    <cellStyle name="Normal 60 2" xfId="18560"/>
    <cellStyle name="Normal 60 2 2" xfId="18561"/>
    <cellStyle name="Normal 60 2 2 2" xfId="18562"/>
    <cellStyle name="Normal 60 2 3" xfId="18563"/>
    <cellStyle name="Normal 60 3" xfId="18564"/>
    <cellStyle name="Normal 60 3 2" xfId="18565"/>
    <cellStyle name="Normal 60 4" xfId="18566"/>
    <cellStyle name="Normal 60 4 2" xfId="18567"/>
    <cellStyle name="Normal 60 5" xfId="18568"/>
    <cellStyle name="Normal 61" xfId="18569"/>
    <cellStyle name="Normal 61 2" xfId="18570"/>
    <cellStyle name="Normal 61 2 2" xfId="18571"/>
    <cellStyle name="Normal 61 2 2 2" xfId="18572"/>
    <cellStyle name="Normal 61 2 3" xfId="18573"/>
    <cellStyle name="Normal 61 3" xfId="18574"/>
    <cellStyle name="Normal 61 3 2" xfId="18575"/>
    <cellStyle name="Normal 61 4" xfId="18576"/>
    <cellStyle name="Normal 62" xfId="18577"/>
    <cellStyle name="Normal 62 2" xfId="18578"/>
    <cellStyle name="Normal 63" xfId="18579"/>
    <cellStyle name="Normal 63 2" xfId="18580"/>
    <cellStyle name="Normal 63 2 2" xfId="18581"/>
    <cellStyle name="Normal 63 3" xfId="18582"/>
    <cellStyle name="Normal 63 3 2" xfId="18583"/>
    <cellStyle name="Normal 63 4" xfId="18584"/>
    <cellStyle name="Normal 64" xfId="18585"/>
    <cellStyle name="Normal 64 2" xfId="18586"/>
    <cellStyle name="Normal 64 2 2" xfId="18587"/>
    <cellStyle name="Normal 64 3" xfId="18588"/>
    <cellStyle name="Normal 64 3 2" xfId="18589"/>
    <cellStyle name="Normal 64 4" xfId="18590"/>
    <cellStyle name="Normal 65" xfId="18591"/>
    <cellStyle name="Normal 65 2" xfId="18592"/>
    <cellStyle name="Normal 65 2 2" xfId="18593"/>
    <cellStyle name="Normal 65 3" xfId="18594"/>
    <cellStyle name="Normal 65 3 2" xfId="18595"/>
    <cellStyle name="Normal 65 4" xfId="18596"/>
    <cellStyle name="Normal 66" xfId="18597"/>
    <cellStyle name="Normal 66 2" xfId="18598"/>
    <cellStyle name="Normal 66 2 2" xfId="18599"/>
    <cellStyle name="Normal 66 3" xfId="18600"/>
    <cellStyle name="Normal 66 3 2" xfId="18601"/>
    <cellStyle name="Normal 66 4" xfId="18602"/>
    <cellStyle name="Normal 67" xfId="18603"/>
    <cellStyle name="Normal 67 2" xfId="18604"/>
    <cellStyle name="Normal 67 2 2" xfId="18605"/>
    <cellStyle name="Normal 67 3" xfId="18606"/>
    <cellStyle name="Normal 67 3 2" xfId="18607"/>
    <cellStyle name="Normal 67 4" xfId="18608"/>
    <cellStyle name="Normal 68" xfId="18609"/>
    <cellStyle name="Normal 68 2" xfId="18610"/>
    <cellStyle name="Normal 68 2 2" xfId="18611"/>
    <cellStyle name="Normal 68 3" xfId="18612"/>
    <cellStyle name="Normal 68 3 2" xfId="18613"/>
    <cellStyle name="Normal 68 4" xfId="18614"/>
    <cellStyle name="Normal 68 5" xfId="18615"/>
    <cellStyle name="Normal 68 5 2" xfId="18616"/>
    <cellStyle name="Normal 68 6" xfId="18617"/>
    <cellStyle name="Normal 69" xfId="18618"/>
    <cellStyle name="Normal 69 2" xfId="18619"/>
    <cellStyle name="Normal 69 2 2" xfId="18620"/>
    <cellStyle name="Normal 69 3" xfId="18621"/>
    <cellStyle name="Normal 69 3 2" xfId="18622"/>
    <cellStyle name="Normal 69 4" xfId="18623"/>
    <cellStyle name="Normal 69 5" xfId="18624"/>
    <cellStyle name="Normal 69 5 2" xfId="18625"/>
    <cellStyle name="Normal 69 6" xfId="18626"/>
    <cellStyle name="Normal 7" xfId="18627"/>
    <cellStyle name="Normal 7 10" xfId="18628"/>
    <cellStyle name="Normal 7 11" xfId="18629"/>
    <cellStyle name="Normal 7 2" xfId="18630"/>
    <cellStyle name="Normal 7 2 2" xfId="18631"/>
    <cellStyle name="Normal 7 2 2 2" xfId="18632"/>
    <cellStyle name="Normal 7 2 2 2 2" xfId="18633"/>
    <cellStyle name="Normal 7 2 2 2 3" xfId="18634"/>
    <cellStyle name="Normal 7 2 2 3" xfId="18635"/>
    <cellStyle name="Normal 7 2 2 4" xfId="18636"/>
    <cellStyle name="Normal 7 2 2 5" xfId="18637"/>
    <cellStyle name="Normal 7 2 3" xfId="18638"/>
    <cellStyle name="Normal 7 2 3 2" xfId="18639"/>
    <cellStyle name="Normal 7 2 3 3" xfId="18640"/>
    <cellStyle name="Normal 7 2 3 4" xfId="18641"/>
    <cellStyle name="Normal 7 2 4" xfId="18642"/>
    <cellStyle name="Normal 7 2 5" xfId="18643"/>
    <cellStyle name="Normal 7 2 6" xfId="18644"/>
    <cellStyle name="Normal 7 2 7" xfId="18645"/>
    <cellStyle name="Normal 7 3" xfId="18646"/>
    <cellStyle name="Normal 7 3 2" xfId="18647"/>
    <cellStyle name="Normal 7 3 2 2" xfId="18648"/>
    <cellStyle name="Normal 7 3 2 3" xfId="18649"/>
    <cellStyle name="Normal 7 3 2 4" xfId="18650"/>
    <cellStyle name="Normal 7 3 3" xfId="18651"/>
    <cellStyle name="Normal 7 3 3 2" xfId="18652"/>
    <cellStyle name="Normal 7 3 4" xfId="18653"/>
    <cellStyle name="Normal 7 3 5" xfId="18654"/>
    <cellStyle name="Normal 7 3 6" xfId="18655"/>
    <cellStyle name="Normal 7 4" xfId="18656"/>
    <cellStyle name="Normal 7 4 2" xfId="18657"/>
    <cellStyle name="Normal 7 4 2 2" xfId="18658"/>
    <cellStyle name="Normal 7 4 2 2 2" xfId="18659"/>
    <cellStyle name="Normal 7 4 2 2 3" xfId="18660"/>
    <cellStyle name="Normal 7 4 2 2 4" xfId="18661"/>
    <cellStyle name="Normal 7 4 2 3" xfId="18662"/>
    <cellStyle name="Normal 7 4 2 3 2" xfId="18663"/>
    <cellStyle name="Normal 7 4 2 3 3" xfId="18664"/>
    <cellStyle name="Normal 7 4 2 4" xfId="18665"/>
    <cellStyle name="Normal 7 4 2 4 2" xfId="18666"/>
    <cellStyle name="Normal 7 4 2 5" xfId="18667"/>
    <cellStyle name="Normal 7 4 2 6" xfId="18668"/>
    <cellStyle name="Normal 7 4 2 7" xfId="18669"/>
    <cellStyle name="Normal 7 4 2 8" xfId="18670"/>
    <cellStyle name="Normal 7 4 3" xfId="18671"/>
    <cellStyle name="Normal 7 4 4" xfId="18672"/>
    <cellStyle name="Normal 7 4 5" xfId="18673"/>
    <cellStyle name="Normal 7 4 6" xfId="18674"/>
    <cellStyle name="Normal 7 4 7" xfId="18675"/>
    <cellStyle name="Normal 7 5" xfId="18676"/>
    <cellStyle name="Normal 7 5 2" xfId="18677"/>
    <cellStyle name="Normal 7 5 3" xfId="18678"/>
    <cellStyle name="Normal 7 5 4" xfId="18679"/>
    <cellStyle name="Normal 7 6" xfId="18680"/>
    <cellStyle name="Normal 7 6 2" xfId="18681"/>
    <cellStyle name="Normal 7 7" xfId="18682"/>
    <cellStyle name="Normal 7 7 2" xfId="18683"/>
    <cellStyle name="Normal 7 7 2 2" xfId="18684"/>
    <cellStyle name="Normal 7 7 2 3" xfId="18685"/>
    <cellStyle name="Normal 7 7 3" xfId="18686"/>
    <cellStyle name="Normal 7 7 3 2" xfId="18687"/>
    <cellStyle name="Normal 7 7 4" xfId="18688"/>
    <cellStyle name="Normal 7 7 4 2" xfId="18689"/>
    <cellStyle name="Normal 7 7 5" xfId="18690"/>
    <cellStyle name="Normal 7 7 6" xfId="18691"/>
    <cellStyle name="Normal 7 7 7" xfId="18692"/>
    <cellStyle name="Normal 7 7 8" xfId="18693"/>
    <cellStyle name="Normal 7 8" xfId="18694"/>
    <cellStyle name="Normal 7 9" xfId="18695"/>
    <cellStyle name="Normal 70" xfId="18696"/>
    <cellStyle name="Normal 70 2" xfId="18697"/>
    <cellStyle name="Normal 70 2 2" xfId="18698"/>
    <cellStyle name="Normal 70 3" xfId="18699"/>
    <cellStyle name="Normal 70 4" xfId="18700"/>
    <cellStyle name="Normal 70 4 2" xfId="18701"/>
    <cellStyle name="Normal 70 5" xfId="18702"/>
    <cellStyle name="Normal 71" xfId="18703"/>
    <cellStyle name="Normal 71 2" xfId="18704"/>
    <cellStyle name="Normal 71 2 2" xfId="18705"/>
    <cellStyle name="Normal 71 2 3" xfId="18706"/>
    <cellStyle name="Normal 71 2 3 2" xfId="18707"/>
    <cellStyle name="Normal 71 2 4" xfId="18708"/>
    <cellStyle name="Normal 71 3" xfId="18709"/>
    <cellStyle name="Normal 71 4" xfId="18710"/>
    <cellStyle name="Normal 71 4 2" xfId="18711"/>
    <cellStyle name="Normal 71 5" xfId="18712"/>
    <cellStyle name="Normal 72" xfId="18713"/>
    <cellStyle name="Normal 72 2" xfId="18714"/>
    <cellStyle name="Normal 72 2 2" xfId="18715"/>
    <cellStyle name="Normal 72 3" xfId="18716"/>
    <cellStyle name="Normal 72 4" xfId="18717"/>
    <cellStyle name="Normal 72 4 2" xfId="18718"/>
    <cellStyle name="Normal 72 5" xfId="18719"/>
    <cellStyle name="Normal 73" xfId="18720"/>
    <cellStyle name="Normal 73 2" xfId="18721"/>
    <cellStyle name="Normal 73 2 2" xfId="18722"/>
    <cellStyle name="Normal 73 3" xfId="18723"/>
    <cellStyle name="Normal 73 3 2" xfId="18724"/>
    <cellStyle name="Normal 73 4" xfId="18725"/>
    <cellStyle name="Normal 73 5" xfId="18726"/>
    <cellStyle name="Normal 73 5 2" xfId="18727"/>
    <cellStyle name="Normal 73 6" xfId="18728"/>
    <cellStyle name="Normal 74" xfId="18729"/>
    <cellStyle name="Normal 74 2" xfId="18730"/>
    <cellStyle name="Normal 74 2 2" xfId="18731"/>
    <cellStyle name="Normal 74 3" xfId="18732"/>
    <cellStyle name="Normal 74 3 2" xfId="18733"/>
    <cellStyle name="Normal 74 4" xfId="18734"/>
    <cellStyle name="Normal 75" xfId="18735"/>
    <cellStyle name="Normal 75 2" xfId="18736"/>
    <cellStyle name="Normal 75 2 2" xfId="18737"/>
    <cellStyle name="Normal 75 3" xfId="18738"/>
    <cellStyle name="Normal 75 3 2" xfId="18739"/>
    <cellStyle name="Normal 75 4" xfId="18740"/>
    <cellStyle name="Normal 76" xfId="18741"/>
    <cellStyle name="Normal 76 2" xfId="18742"/>
    <cellStyle name="Normal 76 2 2" xfId="18743"/>
    <cellStyle name="Normal 76 3" xfId="18744"/>
    <cellStyle name="Normal 76 3 2" xfId="18745"/>
    <cellStyle name="Normal 76 4" xfId="18746"/>
    <cellStyle name="Normal 77" xfId="18747"/>
    <cellStyle name="Normal 77 2" xfId="18748"/>
    <cellStyle name="Normal 77 2 2" xfId="18749"/>
    <cellStyle name="Normal 77 3" xfId="18750"/>
    <cellStyle name="Normal 77 3 2" xfId="18751"/>
    <cellStyle name="Normal 77 4" xfId="18752"/>
    <cellStyle name="Normal 78" xfId="18753"/>
    <cellStyle name="Normal 78 2" xfId="18754"/>
    <cellStyle name="Normal 78 2 2" xfId="18755"/>
    <cellStyle name="Normal 78 3" xfId="18756"/>
    <cellStyle name="Normal 78 3 2" xfId="18757"/>
    <cellStyle name="Normal 78 4" xfId="18758"/>
    <cellStyle name="Normal 79" xfId="18759"/>
    <cellStyle name="Normal 79 2" xfId="18760"/>
    <cellStyle name="Normal 79 2 2" xfId="18761"/>
    <cellStyle name="Normal 79 3" xfId="18762"/>
    <cellStyle name="Normal 79 3 2" xfId="18763"/>
    <cellStyle name="Normal 79 4" xfId="18764"/>
    <cellStyle name="Normal 8" xfId="18765"/>
    <cellStyle name="Normal 8 2" xfId="18766"/>
    <cellStyle name="Normal 8 2 2" xfId="18767"/>
    <cellStyle name="Normal 8 2 2 2" xfId="18768"/>
    <cellStyle name="Normal 8 2 2 3" xfId="18769"/>
    <cellStyle name="Normal 8 2 2 4" xfId="18770"/>
    <cellStyle name="Normal 8 2 3" xfId="18771"/>
    <cellStyle name="Normal 8 2 3 2" xfId="18772"/>
    <cellStyle name="Normal 8 2 3 3" xfId="18773"/>
    <cellStyle name="Normal 8 2 3 4" xfId="18774"/>
    <cellStyle name="Normal 8 2 4" xfId="18775"/>
    <cellStyle name="Normal 8 2 4 2" xfId="18776"/>
    <cellStyle name="Normal 8 2 5" xfId="18777"/>
    <cellStyle name="Normal 8 2 6" xfId="18778"/>
    <cellStyle name="Normal 8 2 7" xfId="18779"/>
    <cellStyle name="Normal 8 3" xfId="18780"/>
    <cellStyle name="Normal 8 3 2" xfId="18781"/>
    <cellStyle name="Normal 8 3 2 2" xfId="18782"/>
    <cellStyle name="Normal 8 3 2 3" xfId="18783"/>
    <cellStyle name="Normal 8 3 2 4" xfId="18784"/>
    <cellStyle name="Normal 8 3 3" xfId="18785"/>
    <cellStyle name="Normal 8 3 3 2" xfId="18786"/>
    <cellStyle name="Normal 8 3 4" xfId="18787"/>
    <cellStyle name="Normal 8 3 5" xfId="18788"/>
    <cellStyle name="Normal 8 3 6" xfId="18789"/>
    <cellStyle name="Normal 8 4" xfId="18790"/>
    <cellStyle name="Normal 8 4 2" xfId="18791"/>
    <cellStyle name="Normal 8 4 3" xfId="18792"/>
    <cellStyle name="Normal 8 4 4" xfId="18793"/>
    <cellStyle name="Normal 8 5" xfId="18794"/>
    <cellStyle name="Normal 8 5 2" xfId="18795"/>
    <cellStyle name="Normal 8 6" xfId="18796"/>
    <cellStyle name="Normal 8 7" xfId="18797"/>
    <cellStyle name="Normal 8 8" xfId="18798"/>
    <cellStyle name="Normal 80" xfId="18799"/>
    <cellStyle name="Normal 80 2" xfId="18800"/>
    <cellStyle name="Normal 80 2 2" xfId="18801"/>
    <cellStyle name="Normal 80 3" xfId="18802"/>
    <cellStyle name="Normal 80 3 2" xfId="18803"/>
    <cellStyle name="Normal 80 4" xfId="18804"/>
    <cellStyle name="Normal 81" xfId="18805"/>
    <cellStyle name="Normal 81 2" xfId="18806"/>
    <cellStyle name="Normal 81 2 2" xfId="18807"/>
    <cellStyle name="Normal 81 3" xfId="18808"/>
    <cellStyle name="Normal 81 3 2" xfId="18809"/>
    <cellStyle name="Normal 81 4" xfId="18810"/>
    <cellStyle name="Normal 82" xfId="18811"/>
    <cellStyle name="Normal 82 2" xfId="18812"/>
    <cellStyle name="Normal 82 2 2" xfId="18813"/>
    <cellStyle name="Normal 82 3" xfId="18814"/>
    <cellStyle name="Normal 82 3 2" xfId="18815"/>
    <cellStyle name="Normal 82 4" xfId="18816"/>
    <cellStyle name="Normal 83" xfId="18817"/>
    <cellStyle name="Normal 83 2" xfId="18818"/>
    <cellStyle name="Normal 83 2 2" xfId="18819"/>
    <cellStyle name="Normal 83 3" xfId="18820"/>
    <cellStyle name="Normal 83 3 2" xfId="18821"/>
    <cellStyle name="Normal 83 4" xfId="18822"/>
    <cellStyle name="Normal 84" xfId="18823"/>
    <cellStyle name="Normal 84 2" xfId="18824"/>
    <cellStyle name="Normal 84 2 2" xfId="18825"/>
    <cellStyle name="Normal 84 3" xfId="18826"/>
    <cellStyle name="Normal 84 3 2" xfId="18827"/>
    <cellStyle name="Normal 84 4" xfId="18828"/>
    <cellStyle name="Normal 85" xfId="18829"/>
    <cellStyle name="Normal 85 2" xfId="18830"/>
    <cellStyle name="Normal 85 2 2" xfId="18831"/>
    <cellStyle name="Normal 85 3" xfId="18832"/>
    <cellStyle name="Normal 85 3 2" xfId="18833"/>
    <cellStyle name="Normal 85 4" xfId="18834"/>
    <cellStyle name="Normal 86" xfId="18835"/>
    <cellStyle name="Normal 86 2" xfId="18836"/>
    <cellStyle name="Normal 86 2 2" xfId="18837"/>
    <cellStyle name="Normal 86 3" xfId="18838"/>
    <cellStyle name="Normal 87" xfId="18839"/>
    <cellStyle name="Normal 87 2" xfId="18840"/>
    <cellStyle name="Normal 87 2 2" xfId="18841"/>
    <cellStyle name="Normal 87 3" xfId="18842"/>
    <cellStyle name="Normal 88" xfId="18843"/>
    <cellStyle name="Normal 88 2" xfId="18844"/>
    <cellStyle name="Normal 88 2 2" xfId="18845"/>
    <cellStyle name="Normal 88 3" xfId="18846"/>
    <cellStyle name="Normal 89" xfId="18847"/>
    <cellStyle name="Normal 89 2" xfId="18848"/>
    <cellStyle name="Normal 89 2 2" xfId="18849"/>
    <cellStyle name="Normal 89 3" xfId="18850"/>
    <cellStyle name="Normal 9" xfId="18851"/>
    <cellStyle name="Normal 9 2" xfId="18852"/>
    <cellStyle name="Normal 9 2 2" xfId="18853"/>
    <cellStyle name="Normal 9 2 2 2" xfId="18854"/>
    <cellStyle name="Normal 9 2 2 3" xfId="18855"/>
    <cellStyle name="Normal 9 2 2 4" xfId="18856"/>
    <cellStyle name="Normal 9 2 3" xfId="18857"/>
    <cellStyle name="Normal 9 2 3 2" xfId="18858"/>
    <cellStyle name="Normal 9 2 4" xfId="18859"/>
    <cellStyle name="Normal 9 2 5" xfId="18860"/>
    <cellStyle name="Normal 9 2 6" xfId="18861"/>
    <cellStyle name="Normal 9 3" xfId="18862"/>
    <cellStyle name="Normal 9 3 2" xfId="18863"/>
    <cellStyle name="Normal 9 3 3" xfId="18864"/>
    <cellStyle name="Normal 9 3 4" xfId="18865"/>
    <cellStyle name="Normal 9 4" xfId="18866"/>
    <cellStyle name="Normal 9 4 2" xfId="18867"/>
    <cellStyle name="Normal 9 5" xfId="18868"/>
    <cellStyle name="Normal 9 6" xfId="18869"/>
    <cellStyle name="Normal 9 7" xfId="18870"/>
    <cellStyle name="Normal 90" xfId="18871"/>
    <cellStyle name="Normal 90 2" xfId="18872"/>
    <cellStyle name="Normal 90 2 2" xfId="18873"/>
    <cellStyle name="Normal 90 3" xfId="18874"/>
    <cellStyle name="Normal 91" xfId="18875"/>
    <cellStyle name="Normal 91 2" xfId="18876"/>
    <cellStyle name="Normal 91 2 2" xfId="18877"/>
    <cellStyle name="Normal 91 3" xfId="18878"/>
    <cellStyle name="Normal 92" xfId="18879"/>
    <cellStyle name="Normal 92 2" xfId="18880"/>
    <cellStyle name="Normal 92 2 2" xfId="18881"/>
    <cellStyle name="Normal 92 3" xfId="18882"/>
    <cellStyle name="Normal 93" xfId="18883"/>
    <cellStyle name="Normal 93 2" xfId="18884"/>
    <cellStyle name="Normal 93 2 2" xfId="18885"/>
    <cellStyle name="Normal 93 3" xfId="18886"/>
    <cellStyle name="Normal 94" xfId="18887"/>
    <cellStyle name="Normal 94 2" xfId="18888"/>
    <cellStyle name="Normal 94 2 2" xfId="18889"/>
    <cellStyle name="Normal 94 3" xfId="18890"/>
    <cellStyle name="Normal 94 3 2" xfId="18891"/>
    <cellStyle name="Normal 94 4" xfId="18892"/>
    <cellStyle name="Normal 95" xfId="18893"/>
    <cellStyle name="Normal 95 2" xfId="18894"/>
    <cellStyle name="Normal 95 2 2" xfId="18895"/>
    <cellStyle name="Normal 95 3" xfId="18896"/>
    <cellStyle name="Normal 96" xfId="18897"/>
    <cellStyle name="Normal 96 2" xfId="18898"/>
    <cellStyle name="Normal 96 2 2" xfId="18899"/>
    <cellStyle name="Normal 96 3" xfId="18900"/>
    <cellStyle name="Normal 96 3 2" xfId="18901"/>
    <cellStyle name="Normal 96 4" xfId="18902"/>
    <cellStyle name="Normal 97" xfId="18903"/>
    <cellStyle name="Normal 97 2" xfId="18904"/>
    <cellStyle name="Normal 97 2 2" xfId="18905"/>
    <cellStyle name="Normal 97 3" xfId="18906"/>
    <cellStyle name="Normal 98" xfId="18907"/>
    <cellStyle name="Normal 98 2" xfId="18908"/>
    <cellStyle name="Normal 98 2 2" xfId="18909"/>
    <cellStyle name="Normal 98 3" xfId="18910"/>
    <cellStyle name="Normal 99" xfId="18911"/>
    <cellStyle name="Normal 99 2" xfId="18912"/>
    <cellStyle name="Normal 99 2 2" xfId="18913"/>
    <cellStyle name="Normal 99 3" xfId="18914"/>
    <cellStyle name="Note 10" xfId="18915"/>
    <cellStyle name="Note 10 10" xfId="21334"/>
    <cellStyle name="Note 10 2" xfId="18916"/>
    <cellStyle name="Note 10 2 2" xfId="18917"/>
    <cellStyle name="Note 10 2 2 2" xfId="18918"/>
    <cellStyle name="Note 10 2 3" xfId="18919"/>
    <cellStyle name="Note 10 2 4" xfId="18920"/>
    <cellStyle name="Note 10 2 4 2" xfId="21336"/>
    <cellStyle name="Note 10 2 5" xfId="21335"/>
    <cellStyle name="Note 10 3" xfId="18921"/>
    <cellStyle name="Note 10 3 2" xfId="18922"/>
    <cellStyle name="Note 10 3 2 2" xfId="18923"/>
    <cellStyle name="Note 10 3 3" xfId="18924"/>
    <cellStyle name="Note 10 4" xfId="18925"/>
    <cellStyle name="Note 10 4 2" xfId="18926"/>
    <cellStyle name="Note 10 5" xfId="18927"/>
    <cellStyle name="Note 10 5 2" xfId="18928"/>
    <cellStyle name="Note 10 6" xfId="18929"/>
    <cellStyle name="Note 10 6 2" xfId="18930"/>
    <cellStyle name="Note 10 7" xfId="18931"/>
    <cellStyle name="Note 10 7 2" xfId="18932"/>
    <cellStyle name="Note 10 8" xfId="18933"/>
    <cellStyle name="Note 10 9" xfId="18934"/>
    <cellStyle name="Note 10 9 2" xfId="21337"/>
    <cellStyle name="Note 11" xfId="18935"/>
    <cellStyle name="Note 11 2" xfId="18936"/>
    <cellStyle name="Note 11 2 2" xfId="18937"/>
    <cellStyle name="Note 11 2 3" xfId="18938"/>
    <cellStyle name="Note 11 2 3 2" xfId="21340"/>
    <cellStyle name="Note 11 2 4" xfId="21339"/>
    <cellStyle name="Note 11 3" xfId="18939"/>
    <cellStyle name="Note 11 3 2" xfId="18940"/>
    <cellStyle name="Note 11 3 3" xfId="18941"/>
    <cellStyle name="Note 11 3 3 2" xfId="21342"/>
    <cellStyle name="Note 11 3 4" xfId="21341"/>
    <cellStyle name="Note 11 4" xfId="18942"/>
    <cellStyle name="Note 11 4 2" xfId="18943"/>
    <cellStyle name="Note 11 5" xfId="18944"/>
    <cellStyle name="Note 11 6" xfId="18945"/>
    <cellStyle name="Note 11 6 2" xfId="21343"/>
    <cellStyle name="Note 11 7" xfId="21338"/>
    <cellStyle name="Note 12" xfId="18946"/>
    <cellStyle name="Note 12 2" xfId="18947"/>
    <cellStyle name="Note 12 2 2" xfId="18948"/>
    <cellStyle name="Note 12 2 2 2" xfId="18949"/>
    <cellStyle name="Note 12 2 3" xfId="18950"/>
    <cellStyle name="Note 12 2 3 2" xfId="18951"/>
    <cellStyle name="Note 12 2 4" xfId="18952"/>
    <cellStyle name="Note 12 2 5" xfId="18953"/>
    <cellStyle name="Note 12 2 5 2" xfId="21346"/>
    <cellStyle name="Note 12 2 6" xfId="21345"/>
    <cellStyle name="Note 12 3" xfId="18954"/>
    <cellStyle name="Note 12 3 2" xfId="18955"/>
    <cellStyle name="Note 12 4" xfId="18956"/>
    <cellStyle name="Note 12 4 2" xfId="18957"/>
    <cellStyle name="Note 12 5" xfId="18958"/>
    <cellStyle name="Note 12 6" xfId="18959"/>
    <cellStyle name="Note 12 6 2" xfId="21347"/>
    <cellStyle name="Note 12 7" xfId="21344"/>
    <cellStyle name="Note 13" xfId="18960"/>
    <cellStyle name="Note 13 2" xfId="18961"/>
    <cellStyle name="Note 13 2 2" xfId="18962"/>
    <cellStyle name="Note 13 2 3" xfId="18963"/>
    <cellStyle name="Note 13 2 3 2" xfId="21350"/>
    <cellStyle name="Note 13 2 4" xfId="21349"/>
    <cellStyle name="Note 13 3" xfId="18964"/>
    <cellStyle name="Note 13 4" xfId="18965"/>
    <cellStyle name="Note 13 4 2" xfId="21351"/>
    <cellStyle name="Note 13 5" xfId="21348"/>
    <cellStyle name="Note 14" xfId="18966"/>
    <cellStyle name="Note 14 2" xfId="18967"/>
    <cellStyle name="Note 14 3" xfId="18968"/>
    <cellStyle name="Note 14 3 2" xfId="18969"/>
    <cellStyle name="Note 14 3 2 2" xfId="18970"/>
    <cellStyle name="Note 14 3 3" xfId="18971"/>
    <cellStyle name="Note 14 4" xfId="18972"/>
    <cellStyle name="Note 14 4 2" xfId="18973"/>
    <cellStyle name="Note 14 5" xfId="18974"/>
    <cellStyle name="Note 15" xfId="18975"/>
    <cellStyle name="Note 15 2" xfId="18976"/>
    <cellStyle name="Note 15 2 2" xfId="18977"/>
    <cellStyle name="Note 15 2 2 2" xfId="21354"/>
    <cellStyle name="Note 15 2 3" xfId="21353"/>
    <cellStyle name="Note 15 3" xfId="18978"/>
    <cellStyle name="Note 15 3 2" xfId="21355"/>
    <cellStyle name="Note 15 4" xfId="21352"/>
    <cellStyle name="Note 16" xfId="18979"/>
    <cellStyle name="Note 16 2" xfId="18980"/>
    <cellStyle name="Note 16 2 2" xfId="18981"/>
    <cellStyle name="Note 16 2 2 2" xfId="21358"/>
    <cellStyle name="Note 16 2 3" xfId="21357"/>
    <cellStyle name="Note 16 3" xfId="18982"/>
    <cellStyle name="Note 16 3 2" xfId="21359"/>
    <cellStyle name="Note 16 4" xfId="21356"/>
    <cellStyle name="Note 17" xfId="18983"/>
    <cellStyle name="Note 17 2" xfId="18984"/>
    <cellStyle name="Note 18" xfId="18985"/>
    <cellStyle name="Note 18 2" xfId="18986"/>
    <cellStyle name="Note 2" xfId="18987"/>
    <cellStyle name="Note 2 10" xfId="18988"/>
    <cellStyle name="Note 2 11" xfId="18989"/>
    <cellStyle name="Note 2 12" xfId="18990"/>
    <cellStyle name="Note 2 12 2" xfId="18991"/>
    <cellStyle name="Note 2 2" xfId="18992"/>
    <cellStyle name="Note 2 2 2" xfId="18993"/>
    <cellStyle name="Note 2 2 2 2" xfId="18994"/>
    <cellStyle name="Note 2 2 2 2 2" xfId="18995"/>
    <cellStyle name="Note 2 2 2 2 3" xfId="18996"/>
    <cellStyle name="Note 2 2 2 3" xfId="18997"/>
    <cellStyle name="Note 2 2 2 3 2" xfId="18998"/>
    <cellStyle name="Note 2 2 2 4" xfId="18999"/>
    <cellStyle name="Note 2 2 2 5" xfId="19000"/>
    <cellStyle name="Note 2 2 2 5 2" xfId="21360"/>
    <cellStyle name="Note 2 2 3" xfId="19001"/>
    <cellStyle name="Note 2 2 3 2" xfId="19002"/>
    <cellStyle name="Note 2 2 3 2 2" xfId="19003"/>
    <cellStyle name="Note 2 2 3 2 3" xfId="19004"/>
    <cellStyle name="Note 2 2 3 3" xfId="19005"/>
    <cellStyle name="Note 2 2 3 4" xfId="19006"/>
    <cellStyle name="Note 2 2 3 5" xfId="19007"/>
    <cellStyle name="Note 2 2 4" xfId="19008"/>
    <cellStyle name="Note 2 2 4 2" xfId="19009"/>
    <cellStyle name="Note 2 2 4 3" xfId="19010"/>
    <cellStyle name="Note 2 2 4 4" xfId="19011"/>
    <cellStyle name="Note 2 2 5" xfId="19012"/>
    <cellStyle name="Note 2 2 5 2" xfId="19013"/>
    <cellStyle name="Note 2 2 6" xfId="19014"/>
    <cellStyle name="Note 2 2 6 2" xfId="19015"/>
    <cellStyle name="Note 2 2 7" xfId="19016"/>
    <cellStyle name="Note 2 2 8" xfId="19017"/>
    <cellStyle name="Note 2 2 8 2" xfId="21361"/>
    <cellStyle name="Note 2 3" xfId="19018"/>
    <cellStyle name="Note 2 3 2" xfId="19019"/>
    <cellStyle name="Note 2 3 2 2" xfId="19020"/>
    <cellStyle name="Note 2 3 2 2 2" xfId="19021"/>
    <cellStyle name="Note 2 3 2 2 3" xfId="19022"/>
    <cellStyle name="Note 2 3 2 3" xfId="19023"/>
    <cellStyle name="Note 2 3 2 4" xfId="19024"/>
    <cellStyle name="Note 2 3 2 4 2" xfId="21362"/>
    <cellStyle name="Note 2 3 2 5" xfId="19025"/>
    <cellStyle name="Note 2 3 3" xfId="19026"/>
    <cellStyle name="Note 2 3 3 2" xfId="19027"/>
    <cellStyle name="Note 2 3 3 2 2" xfId="19028"/>
    <cellStyle name="Note 2 3 3 3" xfId="19029"/>
    <cellStyle name="Note 2 3 3 4" xfId="19030"/>
    <cellStyle name="Note 2 3 4" xfId="19031"/>
    <cellStyle name="Note 2 3 4 2" xfId="19032"/>
    <cellStyle name="Note 2 3 5" xfId="19033"/>
    <cellStyle name="Note 2 3 5 2" xfId="19034"/>
    <cellStyle name="Note 2 3 6" xfId="19035"/>
    <cellStyle name="Note 2 3 7" xfId="19036"/>
    <cellStyle name="Note 2 3 7 2" xfId="21363"/>
    <cellStyle name="Note 2 3 8" xfId="19037"/>
    <cellStyle name="Note 2 3 8 2" xfId="21541"/>
    <cellStyle name="Note 2 3 9" xfId="21300"/>
    <cellStyle name="Note 2 4" xfId="19038"/>
    <cellStyle name="Note 2 4 2" xfId="19039"/>
    <cellStyle name="Note 2 4 2 2" xfId="19040"/>
    <cellStyle name="Note 2 4 2 3" xfId="19041"/>
    <cellStyle name="Note 2 4 2 4" xfId="19042"/>
    <cellStyle name="Note 2 4 3" xfId="19043"/>
    <cellStyle name="Note 2 4 3 2" xfId="19044"/>
    <cellStyle name="Note 2 4 4" xfId="19045"/>
    <cellStyle name="Note 2 4 4 2" xfId="19046"/>
    <cellStyle name="Note 2 4 5" xfId="19047"/>
    <cellStyle name="Note 2 4 6" xfId="19048"/>
    <cellStyle name="Note 2 4 6 2" xfId="21364"/>
    <cellStyle name="Note 2 5" xfId="19049"/>
    <cellStyle name="Note 2 5 2" xfId="19050"/>
    <cellStyle name="Note 2 5 2 2" xfId="19051"/>
    <cellStyle name="Note 2 5 3" xfId="19052"/>
    <cellStyle name="Note 2 5 4" xfId="19053"/>
    <cellStyle name="Note 2 6" xfId="19054"/>
    <cellStyle name="Note 2 6 2" xfId="19055"/>
    <cellStyle name="Note 2 6 2 2" xfId="19056"/>
    <cellStyle name="Note 2 6 2 3" xfId="19057"/>
    <cellStyle name="Note 2 6 2 4" xfId="19058"/>
    <cellStyle name="Note 2 6 3" xfId="19059"/>
    <cellStyle name="Note 2 6 3 2" xfId="19060"/>
    <cellStyle name="Note 2 6 3 3" xfId="19061"/>
    <cellStyle name="Note 2 6 4" xfId="19062"/>
    <cellStyle name="Note 2 6 4 2" xfId="19063"/>
    <cellStyle name="Note 2 6 5" xfId="19064"/>
    <cellStyle name="Note 2 6 6" xfId="19065"/>
    <cellStyle name="Note 2 6 7" xfId="19066"/>
    <cellStyle name="Note 2 6 8" xfId="19067"/>
    <cellStyle name="Note 2 7" xfId="19068"/>
    <cellStyle name="Note 2 7 2" xfId="19069"/>
    <cellStyle name="Note 2 7 3" xfId="19070"/>
    <cellStyle name="Note 2 7 4" xfId="19071"/>
    <cellStyle name="Note 2 8" xfId="19072"/>
    <cellStyle name="Note 2 8 2" xfId="19073"/>
    <cellStyle name="Note 2 9" xfId="19074"/>
    <cellStyle name="Note 2 9 2" xfId="19075"/>
    <cellStyle name="Note 2 9 3" xfId="21365"/>
    <cellStyle name="Note 2_AURORA Total New" xfId="19076"/>
    <cellStyle name="Note 3" xfId="19077"/>
    <cellStyle name="Note 3 10" xfId="19078"/>
    <cellStyle name="Note 3 2" xfId="19079"/>
    <cellStyle name="Note 3 2 2" xfId="19080"/>
    <cellStyle name="Note 3 2 2 2" xfId="19081"/>
    <cellStyle name="Note 3 2 2 2 2" xfId="19082"/>
    <cellStyle name="Note 3 2 2 2 3" xfId="19083"/>
    <cellStyle name="Note 3 2 2 3" xfId="19084"/>
    <cellStyle name="Note 3 2 2 4" xfId="19085"/>
    <cellStyle name="Note 3 2 2 5" xfId="19086"/>
    <cellStyle name="Note 3 2 3" xfId="19087"/>
    <cellStyle name="Note 3 2 3 2" xfId="19088"/>
    <cellStyle name="Note 3 2 3 2 2" xfId="19089"/>
    <cellStyle name="Note 3 2 3 2 3" xfId="19090"/>
    <cellStyle name="Note 3 2 3 3" xfId="19091"/>
    <cellStyle name="Note 3 2 3 4" xfId="19092"/>
    <cellStyle name="Note 3 2 3 5" xfId="19093"/>
    <cellStyle name="Note 3 2 4" xfId="19094"/>
    <cellStyle name="Note 3 2 4 2" xfId="19095"/>
    <cellStyle name="Note 3 2 4 3" xfId="19096"/>
    <cellStyle name="Note 3 2 4 4" xfId="19097"/>
    <cellStyle name="Note 3 2 5" xfId="19098"/>
    <cellStyle name="Note 3 2 5 2" xfId="19099"/>
    <cellStyle name="Note 3 2 6" xfId="19100"/>
    <cellStyle name="Note 3 2 6 2" xfId="21366"/>
    <cellStyle name="Note 3 2 7" xfId="19101"/>
    <cellStyle name="Note 3 2 8" xfId="19102"/>
    <cellStyle name="Note 3 3" xfId="19103"/>
    <cellStyle name="Note 3 3 2" xfId="19104"/>
    <cellStyle name="Note 3 3 2 2" xfId="19105"/>
    <cellStyle name="Note 3 3 2 2 2" xfId="19106"/>
    <cellStyle name="Note 3 3 2 2 3" xfId="19107"/>
    <cellStyle name="Note 3 3 2 3" xfId="19108"/>
    <cellStyle name="Note 3 3 2 4" xfId="19109"/>
    <cellStyle name="Note 3 3 2 5" xfId="19110"/>
    <cellStyle name="Note 3 3 3" xfId="19111"/>
    <cellStyle name="Note 3 3 3 2" xfId="19112"/>
    <cellStyle name="Note 3 3 3 3" xfId="19113"/>
    <cellStyle name="Note 3 3 3 4" xfId="19114"/>
    <cellStyle name="Note 3 3 4" xfId="19115"/>
    <cellStyle name="Note 3 3 5" xfId="19116"/>
    <cellStyle name="Note 3 3 5 2" xfId="21367"/>
    <cellStyle name="Note 3 3 6" xfId="19117"/>
    <cellStyle name="Note 3 3 6 2" xfId="21542"/>
    <cellStyle name="Note 3 3 7" xfId="19118"/>
    <cellStyle name="Note 3 3 8" xfId="21301"/>
    <cellStyle name="Note 3 4" xfId="19119"/>
    <cellStyle name="Note 3 4 2" xfId="19120"/>
    <cellStyle name="Note 3 4 2 2" xfId="19121"/>
    <cellStyle name="Note 3 4 2 3" xfId="19122"/>
    <cellStyle name="Note 3 4 2 4" xfId="19123"/>
    <cellStyle name="Note 3 4 3" xfId="19124"/>
    <cellStyle name="Note 3 4 3 2" xfId="19125"/>
    <cellStyle name="Note 3 4 4" xfId="19126"/>
    <cellStyle name="Note 3 4 5" xfId="19127"/>
    <cellStyle name="Note 3 4 6" xfId="19128"/>
    <cellStyle name="Note 3 5" xfId="19129"/>
    <cellStyle name="Note 3 5 2" xfId="19130"/>
    <cellStyle name="Note 3 5 3" xfId="19131"/>
    <cellStyle name="Note 3 5 4" xfId="19132"/>
    <cellStyle name="Note 3 6" xfId="19133"/>
    <cellStyle name="Note 3 6 2" xfId="19134"/>
    <cellStyle name="Note 3 6 3" xfId="19135"/>
    <cellStyle name="Note 3 6 4" xfId="19136"/>
    <cellStyle name="Note 3 7" xfId="19137"/>
    <cellStyle name="Note 3 7 2" xfId="19138"/>
    <cellStyle name="Note 3 8" xfId="19139"/>
    <cellStyle name="Note 3 8 2" xfId="19140"/>
    <cellStyle name="Note 3 9" xfId="19141"/>
    <cellStyle name="Note 4" xfId="19142"/>
    <cellStyle name="Note 4 10" xfId="21302"/>
    <cellStyle name="Note 4 2" xfId="19143"/>
    <cellStyle name="Note 4 2 2" xfId="19144"/>
    <cellStyle name="Note 4 2 2 2" xfId="19145"/>
    <cellStyle name="Note 4 2 2 3" xfId="19146"/>
    <cellStyle name="Note 4 2 2 4" xfId="19147"/>
    <cellStyle name="Note 4 2 3" xfId="19148"/>
    <cellStyle name="Note 4 2 3 2" xfId="19149"/>
    <cellStyle name="Note 4 2 4" xfId="19150"/>
    <cellStyle name="Note 4 2 5" xfId="19151"/>
    <cellStyle name="Note 4 2 5 2" xfId="21368"/>
    <cellStyle name="Note 4 2 6" xfId="19152"/>
    <cellStyle name="Note 4 3" xfId="19153"/>
    <cellStyle name="Note 4 3 2" xfId="19154"/>
    <cellStyle name="Note 4 3 2 2" xfId="19155"/>
    <cellStyle name="Note 4 3 3" xfId="19156"/>
    <cellStyle name="Note 4 3 4" xfId="19157"/>
    <cellStyle name="Note 4 4" xfId="19158"/>
    <cellStyle name="Note 4 4 2" xfId="19159"/>
    <cellStyle name="Note 4 4 3" xfId="19160"/>
    <cellStyle name="Note 4 4 4" xfId="19161"/>
    <cellStyle name="Note 4 5" xfId="19162"/>
    <cellStyle name="Note 4 5 2" xfId="19163"/>
    <cellStyle name="Note 4 6" xfId="19164"/>
    <cellStyle name="Note 4 6 2" xfId="19165"/>
    <cellStyle name="Note 4 7" xfId="19166"/>
    <cellStyle name="Note 4 8" xfId="19167"/>
    <cellStyle name="Note 4 8 2" xfId="21369"/>
    <cellStyle name="Note 4 9" xfId="19168"/>
    <cellStyle name="Note 4 9 2" xfId="21543"/>
    <cellStyle name="Note 5" xfId="19169"/>
    <cellStyle name="Note 5 2" xfId="19170"/>
    <cellStyle name="Note 5 2 2" xfId="19171"/>
    <cellStyle name="Note 5 2 2 2" xfId="19172"/>
    <cellStyle name="Note 5 2 3" xfId="19173"/>
    <cellStyle name="Note 5 2 3 2" xfId="19174"/>
    <cellStyle name="Note 5 2 4" xfId="19175"/>
    <cellStyle name="Note 5 2 5" xfId="19176"/>
    <cellStyle name="Note 5 2 5 2" xfId="21370"/>
    <cellStyle name="Note 5 3" xfId="19177"/>
    <cellStyle name="Note 5 3 2" xfId="19178"/>
    <cellStyle name="Note 5 3 2 2" xfId="19179"/>
    <cellStyle name="Note 5 3 3" xfId="19180"/>
    <cellStyle name="Note 5 3 4" xfId="19181"/>
    <cellStyle name="Note 5 4" xfId="19182"/>
    <cellStyle name="Note 5 4 2" xfId="19183"/>
    <cellStyle name="Note 5 5" xfId="19184"/>
    <cellStyle name="Note 5 5 2" xfId="19185"/>
    <cellStyle name="Note 5 6" xfId="19186"/>
    <cellStyle name="Note 5 6 2" xfId="19187"/>
    <cellStyle name="Note 5 7" xfId="19188"/>
    <cellStyle name="Note 5 8" xfId="19189"/>
    <cellStyle name="Note 5 8 2" xfId="21371"/>
    <cellStyle name="Note 6" xfId="19190"/>
    <cellStyle name="Note 6 2" xfId="19191"/>
    <cellStyle name="Note 6 2 2" xfId="19192"/>
    <cellStyle name="Note 6 2 2 2" xfId="19193"/>
    <cellStyle name="Note 6 2 3" xfId="19194"/>
    <cellStyle name="Note 6 2 4" xfId="19195"/>
    <cellStyle name="Note 6 2 4 2" xfId="21374"/>
    <cellStyle name="Note 6 2 5" xfId="21373"/>
    <cellStyle name="Note 6 3" xfId="19196"/>
    <cellStyle name="Note 6 3 2" xfId="19197"/>
    <cellStyle name="Note 6 3 2 2" xfId="19198"/>
    <cellStyle name="Note 6 3 3" xfId="19199"/>
    <cellStyle name="Note 6 3 4" xfId="19200"/>
    <cellStyle name="Note 6 4" xfId="19201"/>
    <cellStyle name="Note 6 4 2" xfId="19202"/>
    <cellStyle name="Note 6 5" xfId="19203"/>
    <cellStyle name="Note 6 6" xfId="19204"/>
    <cellStyle name="Note 6 6 2" xfId="21375"/>
    <cellStyle name="Note 6 7" xfId="19205"/>
    <cellStyle name="Note 6 8" xfId="21372"/>
    <cellStyle name="Note 7" xfId="19206"/>
    <cellStyle name="Note 7 2" xfId="19207"/>
    <cellStyle name="Note 7 2 2" xfId="19208"/>
    <cellStyle name="Note 7 2 2 2" xfId="19209"/>
    <cellStyle name="Note 7 2 2 3" xfId="19210"/>
    <cellStyle name="Note 7 2 3" xfId="19211"/>
    <cellStyle name="Note 7 2 4" xfId="19212"/>
    <cellStyle name="Note 7 2 4 2" xfId="21378"/>
    <cellStyle name="Note 7 2 5" xfId="21377"/>
    <cellStyle name="Note 7 3" xfId="19213"/>
    <cellStyle name="Note 7 3 2" xfId="19214"/>
    <cellStyle name="Note 7 3 2 2" xfId="19215"/>
    <cellStyle name="Note 7 3 3" xfId="19216"/>
    <cellStyle name="Note 7 3 3 2" xfId="19217"/>
    <cellStyle name="Note 7 3 4" xfId="19218"/>
    <cellStyle name="Note 7 4" xfId="19219"/>
    <cellStyle name="Note 7 4 2" xfId="19220"/>
    <cellStyle name="Note 7 5" xfId="19221"/>
    <cellStyle name="Note 7 6" xfId="19222"/>
    <cellStyle name="Note 7 6 2" xfId="21379"/>
    <cellStyle name="Note 7 7" xfId="19223"/>
    <cellStyle name="Note 7 8" xfId="19224"/>
    <cellStyle name="Note 7 9" xfId="21376"/>
    <cellStyle name="Note 8" xfId="19225"/>
    <cellStyle name="Note 8 2" xfId="19226"/>
    <cellStyle name="Note 8 2 2" xfId="19227"/>
    <cellStyle name="Note 8 2 2 2" xfId="19228"/>
    <cellStyle name="Note 8 2 2 3" xfId="19229"/>
    <cellStyle name="Note 8 2 3" xfId="19230"/>
    <cellStyle name="Note 8 2 3 2" xfId="19231"/>
    <cellStyle name="Note 8 2 4" xfId="19232"/>
    <cellStyle name="Note 8 2 4 2" xfId="21382"/>
    <cellStyle name="Note 8 2 5" xfId="19233"/>
    <cellStyle name="Note 8 2 6" xfId="21381"/>
    <cellStyle name="Note 8 3" xfId="19234"/>
    <cellStyle name="Note 8 3 2" xfId="19235"/>
    <cellStyle name="Note 8 3 2 2" xfId="19236"/>
    <cellStyle name="Note 8 3 3" xfId="19237"/>
    <cellStyle name="Note 8 4" xfId="19238"/>
    <cellStyle name="Note 8 4 2" xfId="19239"/>
    <cellStyle name="Note 8 5" xfId="19240"/>
    <cellStyle name="Note 8 6" xfId="19241"/>
    <cellStyle name="Note 8 6 2" xfId="21383"/>
    <cellStyle name="Note 8 7" xfId="19242"/>
    <cellStyle name="Note 8 8" xfId="21380"/>
    <cellStyle name="Note 9" xfId="19243"/>
    <cellStyle name="Note 9 2" xfId="19244"/>
    <cellStyle name="Note 9 2 2" xfId="19245"/>
    <cellStyle name="Note 9 2 2 2" xfId="19246"/>
    <cellStyle name="Note 9 2 3" xfId="19247"/>
    <cellStyle name="Note 9 2 4" xfId="19248"/>
    <cellStyle name="Note 9 2 4 2" xfId="21386"/>
    <cellStyle name="Note 9 2 5" xfId="21385"/>
    <cellStyle name="Note 9 3" xfId="19249"/>
    <cellStyle name="Note 9 3 2" xfId="19250"/>
    <cellStyle name="Note 9 3 2 2" xfId="19251"/>
    <cellStyle name="Note 9 3 3" xfId="19252"/>
    <cellStyle name="Note 9 4" xfId="19253"/>
    <cellStyle name="Note 9 4 2" xfId="19254"/>
    <cellStyle name="Note 9 5" xfId="19255"/>
    <cellStyle name="Note 9 6" xfId="19256"/>
    <cellStyle name="Note 9 6 2" xfId="21387"/>
    <cellStyle name="Note 9 7" xfId="19257"/>
    <cellStyle name="Note 9 8" xfId="19258"/>
    <cellStyle name="Note 9 9" xfId="21384"/>
    <cellStyle name="Output 2" xfId="19259"/>
    <cellStyle name="Output 2 2" xfId="19260"/>
    <cellStyle name="Output 2 2 2" xfId="19261"/>
    <cellStyle name="Output 2 2 2 2" xfId="19262"/>
    <cellStyle name="Output 2 2 2 3" xfId="19263"/>
    <cellStyle name="Output 2 2 2 3 2" xfId="21389"/>
    <cellStyle name="Output 2 2 2 4" xfId="21388"/>
    <cellStyle name="Output 2 2 3" xfId="19264"/>
    <cellStyle name="Output 2 2 3 2" xfId="19265"/>
    <cellStyle name="Output 2 2 3 2 2" xfId="19266"/>
    <cellStyle name="Output 2 2 3 3" xfId="19267"/>
    <cellStyle name="Output 2 2 4" xfId="19268"/>
    <cellStyle name="Output 2 2 4 2" xfId="19269"/>
    <cellStyle name="Output 2 2 5" xfId="19270"/>
    <cellStyle name="Output 2 2 6" xfId="19271"/>
    <cellStyle name="Output 2 2 6 2" xfId="21390"/>
    <cellStyle name="Output 2 3" xfId="19272"/>
    <cellStyle name="Output 2 3 2" xfId="19273"/>
    <cellStyle name="Output 2 3 2 2" xfId="19274"/>
    <cellStyle name="Output 2 3 3" xfId="19275"/>
    <cellStyle name="Output 2 4" xfId="19276"/>
    <cellStyle name="Output 2 4 2" xfId="19277"/>
    <cellStyle name="Output 2 4 2 2" xfId="19278"/>
    <cellStyle name="Output 2 4 3" xfId="19279"/>
    <cellStyle name="Output 2 4 4" xfId="19280"/>
    <cellStyle name="Output 2 4 4 2" xfId="21392"/>
    <cellStyle name="Output 2 4 5" xfId="21391"/>
    <cellStyle name="Output 2 5" xfId="19281"/>
    <cellStyle name="Output 2 5 2" xfId="19282"/>
    <cellStyle name="Output 2 6" xfId="19283"/>
    <cellStyle name="Output 2 7" xfId="19284"/>
    <cellStyle name="Output 2 7 2" xfId="21393"/>
    <cellStyle name="Output 2 8" xfId="21303"/>
    <cellStyle name="Output 3" xfId="19285"/>
    <cellStyle name="Output 3 2" xfId="19286"/>
    <cellStyle name="Output 3 2 2" xfId="19287"/>
    <cellStyle name="Output 3 2 3" xfId="19288"/>
    <cellStyle name="Output 3 2 3 2" xfId="21394"/>
    <cellStyle name="Output 3 3" xfId="19289"/>
    <cellStyle name="Output 3 3 2" xfId="19290"/>
    <cellStyle name="Output 3 3 2 2" xfId="19291"/>
    <cellStyle name="Output 3 3 3" xfId="19292"/>
    <cellStyle name="Output 3 4" xfId="19293"/>
    <cellStyle name="Output 3 4 2" xfId="19294"/>
    <cellStyle name="Output 3 5" xfId="19295"/>
    <cellStyle name="Output 3 6" xfId="19296"/>
    <cellStyle name="Output 3 6 2" xfId="21395"/>
    <cellStyle name="Output 3 7" xfId="21304"/>
    <cellStyle name="Output 4" xfId="19297"/>
    <cellStyle name="Output 4 2" xfId="19298"/>
    <cellStyle name="Output 4 2 2" xfId="19299"/>
    <cellStyle name="Output 4 3" xfId="19300"/>
    <cellStyle name="Output 4 3 2" xfId="19301"/>
    <cellStyle name="Output 4 4" xfId="19302"/>
    <cellStyle name="Output 4 5" xfId="19303"/>
    <cellStyle name="Output 4 5 2" xfId="21396"/>
    <cellStyle name="Output 5" xfId="19304"/>
    <cellStyle name="Output 5 2" xfId="19305"/>
    <cellStyle name="Output 5 2 2" xfId="19306"/>
    <cellStyle name="Output 5 3" xfId="19307"/>
    <cellStyle name="Output 5 3 2" xfId="19308"/>
    <cellStyle name="Output 5 4" xfId="19309"/>
    <cellStyle name="Output 6" xfId="19310"/>
    <cellStyle name="Output 6 2" xfId="19311"/>
    <cellStyle name="Output 6 2 2" xfId="19312"/>
    <cellStyle name="Output 6 3" xfId="19313"/>
    <cellStyle name="Output 7" xfId="19314"/>
    <cellStyle name="Output 7 2" xfId="19315"/>
    <cellStyle name="Percen - Style1" xfId="19316"/>
    <cellStyle name="Percen - Style1 2" xfId="19317"/>
    <cellStyle name="Percen - Style1 2 2" xfId="19318"/>
    <cellStyle name="Percen - Style1 2 2 2" xfId="19319"/>
    <cellStyle name="Percen - Style1 2 3" xfId="19320"/>
    <cellStyle name="Percen - Style1 3" xfId="19321"/>
    <cellStyle name="Percen - Style1 3 2" xfId="19322"/>
    <cellStyle name="Percen - Style1 4" xfId="19323"/>
    <cellStyle name="Percen - Style2" xfId="19324"/>
    <cellStyle name="Percen - Style2 2" xfId="19325"/>
    <cellStyle name="Percen - Style2 2 2" xfId="19326"/>
    <cellStyle name="Percen - Style2 2 2 2" xfId="19327"/>
    <cellStyle name="Percen - Style2 2 3" xfId="19328"/>
    <cellStyle name="Percen - Style2 3" xfId="19329"/>
    <cellStyle name="Percen - Style2 3 2" xfId="19330"/>
    <cellStyle name="Percen - Style2 4" xfId="19331"/>
    <cellStyle name="Percen - Style3" xfId="19332"/>
    <cellStyle name="Percen - Style3 2" xfId="19333"/>
    <cellStyle name="Percen - Style3 2 2" xfId="19334"/>
    <cellStyle name="Percen - Style3 2 2 2" xfId="19335"/>
    <cellStyle name="Percen - Style3 2 3" xfId="19336"/>
    <cellStyle name="Percen - Style3 3" xfId="19337"/>
    <cellStyle name="Percen - Style3 3 2" xfId="19338"/>
    <cellStyle name="Percen - Style3 4" xfId="19339"/>
    <cellStyle name="Percen - Style3_Electric Rev Req Model (2009 GRC) Rebuttal" xfId="19340"/>
    <cellStyle name="Percen - Style5" xfId="19341"/>
    <cellStyle name="Percent" xfId="2" builtinId="5"/>
    <cellStyle name="Percent (0)" xfId="19342"/>
    <cellStyle name="Percent [2]" xfId="19343"/>
    <cellStyle name="Percent [2] 10" xfId="19344"/>
    <cellStyle name="Percent [2] 2" xfId="19345"/>
    <cellStyle name="Percent [2] 2 2" xfId="19346"/>
    <cellStyle name="Percent [2] 2 2 2" xfId="19347"/>
    <cellStyle name="Percent [2] 2 2 2 2" xfId="19348"/>
    <cellStyle name="Percent [2] 2 2 3" xfId="19349"/>
    <cellStyle name="Percent [2] 2 3" xfId="19350"/>
    <cellStyle name="Percent [2] 2 3 2" xfId="19351"/>
    <cellStyle name="Percent [2] 2 3 2 2" xfId="19352"/>
    <cellStyle name="Percent [2] 2 3 3" xfId="19353"/>
    <cellStyle name="Percent [2] 2 4" xfId="19354"/>
    <cellStyle name="Percent [2] 3" xfId="19355"/>
    <cellStyle name="Percent [2] 3 2" xfId="19356"/>
    <cellStyle name="Percent [2] 3 2 2" xfId="19357"/>
    <cellStyle name="Percent [2] 3 3" xfId="19358"/>
    <cellStyle name="Percent [2] 4" xfId="19359"/>
    <cellStyle name="Percent [2] 4 2" xfId="19360"/>
    <cellStyle name="Percent [2] 4 2 2" xfId="19361"/>
    <cellStyle name="Percent [2] 4 2 2 2" xfId="19362"/>
    <cellStyle name="Percent [2] 4 2 3" xfId="19363"/>
    <cellStyle name="Percent [2] 4 3" xfId="19364"/>
    <cellStyle name="Percent [2] 4 3 2" xfId="19365"/>
    <cellStyle name="Percent [2] 4 4" xfId="19366"/>
    <cellStyle name="Percent [2] 5" xfId="19367"/>
    <cellStyle name="Percent [2] 5 2" xfId="19368"/>
    <cellStyle name="Percent [2] 5 2 2" xfId="19369"/>
    <cellStyle name="Percent [2] 5 3" xfId="19370"/>
    <cellStyle name="Percent [2] 6" xfId="19371"/>
    <cellStyle name="Percent [2] 6 2" xfId="19372"/>
    <cellStyle name="Percent [2] 6 2 2" xfId="19373"/>
    <cellStyle name="Percent [2] 6 3" xfId="19374"/>
    <cellStyle name="Percent [2] 7" xfId="19375"/>
    <cellStyle name="Percent [2] 7 2" xfId="19376"/>
    <cellStyle name="Percent [2] 7 2 2" xfId="19377"/>
    <cellStyle name="Percent [2] 7 3" xfId="19378"/>
    <cellStyle name="Percent [2] 8" xfId="19379"/>
    <cellStyle name="Percent [2] 8 2" xfId="19380"/>
    <cellStyle name="Percent [2] 9" xfId="19381"/>
    <cellStyle name="Percent 10" xfId="19382"/>
    <cellStyle name="Percent 10 2" xfId="19383"/>
    <cellStyle name="Percent 10 2 2" xfId="19384"/>
    <cellStyle name="Percent 10 2 2 2" xfId="19385"/>
    <cellStyle name="Percent 10 2 3" xfId="19386"/>
    <cellStyle name="Percent 10 2 4" xfId="19387"/>
    <cellStyle name="Percent 10 2 5" xfId="19388"/>
    <cellStyle name="Percent 10 3" xfId="19389"/>
    <cellStyle name="Percent 10 3 2" xfId="19390"/>
    <cellStyle name="Percent 10 3 2 2" xfId="19391"/>
    <cellStyle name="Percent 10 3 3" xfId="19392"/>
    <cellStyle name="Percent 10 3 3 2" xfId="19393"/>
    <cellStyle name="Percent 10 3 4" xfId="19394"/>
    <cellStyle name="Percent 10 4" xfId="19395"/>
    <cellStyle name="Percent 10 4 2" xfId="19396"/>
    <cellStyle name="Percent 10 5" xfId="19397"/>
    <cellStyle name="Percent 10 6" xfId="19398"/>
    <cellStyle name="Percent 10 7" xfId="19399"/>
    <cellStyle name="Percent 10 8" xfId="19400"/>
    <cellStyle name="Percent 10 9" xfId="19401"/>
    <cellStyle name="Percent 11" xfId="19402"/>
    <cellStyle name="Percent 11 2" xfId="19403"/>
    <cellStyle name="Percent 11 2 2" xfId="19404"/>
    <cellStyle name="Percent 11 2 2 2" xfId="19405"/>
    <cellStyle name="Percent 11 2 3" xfId="19406"/>
    <cellStyle name="Percent 11 3" xfId="19407"/>
    <cellStyle name="Percent 11 3 2" xfId="19408"/>
    <cellStyle name="Percent 11 3 2 2" xfId="19409"/>
    <cellStyle name="Percent 11 3 3" xfId="19410"/>
    <cellStyle name="Percent 11 4" xfId="19411"/>
    <cellStyle name="Percent 12" xfId="19412"/>
    <cellStyle name="Percent 12 2" xfId="19413"/>
    <cellStyle name="Percent 12 2 2" xfId="19414"/>
    <cellStyle name="Percent 12 2 2 2" xfId="19415"/>
    <cellStyle name="Percent 12 2 3" xfId="19416"/>
    <cellStyle name="Percent 12 3" xfId="19417"/>
    <cellStyle name="Percent 12 3 2" xfId="19418"/>
    <cellStyle name="Percent 12 4" xfId="19419"/>
    <cellStyle name="Percent 13" xfId="19420"/>
    <cellStyle name="Percent 13 2" xfId="19421"/>
    <cellStyle name="Percent 13 2 2" xfId="19422"/>
    <cellStyle name="Percent 13 2 2 2" xfId="19423"/>
    <cellStyle name="Percent 13 2 3" xfId="19424"/>
    <cellStyle name="Percent 13 3" xfId="19425"/>
    <cellStyle name="Percent 13 3 2" xfId="19426"/>
    <cellStyle name="Percent 13 4" xfId="19427"/>
    <cellStyle name="Percent 14" xfId="19428"/>
    <cellStyle name="Percent 14 2" xfId="19429"/>
    <cellStyle name="Percent 14 2 2" xfId="19430"/>
    <cellStyle name="Percent 14 2 2 2" xfId="19431"/>
    <cellStyle name="Percent 14 2 3" xfId="19432"/>
    <cellStyle name="Percent 14 3" xfId="19433"/>
    <cellStyle name="Percent 14 3 2" xfId="19434"/>
    <cellStyle name="Percent 14 4" xfId="19435"/>
    <cellStyle name="Percent 15" xfId="19436"/>
    <cellStyle name="Percent 15 2" xfId="19437"/>
    <cellStyle name="Percent 15 2 2" xfId="19438"/>
    <cellStyle name="Percent 15 2 2 2" xfId="19439"/>
    <cellStyle name="Percent 15 2 3" xfId="19440"/>
    <cellStyle name="Percent 15 3" xfId="19441"/>
    <cellStyle name="Percent 15 3 2" xfId="19442"/>
    <cellStyle name="Percent 15 4" xfId="19443"/>
    <cellStyle name="Percent 16" xfId="19444"/>
    <cellStyle name="Percent 16 2" xfId="19445"/>
    <cellStyle name="Percent 16 2 2" xfId="19446"/>
    <cellStyle name="Percent 16 2 2 2" xfId="19447"/>
    <cellStyle name="Percent 16 2 3" xfId="19448"/>
    <cellStyle name="Percent 16 3" xfId="19449"/>
    <cellStyle name="Percent 16 3 2" xfId="19450"/>
    <cellStyle name="Percent 16 4" xfId="19451"/>
    <cellStyle name="Percent 17" xfId="19452"/>
    <cellStyle name="Percent 17 2" xfId="19453"/>
    <cellStyle name="Percent 17 2 2" xfId="19454"/>
    <cellStyle name="Percent 17 2 2 2" xfId="19455"/>
    <cellStyle name="Percent 17 2 3" xfId="19456"/>
    <cellStyle name="Percent 17 3" xfId="19457"/>
    <cellStyle name="Percent 17 3 2" xfId="19458"/>
    <cellStyle name="Percent 17 4" xfId="19459"/>
    <cellStyle name="Percent 18" xfId="19460"/>
    <cellStyle name="Percent 18 2" xfId="19461"/>
    <cellStyle name="Percent 18 2 2" xfId="19462"/>
    <cellStyle name="Percent 18 2 2 2" xfId="19463"/>
    <cellStyle name="Percent 18 2 3" xfId="19464"/>
    <cellStyle name="Percent 18 3" xfId="19465"/>
    <cellStyle name="Percent 18 3 2" xfId="19466"/>
    <cellStyle name="Percent 18 4" xfId="19467"/>
    <cellStyle name="Percent 19" xfId="19468"/>
    <cellStyle name="Percent 19 2" xfId="19469"/>
    <cellStyle name="Percent 19 2 2" xfId="19470"/>
    <cellStyle name="Percent 19 2 2 2" xfId="19471"/>
    <cellStyle name="Percent 19 2 3" xfId="19472"/>
    <cellStyle name="Percent 19 3" xfId="19473"/>
    <cellStyle name="Percent 19 3 2" xfId="19474"/>
    <cellStyle name="Percent 19 4" xfId="19475"/>
    <cellStyle name="Percent 2" xfId="19476"/>
    <cellStyle name="Percent 2 2" xfId="19477"/>
    <cellStyle name="Percent 2 2 2" xfId="19478"/>
    <cellStyle name="Percent 2 2 2 2" xfId="19479"/>
    <cellStyle name="Percent 2 2 2 2 2" xfId="19480"/>
    <cellStyle name="Percent 2 2 2 2 2 2" xfId="19481"/>
    <cellStyle name="Percent 2 2 2 2 3" xfId="19482"/>
    <cellStyle name="Percent 2 2 2 3" xfId="19483"/>
    <cellStyle name="Percent 2 2 2 3 2" xfId="19484"/>
    <cellStyle name="Percent 2 2 2 4" xfId="19485"/>
    <cellStyle name="Percent 2 2 3" xfId="19486"/>
    <cellStyle name="Percent 2 2 3 2" xfId="19487"/>
    <cellStyle name="Percent 2 2 3 2 2" xfId="19488"/>
    <cellStyle name="Percent 2 2 3 2 2 2" xfId="19489"/>
    <cellStyle name="Percent 2 2 3 2 3" xfId="19490"/>
    <cellStyle name="Percent 2 2 3 3" xfId="19491"/>
    <cellStyle name="Percent 2 2 4" xfId="19492"/>
    <cellStyle name="Percent 2 2 4 2" xfId="19493"/>
    <cellStyle name="Percent 2 2 4 2 2" xfId="19494"/>
    <cellStyle name="Percent 2 2 4 3" xfId="19495"/>
    <cellStyle name="Percent 2 2 5" xfId="19496"/>
    <cellStyle name="Percent 2 2 5 2" xfId="19497"/>
    <cellStyle name="Percent 2 2 6" xfId="19498"/>
    <cellStyle name="Percent 2 3" xfId="19499"/>
    <cellStyle name="Percent 2 3 2" xfId="19500"/>
    <cellStyle name="Percent 2 3 2 2" xfId="19501"/>
    <cellStyle name="Percent 2 3 2 2 2" xfId="19502"/>
    <cellStyle name="Percent 2 3 2 3" xfId="19503"/>
    <cellStyle name="Percent 2 3 3" xfId="19504"/>
    <cellStyle name="Percent 2 3 3 2" xfId="19505"/>
    <cellStyle name="Percent 2 3 4" xfId="19506"/>
    <cellStyle name="Percent 2 4" xfId="19507"/>
    <cellStyle name="Percent 2 4 2" xfId="19508"/>
    <cellStyle name="Percent 2 4 2 2" xfId="19509"/>
    <cellStyle name="Percent 2 4 3" xfId="19510"/>
    <cellStyle name="Percent 2 4 3 2" xfId="19511"/>
    <cellStyle name="Percent 2 4 4" xfId="19512"/>
    <cellStyle name="Percent 2 5" xfId="19513"/>
    <cellStyle name="Percent 2 5 2" xfId="19514"/>
    <cellStyle name="Percent 2 6" xfId="19515"/>
    <cellStyle name="Percent 20" xfId="19516"/>
    <cellStyle name="Percent 20 2" xfId="19517"/>
    <cellStyle name="Percent 20 2 2" xfId="19518"/>
    <cellStyle name="Percent 20 2 2 2" xfId="19519"/>
    <cellStyle name="Percent 20 2 3" xfId="19520"/>
    <cellStyle name="Percent 20 3" xfId="19521"/>
    <cellStyle name="Percent 20 3 2" xfId="19522"/>
    <cellStyle name="Percent 20 4" xfId="19523"/>
    <cellStyle name="Percent 21" xfId="19524"/>
    <cellStyle name="Percent 21 2" xfId="19525"/>
    <cellStyle name="Percent 21 2 2" xfId="19526"/>
    <cellStyle name="Percent 21 3" xfId="19527"/>
    <cellStyle name="Percent 21 3 2" xfId="19528"/>
    <cellStyle name="Percent 21 4" xfId="19529"/>
    <cellStyle name="Percent 21 4 2" xfId="19530"/>
    <cellStyle name="Percent 21 5" xfId="19531"/>
    <cellStyle name="Percent 21 6" xfId="19532"/>
    <cellStyle name="Percent 22" xfId="19533"/>
    <cellStyle name="Percent 22 2" xfId="19534"/>
    <cellStyle name="Percent 22 2 2" xfId="19535"/>
    <cellStyle name="Percent 22 2 2 2" xfId="19536"/>
    <cellStyle name="Percent 22 2 3" xfId="19537"/>
    <cellStyle name="Percent 22 3" xfId="19538"/>
    <cellStyle name="Percent 22 4" xfId="19539"/>
    <cellStyle name="Percent 23" xfId="19540"/>
    <cellStyle name="Percent 23 2" xfId="19541"/>
    <cellStyle name="Percent 23 2 2" xfId="19542"/>
    <cellStyle name="Percent 23 3" xfId="19543"/>
    <cellStyle name="Percent 23 4" xfId="19544"/>
    <cellStyle name="Percent 24" xfId="19545"/>
    <cellStyle name="Percent 24 2" xfId="19546"/>
    <cellStyle name="Percent 24 2 2" xfId="19547"/>
    <cellStyle name="Percent 24 3" xfId="19548"/>
    <cellStyle name="Percent 24 3 2" xfId="19549"/>
    <cellStyle name="Percent 24 4" xfId="19550"/>
    <cellStyle name="Percent 25" xfId="19551"/>
    <cellStyle name="Percent 25 2" xfId="19552"/>
    <cellStyle name="Percent 25 2 2" xfId="19553"/>
    <cellStyle name="Percent 25 3" xfId="19554"/>
    <cellStyle name="Percent 25 3 2" xfId="19555"/>
    <cellStyle name="Percent 25 4" xfId="19556"/>
    <cellStyle name="Percent 25 4 2" xfId="19557"/>
    <cellStyle name="Percent 25 5" xfId="19558"/>
    <cellStyle name="Percent 25 6" xfId="19559"/>
    <cellStyle name="Percent 25 7" xfId="19560"/>
    <cellStyle name="Percent 26" xfId="19561"/>
    <cellStyle name="Percent 26 2" xfId="19562"/>
    <cellStyle name="Percent 26 2 2" xfId="19563"/>
    <cellStyle name="Percent 26 3" xfId="19564"/>
    <cellStyle name="Percent 27" xfId="19565"/>
    <cellStyle name="Percent 27 2" xfId="19566"/>
    <cellStyle name="Percent 27 2 2" xfId="19567"/>
    <cellStyle name="Percent 27 3" xfId="19568"/>
    <cellStyle name="Percent 28" xfId="19569"/>
    <cellStyle name="Percent 28 2" xfId="19570"/>
    <cellStyle name="Percent 28 2 2" xfId="19571"/>
    <cellStyle name="Percent 28 3" xfId="19572"/>
    <cellStyle name="Percent 29" xfId="19573"/>
    <cellStyle name="Percent 29 2" xfId="19574"/>
    <cellStyle name="Percent 29 2 2" xfId="19575"/>
    <cellStyle name="Percent 29 3" xfId="19576"/>
    <cellStyle name="Percent 3" xfId="19577"/>
    <cellStyle name="Percent 3 2" xfId="19578"/>
    <cellStyle name="Percent 3 2 2" xfId="19579"/>
    <cellStyle name="Percent 3 2 2 2" xfId="19580"/>
    <cellStyle name="Percent 3 2 2 2 2" xfId="19581"/>
    <cellStyle name="Percent 3 2 2 3" xfId="19582"/>
    <cellStyle name="Percent 3 2 3" xfId="19583"/>
    <cellStyle name="Percent 3 2 3 2" xfId="19584"/>
    <cellStyle name="Percent 3 2 4" xfId="19585"/>
    <cellStyle name="Percent 3 3" xfId="19586"/>
    <cellStyle name="Percent 3 3 2" xfId="19587"/>
    <cellStyle name="Percent 3 3 2 2" xfId="19588"/>
    <cellStyle name="Percent 3 3 2 2 2" xfId="19589"/>
    <cellStyle name="Percent 3 3 2 3" xfId="19590"/>
    <cellStyle name="Percent 3 3 3" xfId="19591"/>
    <cellStyle name="Percent 3 3 3 2" xfId="19592"/>
    <cellStyle name="Percent 3 3 4" xfId="19593"/>
    <cellStyle name="Percent 3 4" xfId="19594"/>
    <cellStyle name="Percent 3 4 2" xfId="19595"/>
    <cellStyle name="Percent 3 4 2 2" xfId="19596"/>
    <cellStyle name="Percent 3 4 3" xfId="19597"/>
    <cellStyle name="Percent 3 4 3 2" xfId="19598"/>
    <cellStyle name="Percent 3 4 4" xfId="19599"/>
    <cellStyle name="Percent 3 5" xfId="19600"/>
    <cellStyle name="Percent 3 5 2" xfId="19601"/>
    <cellStyle name="Percent 3 5 2 2" xfId="19602"/>
    <cellStyle name="Percent 3 5 3" xfId="19603"/>
    <cellStyle name="Percent 3 6" xfId="19604"/>
    <cellStyle name="Percent 3 6 2" xfId="19605"/>
    <cellStyle name="Percent 3 6 2 2" xfId="19606"/>
    <cellStyle name="Percent 3 6 3" xfId="19607"/>
    <cellStyle name="Percent 3 7" xfId="19608"/>
    <cellStyle name="Percent 3 7 2" xfId="19609"/>
    <cellStyle name="Percent 3 8" xfId="19610"/>
    <cellStyle name="Percent 30" xfId="19611"/>
    <cellStyle name="Percent 30 2" xfId="19612"/>
    <cellStyle name="Percent 30 2 2" xfId="19613"/>
    <cellStyle name="Percent 30 3" xfId="19614"/>
    <cellStyle name="Percent 31" xfId="19615"/>
    <cellStyle name="Percent 31 2" xfId="19616"/>
    <cellStyle name="Percent 31 2 2" xfId="19617"/>
    <cellStyle name="Percent 31 3" xfId="19618"/>
    <cellStyle name="Percent 31 4" xfId="19619"/>
    <cellStyle name="Percent 32" xfId="19620"/>
    <cellStyle name="Percent 32 2" xfId="19621"/>
    <cellStyle name="Percent 32 3" xfId="19622"/>
    <cellStyle name="Percent 32 3 2" xfId="19623"/>
    <cellStyle name="Percent 32 4" xfId="19624"/>
    <cellStyle name="Percent 33" xfId="19625"/>
    <cellStyle name="Percent 33 2" xfId="19626"/>
    <cellStyle name="Percent 33 2 2" xfId="19627"/>
    <cellStyle name="Percent 33 2 2 2" xfId="19628"/>
    <cellStyle name="Percent 33 2 3" xfId="19629"/>
    <cellStyle name="Percent 33 3" xfId="19630"/>
    <cellStyle name="Percent 33 3 2" xfId="19631"/>
    <cellStyle name="Percent 33 4" xfId="19632"/>
    <cellStyle name="Percent 34" xfId="19633"/>
    <cellStyle name="Percent 34 2" xfId="19634"/>
    <cellStyle name="Percent 35" xfId="19635"/>
    <cellStyle name="Percent 35 2" xfId="19636"/>
    <cellStyle name="Percent 36" xfId="19637"/>
    <cellStyle name="Percent 36 2" xfId="19638"/>
    <cellStyle name="Percent 37" xfId="19639"/>
    <cellStyle name="Percent 37 2" xfId="19640"/>
    <cellStyle name="Percent 38" xfId="19641"/>
    <cellStyle name="Percent 38 2" xfId="19642"/>
    <cellStyle name="Percent 39" xfId="19643"/>
    <cellStyle name="Percent 39 2" xfId="19644"/>
    <cellStyle name="Percent 4" xfId="19645"/>
    <cellStyle name="Percent 4 2" xfId="19646"/>
    <cellStyle name="Percent 4 2 2" xfId="19647"/>
    <cellStyle name="Percent 4 2 2 2" xfId="19648"/>
    <cellStyle name="Percent 4 2 2 2 2" xfId="19649"/>
    <cellStyle name="Percent 4 2 2 3" xfId="19650"/>
    <cellStyle name="Percent 4 2 3" xfId="19651"/>
    <cellStyle name="Percent 4 2 3 2" xfId="19652"/>
    <cellStyle name="Percent 4 2 3 2 2" xfId="19653"/>
    <cellStyle name="Percent 4 2 3 3" xfId="19654"/>
    <cellStyle name="Percent 4 2 4" xfId="19655"/>
    <cellStyle name="Percent 4 2 4 2" xfId="19656"/>
    <cellStyle name="Percent 4 2 5" xfId="19657"/>
    <cellStyle name="Percent 4 3" xfId="19658"/>
    <cellStyle name="Percent 4 3 2" xfId="19659"/>
    <cellStyle name="Percent 4 3 2 2" xfId="19660"/>
    <cellStyle name="Percent 4 3 3" xfId="19661"/>
    <cellStyle name="Percent 4 4" xfId="19662"/>
    <cellStyle name="Percent 4 4 2" xfId="19663"/>
    <cellStyle name="Percent 4 4 2 2" xfId="19664"/>
    <cellStyle name="Percent 4 4 3" xfId="19665"/>
    <cellStyle name="Percent 4 5" xfId="19666"/>
    <cellStyle name="Percent 4 5 2" xfId="19667"/>
    <cellStyle name="Percent 4 6" xfId="19668"/>
    <cellStyle name="Percent 40" xfId="19669"/>
    <cellStyle name="Percent 40 2" xfId="19670"/>
    <cellStyle name="Percent 41" xfId="19671"/>
    <cellStyle name="Percent 41 2" xfId="19672"/>
    <cellStyle name="Percent 41 2 2" xfId="19673"/>
    <cellStyle name="Percent 41 3" xfId="19674"/>
    <cellStyle name="Percent 42" xfId="19675"/>
    <cellStyle name="Percent 43" xfId="19676"/>
    <cellStyle name="Percent 44" xfId="19677"/>
    <cellStyle name="Percent 45" xfId="19678"/>
    <cellStyle name="Percent 46" xfId="19679"/>
    <cellStyle name="Percent 47" xfId="19680"/>
    <cellStyle name="Percent 48" xfId="19681"/>
    <cellStyle name="Percent 49" xfId="21534"/>
    <cellStyle name="Percent 5" xfId="19682"/>
    <cellStyle name="Percent 5 2" xfId="19683"/>
    <cellStyle name="Percent 5 2 2" xfId="19684"/>
    <cellStyle name="Percent 5 2 2 2" xfId="19685"/>
    <cellStyle name="Percent 5 2 3" xfId="19686"/>
    <cellStyle name="Percent 5 3" xfId="19687"/>
    <cellStyle name="Percent 5 3 2" xfId="19688"/>
    <cellStyle name="Percent 5 3 2 2" xfId="19689"/>
    <cellStyle name="Percent 5 3 3" xfId="19690"/>
    <cellStyle name="Percent 5 4" xfId="19691"/>
    <cellStyle name="Percent 5 4 2" xfId="19692"/>
    <cellStyle name="Percent 5 5" xfId="19693"/>
    <cellStyle name="Percent 6" xfId="19694"/>
    <cellStyle name="Percent 6 2" xfId="19695"/>
    <cellStyle name="Percent 6 2 2" xfId="19696"/>
    <cellStyle name="Percent 6 2 2 2" xfId="19697"/>
    <cellStyle name="Percent 6 2 2 2 2" xfId="19698"/>
    <cellStyle name="Percent 6 2 2 3" xfId="19699"/>
    <cellStyle name="Percent 6 2 3" xfId="19700"/>
    <cellStyle name="Percent 6 3" xfId="19701"/>
    <cellStyle name="Percent 6 3 2" xfId="19702"/>
    <cellStyle name="Percent 6 3 2 2" xfId="19703"/>
    <cellStyle name="Percent 6 3 3" xfId="19704"/>
    <cellStyle name="Percent 6 4" xfId="19705"/>
    <cellStyle name="Percent 6 4 2" xfId="19706"/>
    <cellStyle name="Percent 6 5" xfId="19707"/>
    <cellStyle name="Percent 7" xfId="19708"/>
    <cellStyle name="Percent 7 2" xfId="19709"/>
    <cellStyle name="Percent 7 2 2" xfId="19710"/>
    <cellStyle name="Percent 7 2 2 2" xfId="19711"/>
    <cellStyle name="Percent 7 2 3" xfId="19712"/>
    <cellStyle name="Percent 7 2 3 2" xfId="19713"/>
    <cellStyle name="Percent 7 2 4" xfId="19714"/>
    <cellStyle name="Percent 7 3" xfId="19715"/>
    <cellStyle name="Percent 7 3 2" xfId="19716"/>
    <cellStyle name="Percent 7 4" xfId="19717"/>
    <cellStyle name="Percent 8" xfId="19718"/>
    <cellStyle name="Percent 8 2" xfId="19719"/>
    <cellStyle name="Percent 8 2 2" xfId="19720"/>
    <cellStyle name="Percent 8 2 2 2" xfId="19721"/>
    <cellStyle name="Percent 8 2 2 2 2" xfId="19722"/>
    <cellStyle name="Percent 8 2 2 3" xfId="19723"/>
    <cellStyle name="Percent 8 2 3" xfId="19724"/>
    <cellStyle name="Percent 8 3" xfId="19725"/>
    <cellStyle name="Percent 8 3 2" xfId="19726"/>
    <cellStyle name="Percent 8 3 2 2" xfId="19727"/>
    <cellStyle name="Percent 8 3 3" xfId="19728"/>
    <cellStyle name="Percent 8 4" xfId="19729"/>
    <cellStyle name="Percent 8 4 2" xfId="19730"/>
    <cellStyle name="Percent 8 5" xfId="19731"/>
    <cellStyle name="Percent 9" xfId="19732"/>
    <cellStyle name="Percent 9 2" xfId="19733"/>
    <cellStyle name="Percent 9 2 2" xfId="19734"/>
    <cellStyle name="Percent 9 2 2 2" xfId="19735"/>
    <cellStyle name="Percent 9 2 2 2 2" xfId="19736"/>
    <cellStyle name="Percent 9 2 2 3" xfId="19737"/>
    <cellStyle name="Percent 9 2 2 4" xfId="19738"/>
    <cellStyle name="Percent 9 2 2 5" xfId="19739"/>
    <cellStyle name="Percent 9 2 3" xfId="19740"/>
    <cellStyle name="Percent 9 2 3 2" xfId="19741"/>
    <cellStyle name="Percent 9 2 3 3" xfId="19742"/>
    <cellStyle name="Percent 9 2 4" xfId="19743"/>
    <cellStyle name="Percent 9 2 4 2" xfId="19744"/>
    <cellStyle name="Percent 9 2 5" xfId="19745"/>
    <cellStyle name="Percent 9 2 6" xfId="19746"/>
    <cellStyle name="Percent 9 2 7" xfId="19747"/>
    <cellStyle name="Percent 9 2 8" xfId="19748"/>
    <cellStyle name="Percent 9 3" xfId="19749"/>
    <cellStyle name="Percent 9 3 2" xfId="19750"/>
    <cellStyle name="Percent 9 3 2 2" xfId="19751"/>
    <cellStyle name="Percent 9 3 3" xfId="19752"/>
    <cellStyle name="Percent 9 4" xfId="19753"/>
    <cellStyle name="Processing" xfId="19754"/>
    <cellStyle name="Processing 2" xfId="19755"/>
    <cellStyle name="Processing 2 2" xfId="19756"/>
    <cellStyle name="Processing 2 2 2" xfId="19757"/>
    <cellStyle name="Processing 2 2 2 2" xfId="19758"/>
    <cellStyle name="Processing 2 2 3" xfId="19759"/>
    <cellStyle name="Processing 2 3" xfId="19760"/>
    <cellStyle name="Processing 2 3 2" xfId="19761"/>
    <cellStyle name="Processing 2 4" xfId="19762"/>
    <cellStyle name="Processing 3" xfId="19763"/>
    <cellStyle name="Processing 3 2" xfId="19764"/>
    <cellStyle name="Processing 3 2 2" xfId="19765"/>
    <cellStyle name="Processing 3 3" xfId="19766"/>
    <cellStyle name="Processing 4" xfId="19767"/>
    <cellStyle name="Processing 4 2" xfId="19768"/>
    <cellStyle name="Processing 4 2 2" xfId="19769"/>
    <cellStyle name="Processing 4 3" xfId="19770"/>
    <cellStyle name="Processing 5" xfId="19771"/>
    <cellStyle name="Processing 5 2" xfId="19772"/>
    <cellStyle name="Processing 6" xfId="19773"/>
    <cellStyle name="Processing_AURORA Total New" xfId="19774"/>
    <cellStyle name="Protected" xfId="19775"/>
    <cellStyle name="ProtectedDates" xfId="19776"/>
    <cellStyle name="PSChar" xfId="19777"/>
    <cellStyle name="PSChar 2" xfId="19778"/>
    <cellStyle name="PSChar 2 2" xfId="19779"/>
    <cellStyle name="PSChar 2 2 2" xfId="19780"/>
    <cellStyle name="PSChar 2 3" xfId="19781"/>
    <cellStyle name="PSChar 2 3 2" xfId="19782"/>
    <cellStyle name="PSChar 2 4" xfId="19783"/>
    <cellStyle name="PSChar 3" xfId="19784"/>
    <cellStyle name="PSChar 3 2" xfId="19785"/>
    <cellStyle name="PSChar 4" xfId="19786"/>
    <cellStyle name="PSDate" xfId="19787"/>
    <cellStyle name="PSDate 2" xfId="19788"/>
    <cellStyle name="PSDate 2 2" xfId="19789"/>
    <cellStyle name="PSDate 2 2 2" xfId="19790"/>
    <cellStyle name="PSDate 2 3" xfId="19791"/>
    <cellStyle name="PSDate 2 3 2" xfId="19792"/>
    <cellStyle name="PSDate 2 4" xfId="19793"/>
    <cellStyle name="PSDate 3" xfId="19794"/>
    <cellStyle name="PSDate 3 2" xfId="19795"/>
    <cellStyle name="PSDate 4" xfId="19796"/>
    <cellStyle name="PSDec" xfId="19797"/>
    <cellStyle name="PSDec 2" xfId="19798"/>
    <cellStyle name="PSDec 2 2" xfId="19799"/>
    <cellStyle name="PSDec 2 2 2" xfId="19800"/>
    <cellStyle name="PSDec 2 3" xfId="19801"/>
    <cellStyle name="PSDec 2 3 2" xfId="19802"/>
    <cellStyle name="PSDec 2 4" xfId="19803"/>
    <cellStyle name="PSDec 3" xfId="19804"/>
    <cellStyle name="PSDec 3 2" xfId="19805"/>
    <cellStyle name="PSDec 4" xfId="19806"/>
    <cellStyle name="PSHeading" xfId="19807"/>
    <cellStyle name="PSHeading 2" xfId="19808"/>
    <cellStyle name="PSHeading 2 2" xfId="19809"/>
    <cellStyle name="PSHeading 2 2 2" xfId="19810"/>
    <cellStyle name="PSHeading 2 2 3" xfId="19811"/>
    <cellStyle name="PSHeading 2 2 3 2" xfId="19812"/>
    <cellStyle name="PSHeading 2 2 3 3" xfId="19813"/>
    <cellStyle name="PSHeading 2 2 3 4" xfId="19814"/>
    <cellStyle name="PSHeading 2 2 4" xfId="19815"/>
    <cellStyle name="PSHeading 2 2 5" xfId="19816"/>
    <cellStyle name="PSHeading 2 2 6" xfId="19817"/>
    <cellStyle name="PSHeading 2 3" xfId="19818"/>
    <cellStyle name="PSHeading 2 3 2" xfId="19819"/>
    <cellStyle name="PSHeading 2 4" xfId="19820"/>
    <cellStyle name="PSHeading 2 5" xfId="19821"/>
    <cellStyle name="PSHeading 2 5 2" xfId="19822"/>
    <cellStyle name="PSHeading 2 5 3" xfId="19823"/>
    <cellStyle name="PSHeading 2 5 4" xfId="19824"/>
    <cellStyle name="PSHeading 2 6" xfId="19825"/>
    <cellStyle name="PSHeading 2 7" xfId="19826"/>
    <cellStyle name="PSHeading 2 8" xfId="19827"/>
    <cellStyle name="PSHeading 3" xfId="19828"/>
    <cellStyle name="PSHeading 3 2" xfId="19829"/>
    <cellStyle name="PSHeading 4" xfId="19830"/>
    <cellStyle name="PSHeading 5" xfId="19831"/>
    <cellStyle name="PSHeading 5 2" xfId="19832"/>
    <cellStyle name="PSHeading 5 3" xfId="19833"/>
    <cellStyle name="PSHeading 5 4" xfId="19834"/>
    <cellStyle name="PSHeading 6" xfId="19835"/>
    <cellStyle name="PSHeading 7" xfId="19836"/>
    <cellStyle name="PSHeading 8" xfId="19837"/>
    <cellStyle name="PSInt" xfId="19838"/>
    <cellStyle name="PSInt 2" xfId="19839"/>
    <cellStyle name="PSInt 2 2" xfId="19840"/>
    <cellStyle name="PSInt 2 2 2" xfId="19841"/>
    <cellStyle name="PSInt 2 3" xfId="19842"/>
    <cellStyle name="PSInt 2 3 2" xfId="19843"/>
    <cellStyle name="PSInt 2 4" xfId="19844"/>
    <cellStyle name="PSInt 3" xfId="19845"/>
    <cellStyle name="PSInt 3 2" xfId="19846"/>
    <cellStyle name="PSInt 4" xfId="19847"/>
    <cellStyle name="PSSpacer" xfId="19848"/>
    <cellStyle name="PSSpacer 2" xfId="19849"/>
    <cellStyle name="PSSpacer 2 2" xfId="19850"/>
    <cellStyle name="PSSpacer 2 2 2" xfId="19851"/>
    <cellStyle name="PSSpacer 2 3" xfId="19852"/>
    <cellStyle name="PSSpacer 2 3 2" xfId="19853"/>
    <cellStyle name="PSSpacer 2 4" xfId="19854"/>
    <cellStyle name="PSSpacer 3" xfId="19855"/>
    <cellStyle name="PSSpacer 3 2" xfId="19856"/>
    <cellStyle name="PSSpacer 4" xfId="19857"/>
    <cellStyle name="purple - Style8" xfId="19858"/>
    <cellStyle name="purple - Style8 2" xfId="19859"/>
    <cellStyle name="purple - Style8 2 2" xfId="19860"/>
    <cellStyle name="purple - Style8 2 2 2" xfId="19861"/>
    <cellStyle name="purple - Style8 2 3" xfId="19862"/>
    <cellStyle name="purple - Style8 3" xfId="19863"/>
    <cellStyle name="purple - Style8 3 2" xfId="19864"/>
    <cellStyle name="purple - Style8 4" xfId="19865"/>
    <cellStyle name="purple - Style8_Electric Rev Req Model (2009 GRC) Rebuttal" xfId="19866"/>
    <cellStyle name="RED" xfId="19867"/>
    <cellStyle name="Red - Style7" xfId="19868"/>
    <cellStyle name="Red - Style7 2" xfId="19869"/>
    <cellStyle name="Red - Style7 2 2" xfId="19870"/>
    <cellStyle name="Red - Style7 2 2 2" xfId="19871"/>
    <cellStyle name="Red - Style7 2 3" xfId="19872"/>
    <cellStyle name="Red - Style7 3" xfId="19873"/>
    <cellStyle name="Red - Style7 3 2" xfId="19874"/>
    <cellStyle name="Red - Style7 4" xfId="19875"/>
    <cellStyle name="Red - Style7_Electric Rev Req Model (2009 GRC) Rebuttal" xfId="19876"/>
    <cellStyle name="RED 2" xfId="19877"/>
    <cellStyle name="RED 2 2" xfId="19878"/>
    <cellStyle name="RED 2 2 2" xfId="19879"/>
    <cellStyle name="RED 2 3" xfId="19880"/>
    <cellStyle name="RED 2 3 2" xfId="19881"/>
    <cellStyle name="RED 2 4" xfId="19882"/>
    <cellStyle name="RED 3" xfId="19883"/>
    <cellStyle name="RED 3 2" xfId="19884"/>
    <cellStyle name="RED 3 2 2" xfId="19885"/>
    <cellStyle name="RED 3 3" xfId="19886"/>
    <cellStyle name="RED 4" xfId="19887"/>
    <cellStyle name="RED 4 2" xfId="19888"/>
    <cellStyle name="RED 4 2 2" xfId="19889"/>
    <cellStyle name="RED 4 3" xfId="19890"/>
    <cellStyle name="RED 5" xfId="19891"/>
    <cellStyle name="RED 5 2" xfId="19892"/>
    <cellStyle name="RED 5 2 2" xfId="19893"/>
    <cellStyle name="RED 5 3" xfId="19894"/>
    <cellStyle name="RED 6" xfId="19895"/>
    <cellStyle name="RED 6 2" xfId="19896"/>
    <cellStyle name="RED 6 2 2" xfId="19897"/>
    <cellStyle name="RED 6 3" xfId="19898"/>
    <cellStyle name="RED 7" xfId="19899"/>
    <cellStyle name="RED 7 2" xfId="19900"/>
    <cellStyle name="RED 8" xfId="19901"/>
    <cellStyle name="RED_04 07E Wild Horse Wind Expansion (C) (2)" xfId="19902"/>
    <cellStyle name="Report" xfId="19903"/>
    <cellStyle name="Report - Style5" xfId="19904"/>
    <cellStyle name="Report - Style6" xfId="19905"/>
    <cellStyle name="Report - Style7" xfId="19906"/>
    <cellStyle name="Report - Style7 2" xfId="21532"/>
    <cellStyle name="Report - Style8" xfId="19907"/>
    <cellStyle name="Report - Style8 2" xfId="21533"/>
    <cellStyle name="Report 2" xfId="19908"/>
    <cellStyle name="Report 2 2" xfId="19909"/>
    <cellStyle name="Report 2 2 2" xfId="19910"/>
    <cellStyle name="Report 2 2 2 2" xfId="19911"/>
    <cellStyle name="Report 2 2 3" xfId="19912"/>
    <cellStyle name="Report 2 3" xfId="19913"/>
    <cellStyle name="Report 2 3 2" xfId="19914"/>
    <cellStyle name="Report 2 4" xfId="19915"/>
    <cellStyle name="Report 3" xfId="19916"/>
    <cellStyle name="Report 3 2" xfId="19917"/>
    <cellStyle name="Report 3 2 2" xfId="19918"/>
    <cellStyle name="Report 3 3" xfId="19919"/>
    <cellStyle name="Report 4" xfId="19920"/>
    <cellStyle name="Report 4 2" xfId="19921"/>
    <cellStyle name="Report 4 2 2" xfId="19922"/>
    <cellStyle name="Report 4 3" xfId="19923"/>
    <cellStyle name="Report 5" xfId="19924"/>
    <cellStyle name="Report 5 2" xfId="19925"/>
    <cellStyle name="Report 6" xfId="19926"/>
    <cellStyle name="Report Bar" xfId="19927"/>
    <cellStyle name="Report Bar 2" xfId="19928"/>
    <cellStyle name="Report Bar 2 2" xfId="19929"/>
    <cellStyle name="Report Bar 2 2 2" xfId="19930"/>
    <cellStyle name="Report Bar 2 2 2 2" xfId="19931"/>
    <cellStyle name="Report Bar 2 2 3" xfId="19932"/>
    <cellStyle name="Report Bar 2 3" xfId="19933"/>
    <cellStyle name="Report Bar 2 3 2" xfId="19934"/>
    <cellStyle name="Report Bar 2 4" xfId="19935"/>
    <cellStyle name="Report Bar 3" xfId="19936"/>
    <cellStyle name="Report Bar 3 2" xfId="19937"/>
    <cellStyle name="Report Bar 3 2 2" xfId="19938"/>
    <cellStyle name="Report Bar 3 3" xfId="19939"/>
    <cellStyle name="Report Bar 4" xfId="19940"/>
    <cellStyle name="Report Bar 4 2" xfId="19941"/>
    <cellStyle name="Report Bar 4 2 2" xfId="19942"/>
    <cellStyle name="Report Bar 4 3" xfId="19943"/>
    <cellStyle name="Report Bar 5" xfId="19944"/>
    <cellStyle name="Report Bar 5 2" xfId="19945"/>
    <cellStyle name="Report Bar 6" xfId="19946"/>
    <cellStyle name="Report Bar_AURORA Total New" xfId="19947"/>
    <cellStyle name="Report Heading" xfId="19948"/>
    <cellStyle name="Report Heading 10" xfId="19949"/>
    <cellStyle name="Report Heading 2" xfId="19950"/>
    <cellStyle name="Report Heading 2 2" xfId="19951"/>
    <cellStyle name="Report Heading 2 2 2" xfId="19952"/>
    <cellStyle name="Report Heading 2 3" xfId="19953"/>
    <cellStyle name="Report Heading 2 4" xfId="19954"/>
    <cellStyle name="Report Heading 2 4 2" xfId="19955"/>
    <cellStyle name="Report Heading 2 4 2 2" xfId="19956"/>
    <cellStyle name="Report Heading 2 4 3" xfId="19957"/>
    <cellStyle name="Report Heading 2 4 3 2" xfId="19958"/>
    <cellStyle name="Report Heading 2 4 4" xfId="19959"/>
    <cellStyle name="Report Heading 2 4 4 2" xfId="19960"/>
    <cellStyle name="Report Heading 2 4 5" xfId="19961"/>
    <cellStyle name="Report Heading 2 4 5 2" xfId="19962"/>
    <cellStyle name="Report Heading 2 4 6" xfId="19963"/>
    <cellStyle name="Report Heading 2 5" xfId="19964"/>
    <cellStyle name="Report Heading 2 5 2" xfId="19965"/>
    <cellStyle name="Report Heading 2 6" xfId="19966"/>
    <cellStyle name="Report Heading 2 6 2" xfId="19967"/>
    <cellStyle name="Report Heading 2 7" xfId="19968"/>
    <cellStyle name="Report Heading 2 7 2" xfId="19969"/>
    <cellStyle name="Report Heading 2 8" xfId="19970"/>
    <cellStyle name="Report Heading 2 8 2" xfId="19971"/>
    <cellStyle name="Report Heading 2 9" xfId="19972"/>
    <cellStyle name="Report Heading 3" xfId="19973"/>
    <cellStyle name="Report Heading 3 2" xfId="19974"/>
    <cellStyle name="Report Heading 4" xfId="19975"/>
    <cellStyle name="Report Heading 5" xfId="19976"/>
    <cellStyle name="Report Heading 5 2" xfId="19977"/>
    <cellStyle name="Report Heading 5 2 2" xfId="19978"/>
    <cellStyle name="Report Heading 5 3" xfId="19979"/>
    <cellStyle name="Report Heading 5 3 2" xfId="19980"/>
    <cellStyle name="Report Heading 5 4" xfId="19981"/>
    <cellStyle name="Report Heading 5 4 2" xfId="19982"/>
    <cellStyle name="Report Heading 5 5" xfId="19983"/>
    <cellStyle name="Report Heading 5 5 2" xfId="19984"/>
    <cellStyle name="Report Heading 5 6" xfId="19985"/>
    <cellStyle name="Report Heading 6" xfId="19986"/>
    <cellStyle name="Report Heading 6 2" xfId="19987"/>
    <cellStyle name="Report Heading 7" xfId="19988"/>
    <cellStyle name="Report Heading 7 2" xfId="19989"/>
    <cellStyle name="Report Heading 8" xfId="19990"/>
    <cellStyle name="Report Heading 8 2" xfId="19991"/>
    <cellStyle name="Report Heading 9" xfId="19992"/>
    <cellStyle name="Report Heading 9 2" xfId="19993"/>
    <cellStyle name="Report Heading_Electric Rev Req Model (2009 GRC) Rebuttal" xfId="19994"/>
    <cellStyle name="Report Percent" xfId="19995"/>
    <cellStyle name="Report Percent 2" xfId="19996"/>
    <cellStyle name="Report Percent 2 2" xfId="19997"/>
    <cellStyle name="Report Percent 2 2 2" xfId="19998"/>
    <cellStyle name="Report Percent 2 2 2 2" xfId="19999"/>
    <cellStyle name="Report Percent 2 2 3" xfId="20000"/>
    <cellStyle name="Report Percent 2 3" xfId="20001"/>
    <cellStyle name="Report Percent 2 3 2" xfId="20002"/>
    <cellStyle name="Report Percent 2 3 2 2" xfId="20003"/>
    <cellStyle name="Report Percent 2 3 3" xfId="20004"/>
    <cellStyle name="Report Percent 2 4" xfId="20005"/>
    <cellStyle name="Report Percent 3" xfId="20006"/>
    <cellStyle name="Report Percent 3 2" xfId="20007"/>
    <cellStyle name="Report Percent 3 2 2" xfId="20008"/>
    <cellStyle name="Report Percent 3 3" xfId="20009"/>
    <cellStyle name="Report Percent 4" xfId="20010"/>
    <cellStyle name="Report Percent 4 2" xfId="20011"/>
    <cellStyle name="Report Percent 4 2 2" xfId="20012"/>
    <cellStyle name="Report Percent 4 2 2 2" xfId="20013"/>
    <cellStyle name="Report Percent 4 2 3" xfId="20014"/>
    <cellStyle name="Report Percent 4 3" xfId="20015"/>
    <cellStyle name="Report Percent 4 3 2" xfId="20016"/>
    <cellStyle name="Report Percent 4 4" xfId="20017"/>
    <cellStyle name="Report Percent 5" xfId="20018"/>
    <cellStyle name="Report Percent 5 2" xfId="20019"/>
    <cellStyle name="Report Percent 5 2 2" xfId="20020"/>
    <cellStyle name="Report Percent 5 3" xfId="20021"/>
    <cellStyle name="Report Percent 6" xfId="20022"/>
    <cellStyle name="Report Percent 6 2" xfId="20023"/>
    <cellStyle name="Report Percent 6 2 2" xfId="20024"/>
    <cellStyle name="Report Percent 6 3" xfId="20025"/>
    <cellStyle name="Report Percent 7" xfId="20026"/>
    <cellStyle name="Report Percent 7 2" xfId="20027"/>
    <cellStyle name="Report Percent 7 2 2" xfId="20028"/>
    <cellStyle name="Report Percent 7 3" xfId="20029"/>
    <cellStyle name="Report Percent 8" xfId="20030"/>
    <cellStyle name="Report Percent 8 2" xfId="20031"/>
    <cellStyle name="Report Percent 9" xfId="20032"/>
    <cellStyle name="Report Percent_AURORA Total New" xfId="20033"/>
    <cellStyle name="Report Unit Cost" xfId="20034"/>
    <cellStyle name="Report Unit Cost 10" xfId="20035"/>
    <cellStyle name="Report Unit Cost 2" xfId="20036"/>
    <cellStyle name="Report Unit Cost 2 2" xfId="20037"/>
    <cellStyle name="Report Unit Cost 2 2 2" xfId="20038"/>
    <cellStyle name="Report Unit Cost 2 2 2 2" xfId="20039"/>
    <cellStyle name="Report Unit Cost 2 2 3" xfId="20040"/>
    <cellStyle name="Report Unit Cost 2 3" xfId="20041"/>
    <cellStyle name="Report Unit Cost 2 3 2" xfId="20042"/>
    <cellStyle name="Report Unit Cost 2 3 2 2" xfId="20043"/>
    <cellStyle name="Report Unit Cost 2 3 3" xfId="20044"/>
    <cellStyle name="Report Unit Cost 2 4" xfId="20045"/>
    <cellStyle name="Report Unit Cost 3" xfId="20046"/>
    <cellStyle name="Report Unit Cost 3 2" xfId="20047"/>
    <cellStyle name="Report Unit Cost 3 2 2" xfId="20048"/>
    <cellStyle name="Report Unit Cost 3 3" xfId="20049"/>
    <cellStyle name="Report Unit Cost 4" xfId="20050"/>
    <cellStyle name="Report Unit Cost 4 2" xfId="20051"/>
    <cellStyle name="Report Unit Cost 4 2 2" xfId="20052"/>
    <cellStyle name="Report Unit Cost 4 2 2 2" xfId="20053"/>
    <cellStyle name="Report Unit Cost 4 2 3" xfId="20054"/>
    <cellStyle name="Report Unit Cost 4 3" xfId="20055"/>
    <cellStyle name="Report Unit Cost 4 3 2" xfId="20056"/>
    <cellStyle name="Report Unit Cost 4 4" xfId="20057"/>
    <cellStyle name="Report Unit Cost 5" xfId="20058"/>
    <cellStyle name="Report Unit Cost 5 2" xfId="20059"/>
    <cellStyle name="Report Unit Cost 5 2 2" xfId="20060"/>
    <cellStyle name="Report Unit Cost 5 3" xfId="20061"/>
    <cellStyle name="Report Unit Cost 5 3 2" xfId="20062"/>
    <cellStyle name="Report Unit Cost 5 4" xfId="20063"/>
    <cellStyle name="Report Unit Cost 6" xfId="20064"/>
    <cellStyle name="Report Unit Cost 6 2" xfId="20065"/>
    <cellStyle name="Report Unit Cost 7" xfId="20066"/>
    <cellStyle name="Report Unit Cost 7 2" xfId="20067"/>
    <cellStyle name="Report Unit Cost 7 2 2" xfId="20068"/>
    <cellStyle name="Report Unit Cost 7 3" xfId="20069"/>
    <cellStyle name="Report Unit Cost 8" xfId="20070"/>
    <cellStyle name="Report Unit Cost 8 2" xfId="20071"/>
    <cellStyle name="Report Unit Cost 8 2 2" xfId="20072"/>
    <cellStyle name="Report Unit Cost 8 3" xfId="20073"/>
    <cellStyle name="Report Unit Cost 9" xfId="20074"/>
    <cellStyle name="Report Unit Cost 9 2" xfId="20075"/>
    <cellStyle name="Report Unit Cost_AURORA Total New" xfId="20076"/>
    <cellStyle name="Report_Adj Bench DR 3 for Initial Briefs (Electric)" xfId="20077"/>
    <cellStyle name="Reports" xfId="20078"/>
    <cellStyle name="Reports 2" xfId="20079"/>
    <cellStyle name="Reports 2 2" xfId="20080"/>
    <cellStyle name="Reports 2 2 2" xfId="20081"/>
    <cellStyle name="Reports 2 3" xfId="20082"/>
    <cellStyle name="Reports 3" xfId="20083"/>
    <cellStyle name="Reports 3 2" xfId="20084"/>
    <cellStyle name="Reports 4" xfId="20085"/>
    <cellStyle name="Reports Total" xfId="20086"/>
    <cellStyle name="Reports Total 2" xfId="20087"/>
    <cellStyle name="Reports Total 2 2" xfId="20088"/>
    <cellStyle name="Reports Total 2 2 2" xfId="20089"/>
    <cellStyle name="Reports Total 2 2 2 2" xfId="20090"/>
    <cellStyle name="Reports Total 2 2 3" xfId="20091"/>
    <cellStyle name="Reports Total 2 2 4" xfId="20092"/>
    <cellStyle name="Reports Total 2 2 4 2" xfId="20093"/>
    <cellStyle name="Reports Total 2 2 4 2 2" xfId="21553"/>
    <cellStyle name="Reports Total 2 2 4 3" xfId="21400"/>
    <cellStyle name="Reports Total 2 2 5" xfId="20094"/>
    <cellStyle name="Reports Total 2 2 5 2" xfId="21552"/>
    <cellStyle name="Reports Total 2 2 6" xfId="21399"/>
    <cellStyle name="Reports Total 2 3" xfId="20095"/>
    <cellStyle name="Reports Total 2 3 2" xfId="20096"/>
    <cellStyle name="Reports Total 2 4" xfId="20097"/>
    <cellStyle name="Reports Total 2 5" xfId="20098"/>
    <cellStyle name="Reports Total 2 5 2" xfId="20099"/>
    <cellStyle name="Reports Total 2 5 2 2" xfId="21554"/>
    <cellStyle name="Reports Total 2 5 3" xfId="21401"/>
    <cellStyle name="Reports Total 2 6" xfId="20100"/>
    <cellStyle name="Reports Total 2 6 2" xfId="21551"/>
    <cellStyle name="Reports Total 2 7" xfId="21398"/>
    <cellStyle name="Reports Total 3" xfId="20101"/>
    <cellStyle name="Reports Total 3 2" xfId="20102"/>
    <cellStyle name="Reports Total 3 2 2" xfId="20103"/>
    <cellStyle name="Reports Total 3 3" xfId="20104"/>
    <cellStyle name="Reports Total 3 4" xfId="20105"/>
    <cellStyle name="Reports Total 3 4 2" xfId="20106"/>
    <cellStyle name="Reports Total 3 4 2 2" xfId="21556"/>
    <cellStyle name="Reports Total 3 4 3" xfId="21403"/>
    <cellStyle name="Reports Total 3 5" xfId="20107"/>
    <cellStyle name="Reports Total 3 5 2" xfId="21555"/>
    <cellStyle name="Reports Total 3 6" xfId="21402"/>
    <cellStyle name="Reports Total 4" xfId="20108"/>
    <cellStyle name="Reports Total 4 2" xfId="20109"/>
    <cellStyle name="Reports Total 4 2 2" xfId="20110"/>
    <cellStyle name="Reports Total 4 3" xfId="20111"/>
    <cellStyle name="Reports Total 5" xfId="20112"/>
    <cellStyle name="Reports Total 5 2" xfId="20113"/>
    <cellStyle name="Reports Total 6" xfId="20114"/>
    <cellStyle name="Reports Total 7" xfId="20115"/>
    <cellStyle name="Reports Total 7 2" xfId="20116"/>
    <cellStyle name="Reports Total 7 2 2" xfId="21557"/>
    <cellStyle name="Reports Total 7 3" xfId="21404"/>
    <cellStyle name="Reports Total 8" xfId="20117"/>
    <cellStyle name="Reports Total 8 2" xfId="21550"/>
    <cellStyle name="Reports Total 9" xfId="21397"/>
    <cellStyle name="Reports Total_AURORA Total New" xfId="20118"/>
    <cellStyle name="Reports Unit Cost Total" xfId="20119"/>
    <cellStyle name="Reports Unit Cost Total 2" xfId="20120"/>
    <cellStyle name="Reports Unit Cost Total 2 2" xfId="20121"/>
    <cellStyle name="Reports Unit Cost Total 2 2 2" xfId="20122"/>
    <cellStyle name="Reports Unit Cost Total 2 3" xfId="20123"/>
    <cellStyle name="Reports Unit Cost Total 3" xfId="20124"/>
    <cellStyle name="Reports Unit Cost Total 3 2" xfId="20125"/>
    <cellStyle name="Reports Unit Cost Total 3 2 2" xfId="20126"/>
    <cellStyle name="Reports Unit Cost Total 3 3" xfId="20127"/>
    <cellStyle name="Reports Unit Cost Total 4" xfId="20128"/>
    <cellStyle name="Reports Unit Cost Total 4 2" xfId="20129"/>
    <cellStyle name="Reports Unit Cost Total 5" xfId="20130"/>
    <cellStyle name="Reports Unit Cost Total 6" xfId="20131"/>
    <cellStyle name="Reports Unit Cost Total 6 2" xfId="20132"/>
    <cellStyle name="Reports Unit Cost Total 6 2 2" xfId="21559"/>
    <cellStyle name="Reports Unit Cost Total 6 3" xfId="21406"/>
    <cellStyle name="Reports Unit Cost Total 7" xfId="20133"/>
    <cellStyle name="Reports Unit Cost Total 7 2" xfId="21558"/>
    <cellStyle name="Reports Unit Cost Total 8" xfId="21405"/>
    <cellStyle name="Reports_16.37E Wild Horse Expansion DeferralRevwrkingfile SF" xfId="20134"/>
    <cellStyle name="RevList" xfId="20135"/>
    <cellStyle name="RevList 2" xfId="20136"/>
    <cellStyle name="RevList 2 2" xfId="20137"/>
    <cellStyle name="RevList 2 2 2" xfId="20138"/>
    <cellStyle name="RevList 2 3" xfId="20139"/>
    <cellStyle name="RevList 3" xfId="20140"/>
    <cellStyle name="RevList 3 2" xfId="20141"/>
    <cellStyle name="RevList 4" xfId="20142"/>
    <cellStyle name="round100" xfId="20143"/>
    <cellStyle name="round100 2" xfId="20144"/>
    <cellStyle name="round100 2 2" xfId="20145"/>
    <cellStyle name="round100 2 2 2" xfId="20146"/>
    <cellStyle name="round100 2 2 2 2" xfId="20147"/>
    <cellStyle name="round100 2 2 3" xfId="20148"/>
    <cellStyle name="round100 2 3" xfId="20149"/>
    <cellStyle name="round100 2 3 2" xfId="20150"/>
    <cellStyle name="round100 2 3 2 2" xfId="20151"/>
    <cellStyle name="round100 2 3 3" xfId="20152"/>
    <cellStyle name="round100 2 4" xfId="20153"/>
    <cellStyle name="round100 3" xfId="20154"/>
    <cellStyle name="round100 3 2" xfId="20155"/>
    <cellStyle name="round100 3 2 2" xfId="20156"/>
    <cellStyle name="round100 3 3" xfId="20157"/>
    <cellStyle name="round100 4" xfId="20158"/>
    <cellStyle name="round100 4 2" xfId="20159"/>
    <cellStyle name="round100 4 2 2" xfId="20160"/>
    <cellStyle name="round100 4 2 2 2" xfId="20161"/>
    <cellStyle name="round100 4 2 3" xfId="20162"/>
    <cellStyle name="round100 4 3" xfId="20163"/>
    <cellStyle name="round100 4 3 2" xfId="20164"/>
    <cellStyle name="round100 4 4" xfId="20165"/>
    <cellStyle name="round100 5" xfId="20166"/>
    <cellStyle name="round100 5 2" xfId="20167"/>
    <cellStyle name="round100 5 2 2" xfId="20168"/>
    <cellStyle name="round100 5 3" xfId="20169"/>
    <cellStyle name="round100 6" xfId="20170"/>
    <cellStyle name="round100 6 2" xfId="20171"/>
    <cellStyle name="round100 6 2 2" xfId="20172"/>
    <cellStyle name="round100 6 3" xfId="20173"/>
    <cellStyle name="round100 7" xfId="20174"/>
    <cellStyle name="round100 7 2" xfId="20175"/>
    <cellStyle name="round100 7 2 2" xfId="20176"/>
    <cellStyle name="round100 7 3" xfId="20177"/>
    <cellStyle name="round100 8" xfId="20178"/>
    <cellStyle name="round100 8 2" xfId="20179"/>
    <cellStyle name="round100 9" xfId="20180"/>
    <cellStyle name="RowHeading" xfId="20181"/>
    <cellStyle name="SAPBEXaggData" xfId="20182"/>
    <cellStyle name="SAPBEXaggData 2" xfId="20183"/>
    <cellStyle name="SAPBEXaggData 2 2" xfId="20184"/>
    <cellStyle name="SAPBEXaggData 2 2 2" xfId="20185"/>
    <cellStyle name="SAPBEXaggData 2 3" xfId="20186"/>
    <cellStyle name="SAPBEXaggData 3" xfId="20187"/>
    <cellStyle name="SAPBEXaggData 4" xfId="20188"/>
    <cellStyle name="SAPBEXaggData 4 2" xfId="20189"/>
    <cellStyle name="SAPBEXaggData 4 2 2" xfId="20190"/>
    <cellStyle name="SAPBEXaggData 4 2 2 2" xfId="21410"/>
    <cellStyle name="SAPBEXaggData 4 2 3" xfId="21409"/>
    <cellStyle name="SAPBEXaggData 4 3" xfId="20191"/>
    <cellStyle name="SAPBEXaggData 4 3 2" xfId="21411"/>
    <cellStyle name="SAPBEXaggData 4 4" xfId="21408"/>
    <cellStyle name="SAPBEXaggData 5" xfId="20192"/>
    <cellStyle name="SAPBEXaggData 5 2" xfId="21412"/>
    <cellStyle name="SAPBEXaggData 6" xfId="21407"/>
    <cellStyle name="SAPBEXaggDataEmph" xfId="20193"/>
    <cellStyle name="SAPBEXaggDataEmph 2" xfId="20194"/>
    <cellStyle name="SAPBEXaggDataEmph 2 2" xfId="20195"/>
    <cellStyle name="SAPBEXaggDataEmph 2 2 2" xfId="20196"/>
    <cellStyle name="SAPBEXaggDataEmph 2 3" xfId="20197"/>
    <cellStyle name="SAPBEXaggDataEmph 3" xfId="20198"/>
    <cellStyle name="SAPBEXaggDataEmph 4" xfId="20199"/>
    <cellStyle name="SAPBEXaggDataEmph 4 2" xfId="21414"/>
    <cellStyle name="SAPBEXaggDataEmph 5" xfId="21413"/>
    <cellStyle name="SAPBEXaggItem" xfId="20200"/>
    <cellStyle name="SAPBEXaggItem 2" xfId="20201"/>
    <cellStyle name="SAPBEXaggItem 2 2" xfId="20202"/>
    <cellStyle name="SAPBEXaggItem 2 2 2" xfId="20203"/>
    <cellStyle name="SAPBEXaggItem 2 3" xfId="20204"/>
    <cellStyle name="SAPBEXaggItem 3" xfId="20205"/>
    <cellStyle name="SAPBEXaggItem 4" xfId="20206"/>
    <cellStyle name="SAPBEXaggItem 4 2" xfId="20207"/>
    <cellStyle name="SAPBEXaggItem 4 2 2" xfId="20208"/>
    <cellStyle name="SAPBEXaggItem 4 2 2 2" xfId="21418"/>
    <cellStyle name="SAPBEXaggItem 4 2 3" xfId="21417"/>
    <cellStyle name="SAPBEXaggItem 4 3" xfId="20209"/>
    <cellStyle name="SAPBEXaggItem 4 3 2" xfId="21419"/>
    <cellStyle name="SAPBEXaggItem 4 4" xfId="21416"/>
    <cellStyle name="SAPBEXaggItem 5" xfId="20210"/>
    <cellStyle name="SAPBEXaggItem 5 2" xfId="21420"/>
    <cellStyle name="SAPBEXaggItem 6" xfId="21415"/>
    <cellStyle name="SAPBEXaggItemX" xfId="20211"/>
    <cellStyle name="SAPBEXaggItemX 2" xfId="20212"/>
    <cellStyle name="SAPBEXaggItemX 2 2" xfId="20213"/>
    <cellStyle name="SAPBEXaggItemX 2 2 2" xfId="20214"/>
    <cellStyle name="SAPBEXaggItemX 2 3" xfId="20215"/>
    <cellStyle name="SAPBEXaggItemX 3" xfId="20216"/>
    <cellStyle name="SAPBEXaggItemX 4" xfId="20217"/>
    <cellStyle name="SAPBEXaggItemX 4 2" xfId="21422"/>
    <cellStyle name="SAPBEXaggItemX 5" xfId="21421"/>
    <cellStyle name="SAPBEXchaText" xfId="20218"/>
    <cellStyle name="SAPBEXchaText 2" xfId="20219"/>
    <cellStyle name="SAPBEXchaText 2 2" xfId="20220"/>
    <cellStyle name="SAPBEXchaText 2 2 2" xfId="20221"/>
    <cellStyle name="SAPBEXchaText 2 3" xfId="20222"/>
    <cellStyle name="SAPBEXchaText 3" xfId="20223"/>
    <cellStyle name="SAPBEXchaText 4" xfId="20224"/>
    <cellStyle name="SAPBEXchaText 4 2" xfId="20225"/>
    <cellStyle name="SAPBEXchaText 4 2 2" xfId="20226"/>
    <cellStyle name="SAPBEXchaText 4 2 2 2" xfId="21425"/>
    <cellStyle name="SAPBEXchaText 4 2 3" xfId="21424"/>
    <cellStyle name="SAPBEXchaText 4 3" xfId="20227"/>
    <cellStyle name="SAPBEXchaText 4 3 2" xfId="20228"/>
    <cellStyle name="SAPBEXchaText 4 3 2 2" xfId="21427"/>
    <cellStyle name="SAPBEXchaText 4 3 3" xfId="21426"/>
    <cellStyle name="SAPBEXchaText 4 4" xfId="20229"/>
    <cellStyle name="SAPBEXchaText 4 4 2" xfId="21428"/>
    <cellStyle name="SAPBEXchaText 4 5" xfId="21423"/>
    <cellStyle name="SAPBEXexcBad7" xfId="20230"/>
    <cellStyle name="SAPBEXexcBad7 2" xfId="20231"/>
    <cellStyle name="SAPBEXexcBad7 2 2" xfId="20232"/>
    <cellStyle name="SAPBEXexcBad7 2 2 2" xfId="20233"/>
    <cellStyle name="SAPBEXexcBad7 2 3" xfId="20234"/>
    <cellStyle name="SAPBEXexcBad7 3" xfId="20235"/>
    <cellStyle name="SAPBEXexcBad7 4" xfId="20236"/>
    <cellStyle name="SAPBEXexcBad7 4 2" xfId="21430"/>
    <cellStyle name="SAPBEXexcBad7 5" xfId="21429"/>
    <cellStyle name="SAPBEXexcBad8" xfId="20237"/>
    <cellStyle name="SAPBEXexcBad8 2" xfId="20238"/>
    <cellStyle name="SAPBEXexcBad8 2 2" xfId="20239"/>
    <cellStyle name="SAPBEXexcBad8 2 2 2" xfId="20240"/>
    <cellStyle name="SAPBEXexcBad8 2 3" xfId="20241"/>
    <cellStyle name="SAPBEXexcBad8 3" xfId="20242"/>
    <cellStyle name="SAPBEXexcBad8 4" xfId="20243"/>
    <cellStyle name="SAPBEXexcBad8 4 2" xfId="21432"/>
    <cellStyle name="SAPBEXexcBad8 5" xfId="21431"/>
    <cellStyle name="SAPBEXexcBad9" xfId="20244"/>
    <cellStyle name="SAPBEXexcBad9 2" xfId="20245"/>
    <cellStyle name="SAPBEXexcBad9 2 2" xfId="20246"/>
    <cellStyle name="SAPBEXexcBad9 2 2 2" xfId="20247"/>
    <cellStyle name="SAPBEXexcBad9 2 3" xfId="20248"/>
    <cellStyle name="SAPBEXexcBad9 3" xfId="20249"/>
    <cellStyle name="SAPBEXexcBad9 4" xfId="20250"/>
    <cellStyle name="SAPBEXexcBad9 4 2" xfId="21434"/>
    <cellStyle name="SAPBEXexcBad9 5" xfId="21433"/>
    <cellStyle name="SAPBEXexcCritical4" xfId="20251"/>
    <cellStyle name="SAPBEXexcCritical4 2" xfId="20252"/>
    <cellStyle name="SAPBEXexcCritical4 2 2" xfId="20253"/>
    <cellStyle name="SAPBEXexcCritical4 2 2 2" xfId="20254"/>
    <cellStyle name="SAPBEXexcCritical4 2 3" xfId="20255"/>
    <cellStyle name="SAPBEXexcCritical4 3" xfId="20256"/>
    <cellStyle name="SAPBEXexcCritical4 4" xfId="20257"/>
    <cellStyle name="SAPBEXexcCritical4 4 2" xfId="21436"/>
    <cellStyle name="SAPBEXexcCritical4 5" xfId="21435"/>
    <cellStyle name="SAPBEXexcCritical5" xfId="20258"/>
    <cellStyle name="SAPBEXexcCritical5 2" xfId="20259"/>
    <cellStyle name="SAPBEXexcCritical5 2 2" xfId="20260"/>
    <cellStyle name="SAPBEXexcCritical5 2 2 2" xfId="20261"/>
    <cellStyle name="SAPBEXexcCritical5 2 3" xfId="20262"/>
    <cellStyle name="SAPBEXexcCritical5 3" xfId="20263"/>
    <cellStyle name="SAPBEXexcCritical5 4" xfId="20264"/>
    <cellStyle name="SAPBEXexcCritical5 4 2" xfId="21438"/>
    <cellStyle name="SAPBEXexcCritical5 5" xfId="21437"/>
    <cellStyle name="SAPBEXexcCritical6" xfId="20265"/>
    <cellStyle name="SAPBEXexcCritical6 2" xfId="20266"/>
    <cellStyle name="SAPBEXexcCritical6 2 2" xfId="20267"/>
    <cellStyle name="SAPBEXexcCritical6 2 2 2" xfId="20268"/>
    <cellStyle name="SAPBEXexcCritical6 2 3" xfId="20269"/>
    <cellStyle name="SAPBEXexcCritical6 3" xfId="20270"/>
    <cellStyle name="SAPBEXexcCritical6 4" xfId="20271"/>
    <cellStyle name="SAPBEXexcCritical6 4 2" xfId="21440"/>
    <cellStyle name="SAPBEXexcCritical6 5" xfId="21439"/>
    <cellStyle name="SAPBEXexcGood1" xfId="20272"/>
    <cellStyle name="SAPBEXexcGood1 2" xfId="20273"/>
    <cellStyle name="SAPBEXexcGood1 2 2" xfId="20274"/>
    <cellStyle name="SAPBEXexcGood1 2 2 2" xfId="20275"/>
    <cellStyle name="SAPBEXexcGood1 2 3" xfId="20276"/>
    <cellStyle name="SAPBEXexcGood1 3" xfId="20277"/>
    <cellStyle name="SAPBEXexcGood1 4" xfId="20278"/>
    <cellStyle name="SAPBEXexcGood1 4 2" xfId="21442"/>
    <cellStyle name="SAPBEXexcGood1 5" xfId="21441"/>
    <cellStyle name="SAPBEXexcGood2" xfId="20279"/>
    <cellStyle name="SAPBEXexcGood2 2" xfId="20280"/>
    <cellStyle name="SAPBEXexcGood2 2 2" xfId="20281"/>
    <cellStyle name="SAPBEXexcGood2 2 2 2" xfId="20282"/>
    <cellStyle name="SAPBEXexcGood2 2 3" xfId="20283"/>
    <cellStyle name="SAPBEXexcGood2 3" xfId="20284"/>
    <cellStyle name="SAPBEXexcGood2 4" xfId="20285"/>
    <cellStyle name="SAPBEXexcGood2 4 2" xfId="21444"/>
    <cellStyle name="SAPBEXexcGood2 5" xfId="21443"/>
    <cellStyle name="SAPBEXexcGood3" xfId="20286"/>
    <cellStyle name="SAPBEXexcGood3 2" xfId="20287"/>
    <cellStyle name="SAPBEXexcGood3 2 2" xfId="20288"/>
    <cellStyle name="SAPBEXexcGood3 2 2 2" xfId="20289"/>
    <cellStyle name="SAPBEXexcGood3 2 3" xfId="20290"/>
    <cellStyle name="SAPBEXexcGood3 3" xfId="20291"/>
    <cellStyle name="SAPBEXexcGood3 4" xfId="20292"/>
    <cellStyle name="SAPBEXexcGood3 4 2" xfId="21446"/>
    <cellStyle name="SAPBEXexcGood3 5" xfId="21445"/>
    <cellStyle name="SAPBEXfilterDrill" xfId="20293"/>
    <cellStyle name="SAPBEXfilterDrill 2" xfId="20294"/>
    <cellStyle name="SAPBEXfilterDrill 2 2" xfId="20295"/>
    <cellStyle name="SAPBEXfilterDrill 2 2 2" xfId="20296"/>
    <cellStyle name="SAPBEXfilterDrill 2 3" xfId="20297"/>
    <cellStyle name="SAPBEXfilterDrill 3" xfId="20298"/>
    <cellStyle name="SAPBEXfilterItem" xfId="20299"/>
    <cellStyle name="SAPBEXfilterItem 2" xfId="20300"/>
    <cellStyle name="SAPBEXfilterItem 2 2" xfId="20301"/>
    <cellStyle name="SAPBEXfilterItem 2 2 2" xfId="20302"/>
    <cellStyle name="SAPBEXfilterItem 2 3" xfId="20303"/>
    <cellStyle name="SAPBEXfilterItem 3" xfId="20304"/>
    <cellStyle name="SAPBEXfilterText" xfId="20305"/>
    <cellStyle name="SAPBEXfilterText 2" xfId="20306"/>
    <cellStyle name="SAPBEXfilterText 2 2" xfId="20307"/>
    <cellStyle name="SAPBEXfilterText 2 2 2" xfId="20308"/>
    <cellStyle name="SAPBEXfilterText 2 3" xfId="20309"/>
    <cellStyle name="SAPBEXfilterText 3" xfId="20310"/>
    <cellStyle name="SAPBEXformats" xfId="20311"/>
    <cellStyle name="SAPBEXformats 2" xfId="20312"/>
    <cellStyle name="SAPBEXformats 2 2" xfId="20313"/>
    <cellStyle name="SAPBEXformats 2 2 2" xfId="20314"/>
    <cellStyle name="SAPBEXformats 2 3" xfId="20315"/>
    <cellStyle name="SAPBEXformats 2 4" xfId="20316"/>
    <cellStyle name="SAPBEXformats 2 4 2" xfId="21449"/>
    <cellStyle name="SAPBEXformats 2 5" xfId="21448"/>
    <cellStyle name="SAPBEXformats 3" xfId="20317"/>
    <cellStyle name="SAPBEXformats 4" xfId="20318"/>
    <cellStyle name="SAPBEXformats 4 2" xfId="21450"/>
    <cellStyle name="SAPBEXformats 5" xfId="21447"/>
    <cellStyle name="SAPBEXheaderItem" xfId="20319"/>
    <cellStyle name="SAPBEXheaderItem 2" xfId="20320"/>
    <cellStyle name="SAPBEXheaderItem 2 2" xfId="20321"/>
    <cellStyle name="SAPBEXheaderItem 2 2 2" xfId="20322"/>
    <cellStyle name="SAPBEXheaderItem 2 3" xfId="20323"/>
    <cellStyle name="SAPBEXheaderItem 3" xfId="20324"/>
    <cellStyle name="SAPBEXheaderText" xfId="20325"/>
    <cellStyle name="SAPBEXheaderText 2" xfId="20326"/>
    <cellStyle name="SAPBEXheaderText 2 2" xfId="20327"/>
    <cellStyle name="SAPBEXheaderText 2 2 2" xfId="20328"/>
    <cellStyle name="SAPBEXheaderText 2 3" xfId="20329"/>
    <cellStyle name="SAPBEXheaderText 3" xfId="20330"/>
    <cellStyle name="SAPBEXHLevel0" xfId="20331"/>
    <cellStyle name="SAPBEXHLevel0 2" xfId="20332"/>
    <cellStyle name="SAPBEXHLevel0 2 2" xfId="20333"/>
    <cellStyle name="SAPBEXHLevel0 2 2 2" xfId="20334"/>
    <cellStyle name="SAPBEXHLevel0 2 3" xfId="20335"/>
    <cellStyle name="SAPBEXHLevel0 2 4" xfId="20336"/>
    <cellStyle name="SAPBEXHLevel0 2 4 2" xfId="21453"/>
    <cellStyle name="SAPBEXHLevel0 2 5" xfId="21452"/>
    <cellStyle name="SAPBEXHLevel0 3" xfId="20337"/>
    <cellStyle name="SAPBEXHLevel0 4" xfId="20338"/>
    <cellStyle name="SAPBEXHLevel0 4 2" xfId="21454"/>
    <cellStyle name="SAPBEXHLevel0 5" xfId="21451"/>
    <cellStyle name="SAPBEXHLevel0X" xfId="20339"/>
    <cellStyle name="SAPBEXHLevel0X 2" xfId="20340"/>
    <cellStyle name="SAPBEXHLevel0X 2 2" xfId="20341"/>
    <cellStyle name="SAPBEXHLevel0X 2 2 2" xfId="20342"/>
    <cellStyle name="SAPBEXHLevel0X 2 3" xfId="20343"/>
    <cellStyle name="SAPBEXHLevel0X 2 4" xfId="20344"/>
    <cellStyle name="SAPBEXHLevel0X 2 4 2" xfId="21457"/>
    <cellStyle name="SAPBEXHLevel0X 2 5" xfId="21456"/>
    <cellStyle name="SAPBEXHLevel0X 3" xfId="20345"/>
    <cellStyle name="SAPBEXHLevel0X 4" xfId="20346"/>
    <cellStyle name="SAPBEXHLevel0X 4 2" xfId="21458"/>
    <cellStyle name="SAPBEXHLevel0X 5" xfId="21455"/>
    <cellStyle name="SAPBEXHLevel1" xfId="20347"/>
    <cellStyle name="SAPBEXHLevel1 2" xfId="20348"/>
    <cellStyle name="SAPBEXHLevel1 2 2" xfId="20349"/>
    <cellStyle name="SAPBEXHLevel1 2 2 2" xfId="20350"/>
    <cellStyle name="SAPBEXHLevel1 2 3" xfId="20351"/>
    <cellStyle name="SAPBEXHLevel1 2 4" xfId="20352"/>
    <cellStyle name="SAPBEXHLevel1 2 4 2" xfId="21461"/>
    <cellStyle name="SAPBEXHLevel1 2 5" xfId="21460"/>
    <cellStyle name="SAPBEXHLevel1 3" xfId="20353"/>
    <cellStyle name="SAPBEXHLevel1 4" xfId="20354"/>
    <cellStyle name="SAPBEXHLevel1 4 2" xfId="21462"/>
    <cellStyle name="SAPBEXHLevel1 5" xfId="21459"/>
    <cellStyle name="SAPBEXHLevel1X" xfId="20355"/>
    <cellStyle name="SAPBEXHLevel1X 2" xfId="20356"/>
    <cellStyle name="SAPBEXHLevel1X 2 2" xfId="20357"/>
    <cellStyle name="SAPBEXHLevel1X 2 2 2" xfId="20358"/>
    <cellStyle name="SAPBEXHLevel1X 2 3" xfId="20359"/>
    <cellStyle name="SAPBEXHLevel1X 2 4" xfId="20360"/>
    <cellStyle name="SAPBEXHLevel1X 2 4 2" xfId="21465"/>
    <cellStyle name="SAPBEXHLevel1X 2 5" xfId="21464"/>
    <cellStyle name="SAPBEXHLevel1X 3" xfId="20361"/>
    <cellStyle name="SAPBEXHLevel1X 4" xfId="20362"/>
    <cellStyle name="SAPBEXHLevel1X 4 2" xfId="21466"/>
    <cellStyle name="SAPBEXHLevel1X 5" xfId="21463"/>
    <cellStyle name="SAPBEXHLevel2" xfId="20363"/>
    <cellStyle name="SAPBEXHLevel2 2" xfId="20364"/>
    <cellStyle name="SAPBEXHLevel2 2 2" xfId="20365"/>
    <cellStyle name="SAPBEXHLevel2 2 2 2" xfId="20366"/>
    <cellStyle name="SAPBEXHLevel2 2 3" xfId="20367"/>
    <cellStyle name="SAPBEXHLevel2 2 4" xfId="20368"/>
    <cellStyle name="SAPBEXHLevel2 2 4 2" xfId="21469"/>
    <cellStyle name="SAPBEXHLevel2 2 5" xfId="21468"/>
    <cellStyle name="SAPBEXHLevel2 3" xfId="20369"/>
    <cellStyle name="SAPBEXHLevel2 4" xfId="20370"/>
    <cellStyle name="SAPBEXHLevel2 4 2" xfId="21470"/>
    <cellStyle name="SAPBEXHLevel2 5" xfId="21467"/>
    <cellStyle name="SAPBEXHLevel2X" xfId="20371"/>
    <cellStyle name="SAPBEXHLevel2X 2" xfId="20372"/>
    <cellStyle name="SAPBEXHLevel2X 2 2" xfId="20373"/>
    <cellStyle name="SAPBEXHLevel2X 2 2 2" xfId="20374"/>
    <cellStyle name="SAPBEXHLevel2X 2 3" xfId="20375"/>
    <cellStyle name="SAPBEXHLevel2X 2 4" xfId="20376"/>
    <cellStyle name="SAPBEXHLevel2X 2 4 2" xfId="21473"/>
    <cellStyle name="SAPBEXHLevel2X 2 5" xfId="21472"/>
    <cellStyle name="SAPBEXHLevel2X 3" xfId="20377"/>
    <cellStyle name="SAPBEXHLevel2X 4" xfId="20378"/>
    <cellStyle name="SAPBEXHLevel2X 4 2" xfId="21474"/>
    <cellStyle name="SAPBEXHLevel2X 5" xfId="21471"/>
    <cellStyle name="SAPBEXHLevel3" xfId="20379"/>
    <cellStyle name="SAPBEXHLevel3 2" xfId="20380"/>
    <cellStyle name="SAPBEXHLevel3 2 2" xfId="20381"/>
    <cellStyle name="SAPBEXHLevel3 2 2 2" xfId="20382"/>
    <cellStyle name="SAPBEXHLevel3 2 3" xfId="20383"/>
    <cellStyle name="SAPBEXHLevel3 2 4" xfId="20384"/>
    <cellStyle name="SAPBEXHLevel3 2 4 2" xfId="21477"/>
    <cellStyle name="SAPBEXHLevel3 2 5" xfId="21476"/>
    <cellStyle name="SAPBEXHLevel3 3" xfId="20385"/>
    <cellStyle name="SAPBEXHLevel3 4" xfId="20386"/>
    <cellStyle name="SAPBEXHLevel3 4 2" xfId="21478"/>
    <cellStyle name="SAPBEXHLevel3 5" xfId="21475"/>
    <cellStyle name="SAPBEXHLevel3X" xfId="20387"/>
    <cellStyle name="SAPBEXHLevel3X 2" xfId="20388"/>
    <cellStyle name="SAPBEXHLevel3X 2 2" xfId="20389"/>
    <cellStyle name="SAPBEXHLevel3X 2 2 2" xfId="20390"/>
    <cellStyle name="SAPBEXHLevel3X 2 3" xfId="20391"/>
    <cellStyle name="SAPBEXHLevel3X 2 4" xfId="20392"/>
    <cellStyle name="SAPBEXHLevel3X 2 4 2" xfId="21481"/>
    <cellStyle name="SAPBEXHLevel3X 2 5" xfId="21480"/>
    <cellStyle name="SAPBEXHLevel3X 3" xfId="20393"/>
    <cellStyle name="SAPBEXHLevel3X 4" xfId="20394"/>
    <cellStyle name="SAPBEXHLevel3X 4 2" xfId="21482"/>
    <cellStyle name="SAPBEXHLevel3X 5" xfId="21479"/>
    <cellStyle name="SAPBEXinputData" xfId="20395"/>
    <cellStyle name="SAPBEXinputData 2" xfId="20396"/>
    <cellStyle name="SAPBEXinputData 2 2" xfId="20397"/>
    <cellStyle name="SAPBEXinputData 3" xfId="20398"/>
    <cellStyle name="SAPBEXItemHeader" xfId="20399"/>
    <cellStyle name="SAPBEXItemHeader 2" xfId="20400"/>
    <cellStyle name="SAPBEXresData" xfId="20401"/>
    <cellStyle name="SAPBEXresData 2" xfId="20402"/>
    <cellStyle name="SAPBEXresData 2 2" xfId="20403"/>
    <cellStyle name="SAPBEXresData 2 2 2" xfId="20404"/>
    <cellStyle name="SAPBEXresData 2 3" xfId="20405"/>
    <cellStyle name="SAPBEXresData 3" xfId="20406"/>
    <cellStyle name="SAPBEXresData 4" xfId="20407"/>
    <cellStyle name="SAPBEXresData 4 2" xfId="21484"/>
    <cellStyle name="SAPBEXresData 5" xfId="21483"/>
    <cellStyle name="SAPBEXresDataEmph" xfId="20408"/>
    <cellStyle name="SAPBEXresDataEmph 2" xfId="20409"/>
    <cellStyle name="SAPBEXresDataEmph 2 2" xfId="20410"/>
    <cellStyle name="SAPBEXresDataEmph 2 2 2" xfId="20411"/>
    <cellStyle name="SAPBEXresDataEmph 2 3" xfId="20412"/>
    <cellStyle name="SAPBEXresDataEmph 3" xfId="20413"/>
    <cellStyle name="SAPBEXresDataEmph 4" xfId="20414"/>
    <cellStyle name="SAPBEXresDataEmph 4 2" xfId="21486"/>
    <cellStyle name="SAPBEXresDataEmph 5" xfId="21485"/>
    <cellStyle name="SAPBEXresItem" xfId="20415"/>
    <cellStyle name="SAPBEXresItem 2" xfId="20416"/>
    <cellStyle name="SAPBEXresItem 2 2" xfId="20417"/>
    <cellStyle name="SAPBEXresItem 2 2 2" xfId="20418"/>
    <cellStyle name="SAPBEXresItem 2 3" xfId="20419"/>
    <cellStyle name="SAPBEXresItem 3" xfId="20420"/>
    <cellStyle name="SAPBEXresItem 4" xfId="20421"/>
    <cellStyle name="SAPBEXresItem 4 2" xfId="21488"/>
    <cellStyle name="SAPBEXresItem 5" xfId="21487"/>
    <cellStyle name="SAPBEXresItemX" xfId="20422"/>
    <cellStyle name="SAPBEXresItemX 2" xfId="20423"/>
    <cellStyle name="SAPBEXresItemX 2 2" xfId="20424"/>
    <cellStyle name="SAPBEXresItemX 2 2 2" xfId="20425"/>
    <cellStyle name="SAPBEXresItemX 2 3" xfId="20426"/>
    <cellStyle name="SAPBEXresItemX 3" xfId="20427"/>
    <cellStyle name="SAPBEXresItemX 4" xfId="20428"/>
    <cellStyle name="SAPBEXresItemX 4 2" xfId="21490"/>
    <cellStyle name="SAPBEXresItemX 5" xfId="21489"/>
    <cellStyle name="SAPBEXstdData" xfId="20429"/>
    <cellStyle name="SAPBEXstdData 2" xfId="20430"/>
    <cellStyle name="SAPBEXstdData 2 2" xfId="20431"/>
    <cellStyle name="SAPBEXstdData 2 2 2" xfId="20432"/>
    <cellStyle name="SAPBEXstdData 2 3" xfId="20433"/>
    <cellStyle name="SAPBEXstdData 2 4" xfId="20434"/>
    <cellStyle name="SAPBEXstdData 2 4 2" xfId="21493"/>
    <cellStyle name="SAPBEXstdData 2 5" xfId="21492"/>
    <cellStyle name="SAPBEXstdData 3" xfId="20435"/>
    <cellStyle name="SAPBEXstdData 3 2" xfId="20436"/>
    <cellStyle name="SAPBEXstdData 3 2 2" xfId="20437"/>
    <cellStyle name="SAPBEXstdData 3 3" xfId="20438"/>
    <cellStyle name="SAPBEXstdData 4" xfId="20439"/>
    <cellStyle name="SAPBEXstdData 4 2" xfId="20440"/>
    <cellStyle name="SAPBEXstdData 5" xfId="20441"/>
    <cellStyle name="SAPBEXstdData 6" xfId="20442"/>
    <cellStyle name="SAPBEXstdData 6 2" xfId="20443"/>
    <cellStyle name="SAPBEXstdData 6 2 2" xfId="20444"/>
    <cellStyle name="SAPBEXstdData 6 2 2 2" xfId="21496"/>
    <cellStyle name="SAPBEXstdData 6 2 3" xfId="21495"/>
    <cellStyle name="SAPBEXstdData 6 3" xfId="20445"/>
    <cellStyle name="SAPBEXstdData 6 3 2" xfId="21497"/>
    <cellStyle name="SAPBEXstdData 6 4" xfId="21494"/>
    <cellStyle name="SAPBEXstdData 7" xfId="20446"/>
    <cellStyle name="SAPBEXstdData 7 2" xfId="21498"/>
    <cellStyle name="SAPBEXstdData 8" xfId="21491"/>
    <cellStyle name="SAPBEXstdDataEmph" xfId="20447"/>
    <cellStyle name="SAPBEXstdDataEmph 2" xfId="20448"/>
    <cellStyle name="SAPBEXstdDataEmph 2 2" xfId="20449"/>
    <cellStyle name="SAPBEXstdDataEmph 2 2 2" xfId="20450"/>
    <cellStyle name="SAPBEXstdDataEmph 2 3" xfId="20451"/>
    <cellStyle name="SAPBEXstdDataEmph 3" xfId="20452"/>
    <cellStyle name="SAPBEXstdDataEmph 4" xfId="20453"/>
    <cellStyle name="SAPBEXstdDataEmph 4 2" xfId="21500"/>
    <cellStyle name="SAPBEXstdDataEmph 5" xfId="21499"/>
    <cellStyle name="SAPBEXstdItem" xfId="20454"/>
    <cellStyle name="SAPBEXstdItem 2" xfId="20455"/>
    <cellStyle name="SAPBEXstdItem 2 2" xfId="20456"/>
    <cellStyle name="SAPBEXstdItem 2 2 2" xfId="20457"/>
    <cellStyle name="SAPBEXstdItem 2 3" xfId="20458"/>
    <cellStyle name="SAPBEXstdItem 2 4" xfId="20459"/>
    <cellStyle name="SAPBEXstdItem 2 4 2" xfId="21503"/>
    <cellStyle name="SAPBEXstdItem 2 5" xfId="21502"/>
    <cellStyle name="SAPBEXstdItem 3" xfId="20460"/>
    <cellStyle name="SAPBEXstdItem 4" xfId="20461"/>
    <cellStyle name="SAPBEXstdItem 4 2" xfId="20462"/>
    <cellStyle name="SAPBEXstdItem 4 2 2" xfId="20463"/>
    <cellStyle name="SAPBEXstdItem 4 2 2 2" xfId="21506"/>
    <cellStyle name="SAPBEXstdItem 4 2 3" xfId="21505"/>
    <cellStyle name="SAPBEXstdItem 4 3" xfId="20464"/>
    <cellStyle name="SAPBEXstdItem 4 3 2" xfId="20465"/>
    <cellStyle name="SAPBEXstdItem 4 3 2 2" xfId="21508"/>
    <cellStyle name="SAPBEXstdItem 4 3 3" xfId="21507"/>
    <cellStyle name="SAPBEXstdItem 4 4" xfId="20466"/>
    <cellStyle name="SAPBEXstdItem 4 4 2" xfId="21509"/>
    <cellStyle name="SAPBEXstdItem 4 5" xfId="21504"/>
    <cellStyle name="SAPBEXstdItem 5" xfId="20467"/>
    <cellStyle name="SAPBEXstdItem 5 2" xfId="21510"/>
    <cellStyle name="SAPBEXstdItem 6" xfId="21501"/>
    <cellStyle name="SAPBEXstdItemX" xfId="20468"/>
    <cellStyle name="SAPBEXstdItemX 2" xfId="20469"/>
    <cellStyle name="SAPBEXstdItemX 2 2" xfId="20470"/>
    <cellStyle name="SAPBEXstdItemX 2 2 2" xfId="20471"/>
    <cellStyle name="SAPBEXstdItemX 2 3" xfId="20472"/>
    <cellStyle name="SAPBEXstdItemX 2 4" xfId="20473"/>
    <cellStyle name="SAPBEXstdItemX 2 4 2" xfId="21513"/>
    <cellStyle name="SAPBEXstdItemX 2 5" xfId="21512"/>
    <cellStyle name="SAPBEXstdItemX 3" xfId="20474"/>
    <cellStyle name="SAPBEXstdItemX 4" xfId="20475"/>
    <cellStyle name="SAPBEXstdItemX 4 2" xfId="21514"/>
    <cellStyle name="SAPBEXstdItemX 5" xfId="21511"/>
    <cellStyle name="SAPBEXtitle" xfId="20476"/>
    <cellStyle name="SAPBEXtitle 2" xfId="20477"/>
    <cellStyle name="SAPBEXtitle 2 2" xfId="20478"/>
    <cellStyle name="SAPBEXtitle 2 2 2" xfId="20479"/>
    <cellStyle name="SAPBEXtitle 2 3" xfId="20480"/>
    <cellStyle name="SAPBEXtitle 3" xfId="20481"/>
    <cellStyle name="SAPBEXunassignedItem" xfId="20482"/>
    <cellStyle name="SAPBEXunassignedItem 2" xfId="20483"/>
    <cellStyle name="SAPBEXundefined" xfId="20484"/>
    <cellStyle name="SAPBEXundefined 2" xfId="20485"/>
    <cellStyle name="SAPBEXundefined 2 2" xfId="20486"/>
    <cellStyle name="SAPBEXundefined 2 2 2" xfId="20487"/>
    <cellStyle name="SAPBEXundefined 2 3" xfId="20488"/>
    <cellStyle name="SAPBEXundefined 3" xfId="20489"/>
    <cellStyle name="SAPBEXundefined 4" xfId="20490"/>
    <cellStyle name="SAPBEXundefined 4 2" xfId="21516"/>
    <cellStyle name="SAPBEXundefined 5" xfId="21515"/>
    <cellStyle name="shade" xfId="20491"/>
    <cellStyle name="Shade 10" xfId="20492"/>
    <cellStyle name="shade 2" xfId="20493"/>
    <cellStyle name="shade 2 2" xfId="20494"/>
    <cellStyle name="shade 2 2 2" xfId="20495"/>
    <cellStyle name="shade 2 2 2 2" xfId="20496"/>
    <cellStyle name="shade 2 2 3" xfId="20497"/>
    <cellStyle name="shade 2 3" xfId="20498"/>
    <cellStyle name="shade 2 3 2" xfId="20499"/>
    <cellStyle name="shade 2 3 2 2" xfId="20500"/>
    <cellStyle name="shade 2 3 3" xfId="20501"/>
    <cellStyle name="shade 2 4" xfId="20502"/>
    <cellStyle name="shade 3" xfId="20503"/>
    <cellStyle name="shade 3 2" xfId="20504"/>
    <cellStyle name="shade 3 2 2" xfId="20505"/>
    <cellStyle name="shade 3 3" xfId="20506"/>
    <cellStyle name="shade 4" xfId="20507"/>
    <cellStyle name="shade 4 2" xfId="20508"/>
    <cellStyle name="shade 4 2 2" xfId="20509"/>
    <cellStyle name="shade 4 2 2 2" xfId="20510"/>
    <cellStyle name="shade 4 2 3" xfId="20511"/>
    <cellStyle name="shade 4 3" xfId="20512"/>
    <cellStyle name="shade 4 3 2" xfId="20513"/>
    <cellStyle name="shade 4 4" xfId="20514"/>
    <cellStyle name="shade 5" xfId="20515"/>
    <cellStyle name="shade 5 2" xfId="20516"/>
    <cellStyle name="shade 5 2 2" xfId="20517"/>
    <cellStyle name="shade 5 3" xfId="20518"/>
    <cellStyle name="shade 6" xfId="20519"/>
    <cellStyle name="shade 6 2" xfId="20520"/>
    <cellStyle name="shade 6 2 2" xfId="20521"/>
    <cellStyle name="shade 6 3" xfId="20522"/>
    <cellStyle name="shade 7" xfId="20523"/>
    <cellStyle name="shade 7 2" xfId="20524"/>
    <cellStyle name="shade 7 2 2" xfId="20525"/>
    <cellStyle name="shade 7 3" xfId="20526"/>
    <cellStyle name="shade 8" xfId="20527"/>
    <cellStyle name="shade 8 2" xfId="20528"/>
    <cellStyle name="shade 9" xfId="20529"/>
    <cellStyle name="shade_AURORA Total New" xfId="20530"/>
    <cellStyle name="Sheet Title" xfId="20531"/>
    <cellStyle name="Sheet Title 2" xfId="20532"/>
    <cellStyle name="StmtTtl1" xfId="20533"/>
    <cellStyle name="StmtTtl1 2" xfId="20534"/>
    <cellStyle name="StmtTtl1 2 2" xfId="20535"/>
    <cellStyle name="StmtTtl1 2 2 2" xfId="20536"/>
    <cellStyle name="StmtTtl1 2 2 2 2" xfId="20537"/>
    <cellStyle name="StmtTtl1 2 2 3" xfId="20538"/>
    <cellStyle name="StmtTtl1 2 3" xfId="20539"/>
    <cellStyle name="StmtTtl1 2 3 2" xfId="20540"/>
    <cellStyle name="StmtTtl1 2 4" xfId="20541"/>
    <cellStyle name="StmtTtl1 3" xfId="20542"/>
    <cellStyle name="StmtTtl1 3 2" xfId="20543"/>
    <cellStyle name="StmtTtl1 3 2 2" xfId="20544"/>
    <cellStyle name="StmtTtl1 3 2 2 2" xfId="20545"/>
    <cellStyle name="StmtTtl1 3 2 3" xfId="20546"/>
    <cellStyle name="StmtTtl1 3 3" xfId="20547"/>
    <cellStyle name="StmtTtl1 3 3 2" xfId="20548"/>
    <cellStyle name="StmtTtl1 3 4" xfId="20549"/>
    <cellStyle name="StmtTtl1 4" xfId="20550"/>
    <cellStyle name="StmtTtl1 4 2" xfId="20551"/>
    <cellStyle name="StmtTtl1 4 2 2" xfId="20552"/>
    <cellStyle name="StmtTtl1 4 2 2 2" xfId="20553"/>
    <cellStyle name="StmtTtl1 4 2 3" xfId="20554"/>
    <cellStyle name="StmtTtl1 4 3" xfId="20555"/>
    <cellStyle name="StmtTtl1 4 3 2" xfId="20556"/>
    <cellStyle name="StmtTtl1 4 4" xfId="20557"/>
    <cellStyle name="StmtTtl1 5" xfId="20558"/>
    <cellStyle name="StmtTtl1 5 2" xfId="20559"/>
    <cellStyle name="StmtTtl1 5 2 2" xfId="20560"/>
    <cellStyle name="StmtTtl1 5 3" xfId="20561"/>
    <cellStyle name="StmtTtl1 5 3 2" xfId="20562"/>
    <cellStyle name="StmtTtl1 5 4" xfId="20563"/>
    <cellStyle name="StmtTtl1 6" xfId="20564"/>
    <cellStyle name="StmtTtl1 6 2" xfId="20565"/>
    <cellStyle name="StmtTtl1 7" xfId="20566"/>
    <cellStyle name="StmtTtl1_(C) WHE Proforma with ITC cash grant 10 Yr Amort_for deferral_102809" xfId="20567"/>
    <cellStyle name="StmtTtl2" xfId="20568"/>
    <cellStyle name="StmtTtl2 2" xfId="20569"/>
    <cellStyle name="StmtTtl2 2 2" xfId="20570"/>
    <cellStyle name="StmtTtl2 2 2 2" xfId="20571"/>
    <cellStyle name="StmtTtl2 2 3" xfId="20572"/>
    <cellStyle name="StmtTtl2 2 4" xfId="20573"/>
    <cellStyle name="StmtTtl2 2 4 2" xfId="20574"/>
    <cellStyle name="StmtTtl2 2 4 2 2" xfId="21562"/>
    <cellStyle name="StmtTtl2 2 4 3" xfId="21519"/>
    <cellStyle name="StmtTtl2 2 5" xfId="20575"/>
    <cellStyle name="StmtTtl2 2 5 2" xfId="21561"/>
    <cellStyle name="StmtTtl2 2 6" xfId="21518"/>
    <cellStyle name="StmtTtl2 3" xfId="20576"/>
    <cellStyle name="StmtTtl2 3 2" xfId="20577"/>
    <cellStyle name="StmtTtl2 3 2 2" xfId="20578"/>
    <cellStyle name="StmtTtl2 3 2 3" xfId="20579"/>
    <cellStyle name="StmtTtl2 3 2 3 2" xfId="20580"/>
    <cellStyle name="StmtTtl2 3 2 3 2 2" xfId="21565"/>
    <cellStyle name="StmtTtl2 3 2 3 3" xfId="21522"/>
    <cellStyle name="StmtTtl2 3 2 4" xfId="20581"/>
    <cellStyle name="StmtTtl2 3 2 4 2" xfId="21564"/>
    <cellStyle name="StmtTtl2 3 2 5" xfId="21521"/>
    <cellStyle name="StmtTtl2 3 3" xfId="20582"/>
    <cellStyle name="StmtTtl2 3 3 2" xfId="20583"/>
    <cellStyle name="StmtTtl2 3 4" xfId="20584"/>
    <cellStyle name="StmtTtl2 3 5" xfId="20585"/>
    <cellStyle name="StmtTtl2 3 5 2" xfId="20586"/>
    <cellStyle name="StmtTtl2 3 5 2 2" xfId="21566"/>
    <cellStyle name="StmtTtl2 3 5 3" xfId="21523"/>
    <cellStyle name="StmtTtl2 3 6" xfId="20587"/>
    <cellStyle name="StmtTtl2 3 6 2" xfId="21563"/>
    <cellStyle name="StmtTtl2 3 7" xfId="21520"/>
    <cellStyle name="StmtTtl2 4" xfId="20588"/>
    <cellStyle name="StmtTtl2 4 2" xfId="20589"/>
    <cellStyle name="StmtTtl2 5" xfId="20590"/>
    <cellStyle name="StmtTtl2 6" xfId="20591"/>
    <cellStyle name="StmtTtl2 6 2" xfId="20592"/>
    <cellStyle name="StmtTtl2 6 2 2" xfId="21567"/>
    <cellStyle name="StmtTtl2 6 3" xfId="21524"/>
    <cellStyle name="StmtTtl2 7" xfId="20593"/>
    <cellStyle name="StmtTtl2 7 2" xfId="21560"/>
    <cellStyle name="StmtTtl2 8" xfId="21517"/>
    <cellStyle name="STYL1 - Style1" xfId="20594"/>
    <cellStyle name="STYL1 - Style1 2" xfId="20595"/>
    <cellStyle name="STYL1 - Style1 2 2" xfId="20596"/>
    <cellStyle name="STYL1 - Style1 2 2 2" xfId="20597"/>
    <cellStyle name="STYL1 - Style1 2 3" xfId="20598"/>
    <cellStyle name="STYL1 - Style1 3" xfId="20599"/>
    <cellStyle name="STYL1 - Style1 3 2" xfId="20600"/>
    <cellStyle name="STYL1 - Style1 4" xfId="20601"/>
    <cellStyle name="Style 1" xfId="20602"/>
    <cellStyle name="Style 1 10" xfId="20603"/>
    <cellStyle name="Style 1 10 2" xfId="20604"/>
    <cellStyle name="Style 1 10 2 2" xfId="20605"/>
    <cellStyle name="Style 1 10 3" xfId="20606"/>
    <cellStyle name="Style 1 10 3 2" xfId="20607"/>
    <cellStyle name="Style 1 10 4" xfId="20608"/>
    <cellStyle name="Style 1 11" xfId="20609"/>
    <cellStyle name="Style 1 11 2" xfId="20610"/>
    <cellStyle name="Style 1 11 2 2" xfId="20611"/>
    <cellStyle name="Style 1 11 3" xfId="20612"/>
    <cellStyle name="Style 1 12" xfId="20613"/>
    <cellStyle name="Style 1 12 2" xfId="20614"/>
    <cellStyle name="Style 1 12 2 2" xfId="20615"/>
    <cellStyle name="Style 1 12 3" xfId="20616"/>
    <cellStyle name="Style 1 12 3 2" xfId="20617"/>
    <cellStyle name="Style 1 12 4" xfId="20618"/>
    <cellStyle name="Style 1 13" xfId="20619"/>
    <cellStyle name="Style 1 13 2" xfId="20620"/>
    <cellStyle name="Style 1 14" xfId="20621"/>
    <cellStyle name="Style 1 2" xfId="20622"/>
    <cellStyle name="Style 1 2 2" xfId="20623"/>
    <cellStyle name="Style 1 2 2 2" xfId="20624"/>
    <cellStyle name="Style 1 2 2 2 2" xfId="20625"/>
    <cellStyle name="Style 1 2 2 2 2 2" xfId="20626"/>
    <cellStyle name="Style 1 2 2 2 3" xfId="20627"/>
    <cellStyle name="Style 1 2 2 3" xfId="20628"/>
    <cellStyle name="Style 1 2 2 3 2" xfId="20629"/>
    <cellStyle name="Style 1 2 2 4" xfId="20630"/>
    <cellStyle name="Style 1 2 2 4 2" xfId="20631"/>
    <cellStyle name="Style 1 2 2 5" xfId="20632"/>
    <cellStyle name="Style 1 2 3" xfId="20633"/>
    <cellStyle name="Style 1 2 3 2" xfId="20634"/>
    <cellStyle name="Style 1 2 3 2 2" xfId="20635"/>
    <cellStyle name="Style 1 2 3 3" xfId="20636"/>
    <cellStyle name="Style 1 2 3 3 2" xfId="20637"/>
    <cellStyle name="Style 1 2 3 4" xfId="20638"/>
    <cellStyle name="Style 1 2 4" xfId="20639"/>
    <cellStyle name="Style 1 2 4 2" xfId="20640"/>
    <cellStyle name="Style 1 2 4 2 2" xfId="20641"/>
    <cellStyle name="Style 1 2 4 3" xfId="20642"/>
    <cellStyle name="Style 1 2 5" xfId="20643"/>
    <cellStyle name="Style 1 2 5 2" xfId="20644"/>
    <cellStyle name="Style 1 2 5 2 2" xfId="20645"/>
    <cellStyle name="Style 1 2 5 3" xfId="20646"/>
    <cellStyle name="Style 1 2 6" xfId="20647"/>
    <cellStyle name="Style 1 2 6 2" xfId="20648"/>
    <cellStyle name="Style 1 2 7" xfId="20649"/>
    <cellStyle name="Style 1 2 7 2" xfId="20650"/>
    <cellStyle name="Style 1 2 8" xfId="20651"/>
    <cellStyle name="Style 1 2 8 2" xfId="20652"/>
    <cellStyle name="Style 1 2_4 31E Reg Asset  Liab and EXH D" xfId="20653"/>
    <cellStyle name="Style 1 3" xfId="20654"/>
    <cellStyle name="Style 1 3 2" xfId="20655"/>
    <cellStyle name="Style 1 3 2 2" xfId="20656"/>
    <cellStyle name="Style 1 3 2 2 2" xfId="20657"/>
    <cellStyle name="Style 1 3 2 2 2 2" xfId="20658"/>
    <cellStyle name="Style 1 3 2 2 3" xfId="20659"/>
    <cellStyle name="Style 1 3 2 2 3 2" xfId="20660"/>
    <cellStyle name="Style 1 3 2 2 4" xfId="20661"/>
    <cellStyle name="Style 1 3 2 3" xfId="20662"/>
    <cellStyle name="Style 1 3 2 3 2" xfId="20663"/>
    <cellStyle name="Style 1 3 2 3 2 2" xfId="20664"/>
    <cellStyle name="Style 1 3 2 3 3" xfId="20665"/>
    <cellStyle name="Style 1 3 2 4" xfId="20666"/>
    <cellStyle name="Style 1 3 3" xfId="20667"/>
    <cellStyle name="Style 1 3 3 2" xfId="20668"/>
    <cellStyle name="Style 1 3 3 2 2" xfId="20669"/>
    <cellStyle name="Style 1 3 3 2 2 2" xfId="20670"/>
    <cellStyle name="Style 1 3 3 2 3" xfId="20671"/>
    <cellStyle name="Style 1 3 3 3" xfId="20672"/>
    <cellStyle name="Style 1 3 3 3 2" xfId="20673"/>
    <cellStyle name="Style 1 3 3 4" xfId="20674"/>
    <cellStyle name="Style 1 3 4" xfId="20675"/>
    <cellStyle name="Style 1 3 4 2" xfId="20676"/>
    <cellStyle name="Style 1 3 4 2 2" xfId="20677"/>
    <cellStyle name="Style 1 3 4 3" xfId="20678"/>
    <cellStyle name="Style 1 3 4 3 2" xfId="20679"/>
    <cellStyle name="Style 1 3 4 4" xfId="20680"/>
    <cellStyle name="Style 1 3 5" xfId="20681"/>
    <cellStyle name="Style 1 3 5 2" xfId="20682"/>
    <cellStyle name="Style 1 3 5 2 2" xfId="20683"/>
    <cellStyle name="Style 1 3 5 3" xfId="20684"/>
    <cellStyle name="Style 1 3 6" xfId="20685"/>
    <cellStyle name="Style 1 4" xfId="20686"/>
    <cellStyle name="Style 1 4 2" xfId="20687"/>
    <cellStyle name="Style 1 4 2 2" xfId="20688"/>
    <cellStyle name="Style 1 4 2 2 2" xfId="20689"/>
    <cellStyle name="Style 1 4 2 3" xfId="20690"/>
    <cellStyle name="Style 1 4 3" xfId="20691"/>
    <cellStyle name="Style 1 4 3 2" xfId="20692"/>
    <cellStyle name="Style 1 4 3 2 2" xfId="20693"/>
    <cellStyle name="Style 1 4 3 3" xfId="20694"/>
    <cellStyle name="Style 1 4 4" xfId="20695"/>
    <cellStyle name="Style 1 4 4 2" xfId="20696"/>
    <cellStyle name="Style 1 4 5" xfId="20697"/>
    <cellStyle name="Style 1 4 5 2" xfId="20698"/>
    <cellStyle name="Style 1 4 6" xfId="20699"/>
    <cellStyle name="Style 1 5" xfId="20700"/>
    <cellStyle name="Style 1 5 2" xfId="20701"/>
    <cellStyle name="Style 1 5 2 2" xfId="20702"/>
    <cellStyle name="Style 1 5 2 2 2" xfId="20703"/>
    <cellStyle name="Style 1 5 2 3" xfId="20704"/>
    <cellStyle name="Style 1 5 3" xfId="20705"/>
    <cellStyle name="Style 1 5 3 2" xfId="20706"/>
    <cellStyle name="Style 1 5 3 2 2" xfId="20707"/>
    <cellStyle name="Style 1 5 3 3" xfId="20708"/>
    <cellStyle name="Style 1 5 3 3 2" xfId="20709"/>
    <cellStyle name="Style 1 5 3 4" xfId="20710"/>
    <cellStyle name="Style 1 5 4" xfId="20711"/>
    <cellStyle name="Style 1 5 4 2" xfId="20712"/>
    <cellStyle name="Style 1 5 4 2 2" xfId="20713"/>
    <cellStyle name="Style 1 5 4 3" xfId="20714"/>
    <cellStyle name="Style 1 5 5" xfId="20715"/>
    <cellStyle name="Style 1 5 5 2" xfId="20716"/>
    <cellStyle name="Style 1 5 6" xfId="20717"/>
    <cellStyle name="Style 1 6" xfId="20718"/>
    <cellStyle name="Style 1 6 2" xfId="20719"/>
    <cellStyle name="Style 1 6 2 2" xfId="20720"/>
    <cellStyle name="Style 1 6 2 2 2" xfId="20721"/>
    <cellStyle name="Style 1 6 2 2 2 2" xfId="20722"/>
    <cellStyle name="Style 1 6 2 2 3" xfId="20723"/>
    <cellStyle name="Style 1 6 2 3" xfId="20724"/>
    <cellStyle name="Style 1 6 2 3 2" xfId="20725"/>
    <cellStyle name="Style 1 6 2 4" xfId="20726"/>
    <cellStyle name="Style 1 6 3" xfId="20727"/>
    <cellStyle name="Style 1 6 3 2" xfId="20728"/>
    <cellStyle name="Style 1 6 3 2 2" xfId="20729"/>
    <cellStyle name="Style 1 6 3 2 2 2" xfId="20730"/>
    <cellStyle name="Style 1 6 3 2 3" xfId="20731"/>
    <cellStyle name="Style 1 6 3 3" xfId="20732"/>
    <cellStyle name="Style 1 6 4" xfId="20733"/>
    <cellStyle name="Style 1 6 4 2" xfId="20734"/>
    <cellStyle name="Style 1 6 4 2 2" xfId="20735"/>
    <cellStyle name="Style 1 6 4 2 2 2" xfId="20736"/>
    <cellStyle name="Style 1 6 4 2 3" xfId="20737"/>
    <cellStyle name="Style 1 6 4 3" xfId="20738"/>
    <cellStyle name="Style 1 6 5" xfId="20739"/>
    <cellStyle name="Style 1 6 5 2" xfId="20740"/>
    <cellStyle name="Style 1 6 5 2 2" xfId="20741"/>
    <cellStyle name="Style 1 6 5 2 2 2" xfId="20742"/>
    <cellStyle name="Style 1 6 5 2 3" xfId="20743"/>
    <cellStyle name="Style 1 6 5 3" xfId="20744"/>
    <cellStyle name="Style 1 6 6" xfId="20745"/>
    <cellStyle name="Style 1 6 6 2" xfId="20746"/>
    <cellStyle name="Style 1 6 6 2 2" xfId="20747"/>
    <cellStyle name="Style 1 6 6 3" xfId="20748"/>
    <cellStyle name="Style 1 6 7" xfId="20749"/>
    <cellStyle name="Style 1 6 7 2" xfId="20750"/>
    <cellStyle name="Style 1 6 8" xfId="20751"/>
    <cellStyle name="Style 1 7" xfId="20752"/>
    <cellStyle name="Style 1 7 2" xfId="20753"/>
    <cellStyle name="Style 1 7 2 2" xfId="20754"/>
    <cellStyle name="Style 1 7 3" xfId="20755"/>
    <cellStyle name="Style 1 7 3 2" xfId="20756"/>
    <cellStyle name="Style 1 7 4" xfId="20757"/>
    <cellStyle name="Style 1 8" xfId="20758"/>
    <cellStyle name="Style 1 8 2" xfId="20759"/>
    <cellStyle name="Style 1 8 2 2" xfId="20760"/>
    <cellStyle name="Style 1 8 3" xfId="20761"/>
    <cellStyle name="Style 1 8 3 2" xfId="20762"/>
    <cellStyle name="Style 1 8 4" xfId="20763"/>
    <cellStyle name="Style 1 9" xfId="20764"/>
    <cellStyle name="Style 1 9 2" xfId="20765"/>
    <cellStyle name="Style 1 9 2 2" xfId="20766"/>
    <cellStyle name="Style 1 9 3" xfId="20767"/>
    <cellStyle name="Style 1 9 3 2" xfId="20768"/>
    <cellStyle name="Style 1 9 4" xfId="20769"/>
    <cellStyle name="Style 1_ Price Inputs" xfId="20770"/>
    <cellStyle name="Style 21" xfId="20771"/>
    <cellStyle name="Style 21 2" xfId="20772"/>
    <cellStyle name="Style 21 2 2" xfId="20773"/>
    <cellStyle name="Style 21 3" xfId="20774"/>
    <cellStyle name="Style 21 4" xfId="20775"/>
    <cellStyle name="Style 22" xfId="20776"/>
    <cellStyle name="Style 22 2" xfId="20777"/>
    <cellStyle name="Style 22 2 2" xfId="20778"/>
    <cellStyle name="Style 22 3" xfId="20779"/>
    <cellStyle name="Style 22 4" xfId="20780"/>
    <cellStyle name="Style 23" xfId="20781"/>
    <cellStyle name="Style 23 2" xfId="20782"/>
    <cellStyle name="Style 23 2 2" xfId="20783"/>
    <cellStyle name="Style 23 3" xfId="20784"/>
    <cellStyle name="Style 24" xfId="20785"/>
    <cellStyle name="Style 24 2" xfId="20786"/>
    <cellStyle name="Style 24 2 2" xfId="20787"/>
    <cellStyle name="Style 24 2 3" xfId="20788"/>
    <cellStyle name="Style 24 2 3 2" xfId="20789"/>
    <cellStyle name="Style 24 2 3 3" xfId="20790"/>
    <cellStyle name="Style 24 2 3 4" xfId="20791"/>
    <cellStyle name="Style 24 2 4" xfId="20792"/>
    <cellStyle name="Style 24 2 5" xfId="20793"/>
    <cellStyle name="Style 24 2 6" xfId="20794"/>
    <cellStyle name="Style 24 3" xfId="20795"/>
    <cellStyle name="Style 24 4" xfId="20796"/>
    <cellStyle name="Style 24 4 2" xfId="20797"/>
    <cellStyle name="Style 24 4 3" xfId="20798"/>
    <cellStyle name="Style 24 4 4" xfId="20799"/>
    <cellStyle name="Style 24 5" xfId="20800"/>
    <cellStyle name="Style 24 6" xfId="20801"/>
    <cellStyle name="Style 24 7" xfId="20802"/>
    <cellStyle name="Style 25" xfId="20803"/>
    <cellStyle name="Style 25 2" xfId="20804"/>
    <cellStyle name="Style 25 2 2" xfId="20805"/>
    <cellStyle name="Style 25 3" xfId="20806"/>
    <cellStyle name="Style 26" xfId="20807"/>
    <cellStyle name="Style 26 2" xfId="20808"/>
    <cellStyle name="Style 26 2 2" xfId="20809"/>
    <cellStyle name="Style 26 3" xfId="20810"/>
    <cellStyle name="Style 27" xfId="20811"/>
    <cellStyle name="Style 27 2" xfId="20812"/>
    <cellStyle name="Style 27 2 2" xfId="20813"/>
    <cellStyle name="Style 27 3" xfId="20814"/>
    <cellStyle name="Style 28" xfId="20815"/>
    <cellStyle name="Style 28 2" xfId="20816"/>
    <cellStyle name="Style 28 2 2" xfId="20817"/>
    <cellStyle name="Style 28 3" xfId="20818"/>
    <cellStyle name="Style 29" xfId="20819"/>
    <cellStyle name="Style 29 2" xfId="20820"/>
    <cellStyle name="Style 29 2 2" xfId="20821"/>
    <cellStyle name="Style 29 3" xfId="20822"/>
    <cellStyle name="Style 29 3 2" xfId="20823"/>
    <cellStyle name="Style 29 4" xfId="20824"/>
    <cellStyle name="Style 30" xfId="20825"/>
    <cellStyle name="Style 30 2" xfId="20826"/>
    <cellStyle name="Style 30 2 2" xfId="20827"/>
    <cellStyle name="Style 30 3" xfId="20828"/>
    <cellStyle name="Style 30 3 2" xfId="20829"/>
    <cellStyle name="Style 30 4" xfId="20830"/>
    <cellStyle name="Style 31" xfId="20831"/>
    <cellStyle name="Style 31 2" xfId="20832"/>
    <cellStyle name="Style 31 2 2" xfId="20833"/>
    <cellStyle name="Style 31 3" xfId="20834"/>
    <cellStyle name="Style 32" xfId="20835"/>
    <cellStyle name="Style 32 2" xfId="20836"/>
    <cellStyle name="Style 32 2 2" xfId="20837"/>
    <cellStyle name="Style 32 3" xfId="20838"/>
    <cellStyle name="Style 33" xfId="20839"/>
    <cellStyle name="Style 33 2" xfId="20840"/>
    <cellStyle name="Style 33 2 2" xfId="20841"/>
    <cellStyle name="Style 33 3" xfId="20842"/>
    <cellStyle name="Style 33 3 2" xfId="20843"/>
    <cellStyle name="Style 33 4" xfId="20844"/>
    <cellStyle name="Style 34" xfId="20845"/>
    <cellStyle name="Style 34 2" xfId="20846"/>
    <cellStyle name="Style 34 2 2" xfId="20847"/>
    <cellStyle name="Style 34 3" xfId="20848"/>
    <cellStyle name="Style 34 3 2" xfId="20849"/>
    <cellStyle name="Style 34 4" xfId="20850"/>
    <cellStyle name="Style 35" xfId="20851"/>
    <cellStyle name="Style 35 2" xfId="20852"/>
    <cellStyle name="Style 35 2 2" xfId="20853"/>
    <cellStyle name="Style 35 3" xfId="20854"/>
    <cellStyle name="Style 35 3 2" xfId="20855"/>
    <cellStyle name="Style 35 4" xfId="20856"/>
    <cellStyle name="Style 36" xfId="20857"/>
    <cellStyle name="Style 36 2" xfId="20858"/>
    <cellStyle name="Style 36 2 2" xfId="20859"/>
    <cellStyle name="Style 36 3" xfId="20860"/>
    <cellStyle name="Style 36 3 2" xfId="20861"/>
    <cellStyle name="Style 36 4" xfId="20862"/>
    <cellStyle name="Style 39" xfId="20863"/>
    <cellStyle name="Style 39 2" xfId="20864"/>
    <cellStyle name="Style 39 2 2" xfId="20865"/>
    <cellStyle name="Style 39 3" xfId="20866"/>
    <cellStyle name="Style 39 3 2" xfId="20867"/>
    <cellStyle name="Style 39 4" xfId="20868"/>
    <cellStyle name="STYLE1" xfId="20869"/>
    <cellStyle name="STYLE1 2" xfId="20870"/>
    <cellStyle name="STYLE2" xfId="20871"/>
    <cellStyle name="STYLE2 2" xfId="20872"/>
    <cellStyle name="STYLE3" xfId="20873"/>
    <cellStyle name="STYLE3 2" xfId="20874"/>
    <cellStyle name="STYLE4" xfId="20875"/>
    <cellStyle name="STYLE5" xfId="20876"/>
    <cellStyle name="SUB HEADING" xfId="20877"/>
    <cellStyle name="SubHeading" xfId="20878"/>
    <cellStyle name="SubsidTitle" xfId="20879"/>
    <cellStyle name="sub-tl - Style3" xfId="20880"/>
    <cellStyle name="subtot - Style5" xfId="20881"/>
    <cellStyle name="subtot - Style5 2" xfId="20882"/>
    <cellStyle name="subtot - Style5 2 2" xfId="21526"/>
    <cellStyle name="subtot - Style5 3" xfId="21525"/>
    <cellStyle name="Subtotal" xfId="20883"/>
    <cellStyle name="Sub-total" xfId="20884"/>
    <cellStyle name="Subtotal 2" xfId="20885"/>
    <cellStyle name="Sub-total 2" xfId="20886"/>
    <cellStyle name="Subtotal 2 2" xfId="20887"/>
    <cellStyle name="Sub-total 2 2" xfId="20888"/>
    <cellStyle name="Subtotal 2 2 2" xfId="20889"/>
    <cellStyle name="Sub-total 2 2 2" xfId="20890"/>
    <cellStyle name="Subtotal 2 3" xfId="20891"/>
    <cellStyle name="Sub-total 2 3" xfId="20892"/>
    <cellStyle name="Subtotal 2 3 2" xfId="20893"/>
    <cellStyle name="Sub-total 2 3 2" xfId="20894"/>
    <cellStyle name="Subtotal 2 4" xfId="20895"/>
    <cellStyle name="Sub-total 2 4" xfId="20896"/>
    <cellStyle name="Subtotal 3" xfId="20897"/>
    <cellStyle name="Sub-total 3" xfId="20898"/>
    <cellStyle name="Subtotal 3 2" xfId="20899"/>
    <cellStyle name="Sub-total 3 2" xfId="20900"/>
    <cellStyle name="Subtotal 3 2 2" xfId="20901"/>
    <cellStyle name="Sub-total 3 2 2" xfId="20902"/>
    <cellStyle name="Subtotal 3 3" xfId="20903"/>
    <cellStyle name="Sub-total 3 3" xfId="20904"/>
    <cellStyle name="Subtotal 3 3 2" xfId="20905"/>
    <cellStyle name="Sub-total 3 3 2" xfId="20906"/>
    <cellStyle name="Subtotal 3 4" xfId="20907"/>
    <cellStyle name="Sub-total 3 4" xfId="20908"/>
    <cellStyle name="Subtotal 4" xfId="20909"/>
    <cellStyle name="Sub-total 4" xfId="20910"/>
    <cellStyle name="Subtotal 4 2" xfId="20911"/>
    <cellStyle name="Sub-total 4 2" xfId="20912"/>
    <cellStyle name="Subtotal 4 2 2" xfId="20913"/>
    <cellStyle name="Sub-total 4 2 2" xfId="20914"/>
    <cellStyle name="Subtotal 4 3" xfId="20915"/>
    <cellStyle name="Sub-total 4 3" xfId="20916"/>
    <cellStyle name="Subtotal 4 3 2" xfId="20917"/>
    <cellStyle name="Sub-total 4 3 2" xfId="20918"/>
    <cellStyle name="Subtotal 4 4" xfId="20919"/>
    <cellStyle name="Sub-total 4 4" xfId="20920"/>
    <cellStyle name="Subtotal 5" xfId="20921"/>
    <cellStyle name="Sub-total 5" xfId="20922"/>
    <cellStyle name="Subtotal 5 2" xfId="20923"/>
    <cellStyle name="Sub-total 5 2" xfId="20924"/>
    <cellStyle name="Subtotal 5 2 2" xfId="20925"/>
    <cellStyle name="Sub-total 5 2 2" xfId="20926"/>
    <cellStyle name="Subtotal 5 3" xfId="20927"/>
    <cellStyle name="Sub-total 5 3" xfId="20928"/>
    <cellStyle name="Subtotal 5 3 2" xfId="20929"/>
    <cellStyle name="Sub-total 5 3 2" xfId="20930"/>
    <cellStyle name="Subtotal 5 4" xfId="20931"/>
    <cellStyle name="Sub-total 5 4" xfId="20932"/>
    <cellStyle name="Subtotal 6" xfId="20933"/>
    <cellStyle name="Sub-total 6" xfId="20934"/>
    <cellStyle name="Subtotal 6 2" xfId="20935"/>
    <cellStyle name="Sub-total 6 2" xfId="20936"/>
    <cellStyle name="Subtotal 6 2 2" xfId="20937"/>
    <cellStyle name="Sub-total 6 2 2" xfId="20938"/>
    <cellStyle name="Subtotal 6 3" xfId="20939"/>
    <cellStyle name="Sub-total 6 3" xfId="20940"/>
    <cellStyle name="Subtotal 6 3 2" xfId="20941"/>
    <cellStyle name="Sub-total 6 3 2" xfId="20942"/>
    <cellStyle name="Subtotal 6 4" xfId="20943"/>
    <cellStyle name="Sub-total 6 4" xfId="20944"/>
    <cellStyle name="Subtotal 7" xfId="20945"/>
    <cellStyle name="Sub-total 7" xfId="20946"/>
    <cellStyle name="Subtotal 7 2" xfId="20947"/>
    <cellStyle name="Sub-total 7 2" xfId="20948"/>
    <cellStyle name="Subtotal 8" xfId="20949"/>
    <cellStyle name="Sub-total 8" xfId="20950"/>
    <cellStyle name="Table Data" xfId="20951"/>
    <cellStyle name="Table Headings Bold" xfId="20952"/>
    <cellStyle name="Table Headings Bold 2" xfId="20953"/>
    <cellStyle name="Table Headings Bold 2 2" xfId="20954"/>
    <cellStyle name="Table Headings Bold 3" xfId="20955"/>
    <cellStyle name="Table Headings Bold 3 2" xfId="20956"/>
    <cellStyle name="Table Headings Bold 4" xfId="20957"/>
    <cellStyle name="Table Headings Bold 4 2" xfId="20958"/>
    <cellStyle name="Table Headings Bold 5" xfId="20959"/>
    <cellStyle name="Table Headings Bold 5 2" xfId="20960"/>
    <cellStyle name="TableBody" xfId="20961"/>
    <cellStyle name="TableBody 10" xfId="20962"/>
    <cellStyle name="TableBody 10 2" xfId="20963"/>
    <cellStyle name="TableBody 10 3" xfId="20964"/>
    <cellStyle name="TableBody 11" xfId="20965"/>
    <cellStyle name="TableBody 11 2" xfId="20966"/>
    <cellStyle name="TableBody 11 2 2" xfId="20967"/>
    <cellStyle name="TableBody 11 2 2 2" xfId="20968"/>
    <cellStyle name="TableBody 11 2 2 3" xfId="20969"/>
    <cellStyle name="TableBody 11 2 3" xfId="20970"/>
    <cellStyle name="TableBody 11 2 4" xfId="20971"/>
    <cellStyle name="TableBody 11 3" xfId="20972"/>
    <cellStyle name="TableBody 11 4" xfId="20973"/>
    <cellStyle name="TableBody 12" xfId="20974"/>
    <cellStyle name="TableBody 12 2" xfId="20975"/>
    <cellStyle name="TableBody 12 3" xfId="20976"/>
    <cellStyle name="TableBody 13" xfId="20977"/>
    <cellStyle name="TableBody 13 2" xfId="20978"/>
    <cellStyle name="TableBody 13 3" xfId="20979"/>
    <cellStyle name="TableBody 14" xfId="20980"/>
    <cellStyle name="TableBody 15" xfId="20981"/>
    <cellStyle name="TableBody 2" xfId="20982"/>
    <cellStyle name="TableBody 2 2" xfId="20983"/>
    <cellStyle name="TableBody 2 2 2" xfId="20984"/>
    <cellStyle name="TableBody 2 2 2 2" xfId="20985"/>
    <cellStyle name="TableBody 2 2 2 2 2" xfId="20986"/>
    <cellStyle name="TableBody 2 2 2 2 3" xfId="20987"/>
    <cellStyle name="TableBody 2 2 2 3" xfId="20988"/>
    <cellStyle name="TableBody 2 2 2 4" xfId="20989"/>
    <cellStyle name="TableBody 2 2 3" xfId="20990"/>
    <cellStyle name="TableBody 2 2 4" xfId="20991"/>
    <cellStyle name="TableBody 2 3" xfId="20992"/>
    <cellStyle name="TableBody 2 3 2" xfId="20993"/>
    <cellStyle name="TableBody 2 3 3" xfId="20994"/>
    <cellStyle name="TableBody 2 4" xfId="20995"/>
    <cellStyle name="TableBody 2 4 2" xfId="20996"/>
    <cellStyle name="TableBody 2 4 3" xfId="20997"/>
    <cellStyle name="TableBody 2 5" xfId="20998"/>
    <cellStyle name="TableBody 2 6" xfId="20999"/>
    <cellStyle name="TableBody 3" xfId="21000"/>
    <cellStyle name="TableBody 3 2" xfId="21001"/>
    <cellStyle name="TableBody 3 3" xfId="21002"/>
    <cellStyle name="TableBody 4" xfId="21003"/>
    <cellStyle name="TableBody 4 2" xfId="21004"/>
    <cellStyle name="TableBody 4 3" xfId="21005"/>
    <cellStyle name="TableBody 5" xfId="21006"/>
    <cellStyle name="TableBody 5 2" xfId="21007"/>
    <cellStyle name="TableBody 5 3" xfId="21008"/>
    <cellStyle name="TableBody 6" xfId="21009"/>
    <cellStyle name="TableBody 6 2" xfId="21010"/>
    <cellStyle name="TableBody 6 3" xfId="21011"/>
    <cellStyle name="TableBody 7" xfId="21012"/>
    <cellStyle name="TableBody 7 2" xfId="21013"/>
    <cellStyle name="TableBody 7 3" xfId="21014"/>
    <cellStyle name="TableBody 8" xfId="21015"/>
    <cellStyle name="TableBody 8 2" xfId="21016"/>
    <cellStyle name="TableBody 8 3" xfId="21017"/>
    <cellStyle name="TableBody 9" xfId="21018"/>
    <cellStyle name="TableBody 9 2" xfId="21019"/>
    <cellStyle name="TableBody 9 3" xfId="21020"/>
    <cellStyle name="taples Plaza" xfId="21021"/>
    <cellStyle name="Test" xfId="21022"/>
    <cellStyle name="TextEntry" xfId="21023"/>
    <cellStyle name="TextEntry 10" xfId="21024"/>
    <cellStyle name="TextEntry 10 2" xfId="21025"/>
    <cellStyle name="TextEntry 10 3" xfId="21026"/>
    <cellStyle name="TextEntry 11" xfId="21027"/>
    <cellStyle name="TextEntry 11 2" xfId="21028"/>
    <cellStyle name="TextEntry 11 2 2" xfId="21029"/>
    <cellStyle name="TextEntry 11 2 2 2" xfId="21030"/>
    <cellStyle name="TextEntry 11 2 2 3" xfId="21031"/>
    <cellStyle name="TextEntry 11 2 3" xfId="21032"/>
    <cellStyle name="TextEntry 11 2 4" xfId="21033"/>
    <cellStyle name="TextEntry 11 3" xfId="21034"/>
    <cellStyle name="TextEntry 11 4" xfId="21035"/>
    <cellStyle name="TextEntry 12" xfId="21036"/>
    <cellStyle name="TextEntry 12 2" xfId="21037"/>
    <cellStyle name="TextEntry 12 3" xfId="21038"/>
    <cellStyle name="TextEntry 13" xfId="21039"/>
    <cellStyle name="TextEntry 13 2" xfId="21040"/>
    <cellStyle name="TextEntry 13 3" xfId="21041"/>
    <cellStyle name="TextEntry 14" xfId="21042"/>
    <cellStyle name="TextEntry 15" xfId="21043"/>
    <cellStyle name="TextEntry 2" xfId="21044"/>
    <cellStyle name="TextEntry 2 2" xfId="21045"/>
    <cellStyle name="TextEntry 2 2 2" xfId="21046"/>
    <cellStyle name="TextEntry 2 2 2 2" xfId="21047"/>
    <cellStyle name="TextEntry 2 2 2 2 2" xfId="21048"/>
    <cellStyle name="TextEntry 2 2 2 2 3" xfId="21049"/>
    <cellStyle name="TextEntry 2 2 2 3" xfId="21050"/>
    <cellStyle name="TextEntry 2 2 2 4" xfId="21051"/>
    <cellStyle name="TextEntry 2 2 3" xfId="21052"/>
    <cellStyle name="TextEntry 2 2 4" xfId="21053"/>
    <cellStyle name="TextEntry 2 3" xfId="21054"/>
    <cellStyle name="TextEntry 2 3 2" xfId="21055"/>
    <cellStyle name="TextEntry 2 3 3" xfId="21056"/>
    <cellStyle name="TextEntry 2 4" xfId="21057"/>
    <cellStyle name="TextEntry 2 4 2" xfId="21058"/>
    <cellStyle name="TextEntry 2 4 3" xfId="21059"/>
    <cellStyle name="TextEntry 2 5" xfId="21060"/>
    <cellStyle name="TextEntry 2 6" xfId="21061"/>
    <cellStyle name="TextEntry 3" xfId="21062"/>
    <cellStyle name="TextEntry 3 2" xfId="21063"/>
    <cellStyle name="TextEntry 3 3" xfId="21064"/>
    <cellStyle name="TextEntry 4" xfId="21065"/>
    <cellStyle name="TextEntry 4 2" xfId="21066"/>
    <cellStyle name="TextEntry 4 3" xfId="21067"/>
    <cellStyle name="TextEntry 5" xfId="21068"/>
    <cellStyle name="TextEntry 5 2" xfId="21069"/>
    <cellStyle name="TextEntry 5 3" xfId="21070"/>
    <cellStyle name="TextEntry 6" xfId="21071"/>
    <cellStyle name="TextEntry 6 2" xfId="21072"/>
    <cellStyle name="TextEntry 6 3" xfId="21073"/>
    <cellStyle name="TextEntry 7" xfId="21074"/>
    <cellStyle name="TextEntry 7 2" xfId="21075"/>
    <cellStyle name="TextEntry 7 3" xfId="21076"/>
    <cellStyle name="TextEntry 8" xfId="21077"/>
    <cellStyle name="TextEntry 8 2" xfId="21078"/>
    <cellStyle name="TextEntry 8 3" xfId="21079"/>
    <cellStyle name="TextEntry 9" xfId="21080"/>
    <cellStyle name="TextEntry 9 2" xfId="21081"/>
    <cellStyle name="TextEntry 9 3" xfId="21082"/>
    <cellStyle name="Tickmark" xfId="21083"/>
    <cellStyle name="Title 2" xfId="21084"/>
    <cellStyle name="Title 2 2" xfId="21085"/>
    <cellStyle name="Title 2 2 2" xfId="21086"/>
    <cellStyle name="Title 2 2 2 2" xfId="21087"/>
    <cellStyle name="Title 2 2 3" xfId="21088"/>
    <cellStyle name="Title 2 2 3 2" xfId="21089"/>
    <cellStyle name="Title 2 2 3 2 2" xfId="21090"/>
    <cellStyle name="Title 2 2 3 3" xfId="21091"/>
    <cellStyle name="Title 2 2 4" xfId="21092"/>
    <cellStyle name="Title 2 2 4 2" xfId="21093"/>
    <cellStyle name="Title 2 2 5" xfId="21094"/>
    <cellStyle name="Title 2 3" xfId="21095"/>
    <cellStyle name="Title 2 3 2" xfId="21096"/>
    <cellStyle name="Title 2 3 2 2" xfId="21097"/>
    <cellStyle name="Title 2 3 3" xfId="21098"/>
    <cellStyle name="Title 2 3 3 2" xfId="21099"/>
    <cellStyle name="Title 2 3 4" xfId="21100"/>
    <cellStyle name="Title 2 4" xfId="21101"/>
    <cellStyle name="Title 2 4 2" xfId="21102"/>
    <cellStyle name="Title 2 4 2 2" xfId="21103"/>
    <cellStyle name="Title 2 4 3" xfId="21104"/>
    <cellStyle name="Title 2 5" xfId="21105"/>
    <cellStyle name="Title 2 5 2" xfId="21106"/>
    <cellStyle name="Title 2 6" xfId="21107"/>
    <cellStyle name="Title 2 6 2" xfId="21108"/>
    <cellStyle name="Title 2 7" xfId="21109"/>
    <cellStyle name="Title 3" xfId="21110"/>
    <cellStyle name="Title 3 2" xfId="21111"/>
    <cellStyle name="Title 3 2 2" xfId="21112"/>
    <cellStyle name="Title 3 3" xfId="21113"/>
    <cellStyle name="Title 3 3 2" xfId="21114"/>
    <cellStyle name="Title 3 3 2 2" xfId="21115"/>
    <cellStyle name="Title 3 3 3" xfId="21116"/>
    <cellStyle name="Title 3 4" xfId="21117"/>
    <cellStyle name="Title 3 4 2" xfId="21118"/>
    <cellStyle name="Title 3 5" xfId="21119"/>
    <cellStyle name="Title 4" xfId="21120"/>
    <cellStyle name="Title 4 2" xfId="21121"/>
    <cellStyle name="Title 4 2 2" xfId="21122"/>
    <cellStyle name="Title 4 3" xfId="21123"/>
    <cellStyle name="Title 4 3 2" xfId="21124"/>
    <cellStyle name="Title 4 4" xfId="21125"/>
    <cellStyle name="Title 5" xfId="21126"/>
    <cellStyle name="Title 5 2" xfId="21127"/>
    <cellStyle name="Title 5 2 2" xfId="21128"/>
    <cellStyle name="Title 5 3" xfId="21129"/>
    <cellStyle name="Title 5 3 2" xfId="21130"/>
    <cellStyle name="Title 5 4" xfId="21131"/>
    <cellStyle name="Title 6" xfId="21132"/>
    <cellStyle name="Title 6 2" xfId="21133"/>
    <cellStyle name="Title 6 2 2" xfId="21134"/>
    <cellStyle name="Title 6 3" xfId="21135"/>
    <cellStyle name="Title 7" xfId="21136"/>
    <cellStyle name="Title 7 2" xfId="21137"/>
    <cellStyle name="Title: - Style3" xfId="21138"/>
    <cellStyle name="Title: - Style4" xfId="21139"/>
    <cellStyle name="Title: Major" xfId="21140"/>
    <cellStyle name="Title: Major 2" xfId="21141"/>
    <cellStyle name="Title: Major 2 2" xfId="21142"/>
    <cellStyle name="Title: Major 2 2 2" xfId="21143"/>
    <cellStyle name="Title: Major 2 3" xfId="21144"/>
    <cellStyle name="Title: Major 3" xfId="21145"/>
    <cellStyle name="Title: Major 3 2" xfId="21146"/>
    <cellStyle name="Title: Major 3 2 2" xfId="21147"/>
    <cellStyle name="Title: Major 3 3" xfId="21148"/>
    <cellStyle name="Title: Major 4" xfId="21149"/>
    <cellStyle name="Title: Major 4 2" xfId="21150"/>
    <cellStyle name="Title: Major 5" xfId="21151"/>
    <cellStyle name="Title: Minor" xfId="21152"/>
    <cellStyle name="Title: Minor 2" xfId="21153"/>
    <cellStyle name="Title: Minor 2 2" xfId="21154"/>
    <cellStyle name="Title: Minor 2 2 2" xfId="21155"/>
    <cellStyle name="Title: Minor 2 3" xfId="21156"/>
    <cellStyle name="Title: Minor 3" xfId="21157"/>
    <cellStyle name="Title: Minor 3 2" xfId="21158"/>
    <cellStyle name="Title: Minor 4" xfId="21159"/>
    <cellStyle name="Title: Minor_Electric Rev Req Model (2009 GRC) Rebuttal" xfId="21160"/>
    <cellStyle name="Title: Worksheet" xfId="21161"/>
    <cellStyle name="Title: Worksheet 2" xfId="21162"/>
    <cellStyle name="Title: Worksheet 2 2" xfId="21163"/>
    <cellStyle name="Title: Worksheet 2 2 2" xfId="21164"/>
    <cellStyle name="Title: Worksheet 2 3" xfId="21165"/>
    <cellStyle name="Title: Worksheet 3" xfId="21166"/>
    <cellStyle name="Title: Worksheet 3 2" xfId="21167"/>
    <cellStyle name="Title: Worksheet 4" xfId="21168"/>
    <cellStyle name="Titles" xfId="21169"/>
    <cellStyle name="Total 2" xfId="21170"/>
    <cellStyle name="Total 2 2" xfId="21171"/>
    <cellStyle name="Total 2 2 2" xfId="21172"/>
    <cellStyle name="Total 2 2 2 2" xfId="21173"/>
    <cellStyle name="Total 2 2 3" xfId="21174"/>
    <cellStyle name="Total 2 2 3 2" xfId="21175"/>
    <cellStyle name="Total 2 2 3 2 2" xfId="21176"/>
    <cellStyle name="Total 2 2 3 3" xfId="21177"/>
    <cellStyle name="Total 2 2 4" xfId="21178"/>
    <cellStyle name="Total 2 2 4 2" xfId="21179"/>
    <cellStyle name="Total 2 2 5" xfId="21180"/>
    <cellStyle name="Total 2 2 6" xfId="21181"/>
    <cellStyle name="Total 2 2 6 2" xfId="21527"/>
    <cellStyle name="Total 2 3" xfId="21182"/>
    <cellStyle name="Total 2 3 2" xfId="21183"/>
    <cellStyle name="Total 2 3 2 2" xfId="21184"/>
    <cellStyle name="Total 2 3 3" xfId="21185"/>
    <cellStyle name="Total 2 3 3 2" xfId="21186"/>
    <cellStyle name="Total 2 3 4" xfId="21187"/>
    <cellStyle name="Total 2 3 4 2" xfId="21188"/>
    <cellStyle name="Total 2 3 5" xfId="21189"/>
    <cellStyle name="Total 2 3 6" xfId="21190"/>
    <cellStyle name="Total 2 3 6 2" xfId="21529"/>
    <cellStyle name="Total 2 3 7" xfId="21528"/>
    <cellStyle name="Total 2 4" xfId="21191"/>
    <cellStyle name="Total 2 4 2" xfId="21192"/>
    <cellStyle name="Total 2 4 2 2" xfId="21193"/>
    <cellStyle name="Total 2 4 3" xfId="21194"/>
    <cellStyle name="Total 2 4 4" xfId="21195"/>
    <cellStyle name="Total 2 4 4 2" xfId="21531"/>
    <cellStyle name="Total 2 4 5" xfId="21530"/>
    <cellStyle name="Total 2 5" xfId="21196"/>
    <cellStyle name="Total 2 5 2" xfId="21197"/>
    <cellStyle name="Total 2 6" xfId="21198"/>
    <cellStyle name="Total 2 7" xfId="21305"/>
    <cellStyle name="Total 3" xfId="21199"/>
    <cellStyle name="Total 3 2" xfId="21200"/>
    <cellStyle name="Total 3 2 2" xfId="21201"/>
    <cellStyle name="Total 3 2 2 2" xfId="21202"/>
    <cellStyle name="Total 3 2 3" xfId="21203"/>
    <cellStyle name="Total 3 2 3 2" xfId="21204"/>
    <cellStyle name="Total 3 2 4" xfId="21205"/>
    <cellStyle name="Total 3 3" xfId="21206"/>
    <cellStyle name="Total 3 3 2" xfId="21207"/>
    <cellStyle name="Total 3 4" xfId="21208"/>
    <cellStyle name="Total 3 5" xfId="21209"/>
    <cellStyle name="Total 3 5 2" xfId="21544"/>
    <cellStyle name="Total 3 6" xfId="21306"/>
    <cellStyle name="Total 4" xfId="21210"/>
    <cellStyle name="Total 4 2" xfId="21211"/>
    <cellStyle name="Total 4 2 2" xfId="21212"/>
    <cellStyle name="Total 4 3" xfId="21213"/>
    <cellStyle name="Total 4 3 2" xfId="21214"/>
    <cellStyle name="Total 4 4" xfId="21215"/>
    <cellStyle name="Total 5" xfId="21216"/>
    <cellStyle name="Total 5 2" xfId="21217"/>
    <cellStyle name="Total 5 2 2" xfId="21218"/>
    <cellStyle name="Total 5 3" xfId="21219"/>
    <cellStyle name="Total 5 3 2" xfId="21220"/>
    <cellStyle name="Total 5 4" xfId="21221"/>
    <cellStyle name="Total 6" xfId="21222"/>
    <cellStyle name="Total 6 2" xfId="21223"/>
    <cellStyle name="Total 9" xfId="21224"/>
    <cellStyle name="Total 9 2" xfId="21225"/>
    <cellStyle name="Total4 - Style4" xfId="21226"/>
    <cellStyle name="Total4 - Style4 2" xfId="21227"/>
    <cellStyle name="Total4 - Style4 2 2" xfId="21228"/>
    <cellStyle name="Total4 - Style4 2 2 2" xfId="21229"/>
    <cellStyle name="Total4 - Style4 2 3" xfId="21230"/>
    <cellStyle name="Total4 - Style4 3" xfId="21231"/>
    <cellStyle name="Total4 - Style4 3 2" xfId="21232"/>
    <cellStyle name="Total4 - Style4 4" xfId="21233"/>
    <cellStyle name="Total4 - Style4_Electric Rev Req Model (2009 GRC) Rebuttal" xfId="21234"/>
    <cellStyle name="Totals" xfId="21235"/>
    <cellStyle name="Totals [0]" xfId="21236"/>
    <cellStyle name="Totals [2]" xfId="21237"/>
    <cellStyle name="Totals_FWB Summary" xfId="21238"/>
    <cellStyle name="UnProtectedCalc" xfId="21239"/>
    <cellStyle name="UnProtectedCalc 2" xfId="21240"/>
    <cellStyle name="Warning Text 2" xfId="21241"/>
    <cellStyle name="Warning Text 2 2" xfId="21242"/>
    <cellStyle name="Warning Text 2 2 2" xfId="21243"/>
    <cellStyle name="Warning Text 2 2 2 2" xfId="21244"/>
    <cellStyle name="Warning Text 2 2 3" xfId="21245"/>
    <cellStyle name="Warning Text 2 2 3 2" xfId="21246"/>
    <cellStyle name="Warning Text 2 2 3 2 2" xfId="21247"/>
    <cellStyle name="Warning Text 2 2 3 3" xfId="21248"/>
    <cellStyle name="Warning Text 2 2 4" xfId="21249"/>
    <cellStyle name="Warning Text 2 2 4 2" xfId="21250"/>
    <cellStyle name="Warning Text 2 2 5" xfId="21251"/>
    <cellStyle name="Warning Text 2 3" xfId="21252"/>
    <cellStyle name="Warning Text 2 3 2" xfId="21253"/>
    <cellStyle name="Warning Text 2 3 2 2" xfId="21254"/>
    <cellStyle name="Warning Text 2 3 3" xfId="21255"/>
    <cellStyle name="Warning Text 2 4" xfId="21256"/>
    <cellStyle name="Warning Text 2 4 2" xfId="21257"/>
    <cellStyle name="Warning Text 2 4 2 2" xfId="21258"/>
    <cellStyle name="Warning Text 2 4 3" xfId="21259"/>
    <cellStyle name="Warning Text 2 5" xfId="21260"/>
    <cellStyle name="Warning Text 2 5 2" xfId="21261"/>
    <cellStyle name="Warning Text 2 6" xfId="21262"/>
    <cellStyle name="Warning Text 3" xfId="21263"/>
    <cellStyle name="Warning Text 3 2" xfId="21264"/>
    <cellStyle name="Warning Text 3 2 2" xfId="21265"/>
    <cellStyle name="Warning Text 3 3" xfId="21266"/>
    <cellStyle name="Warning Text 3 3 2" xfId="21267"/>
    <cellStyle name="Warning Text 3 3 2 2" xfId="21268"/>
    <cellStyle name="Warning Text 3 3 3" xfId="21269"/>
    <cellStyle name="Warning Text 3 4" xfId="21270"/>
    <cellStyle name="Warning Text 3 4 2" xfId="21271"/>
    <cellStyle name="Warning Text 3 5" xfId="21272"/>
    <cellStyle name="Warning Text 4" xfId="21273"/>
    <cellStyle name="Warning Text 4 2" xfId="21274"/>
    <cellStyle name="Warning Text 4 2 2" xfId="21275"/>
    <cellStyle name="Warning Text 4 3" xfId="21276"/>
    <cellStyle name="Warning Text 4 3 2" xfId="21277"/>
    <cellStyle name="Warning Text 4 4" xfId="21278"/>
    <cellStyle name="Warning Text 5" xfId="21279"/>
    <cellStyle name="Warning Text 5 2" xfId="21280"/>
    <cellStyle name="Warning Text 5 2 2" xfId="21281"/>
    <cellStyle name="Warning Text 5 3" xfId="21282"/>
    <cellStyle name="Warning Text 6" xfId="21283"/>
    <cellStyle name="Warning Text 6 2" xfId="21284"/>
    <cellStyle name="Warning Text 6 2 2" xfId="21285"/>
    <cellStyle name="Warning Text 6 3" xfId="21286"/>
    <cellStyle name="Year" xfId="21287"/>
    <cellStyle name="Year 2" xfId="21288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L0FKQSR9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L0FKQSR9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L0FKQSR9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115" zoomScaleNormal="115" workbookViewId="0">
      <selection activeCell="C33" sqref="C33"/>
    </sheetView>
  </sheetViews>
  <sheetFormatPr defaultColWidth="9.1640625" defaultRowHeight="12.75"/>
  <cols>
    <col min="1" max="1" width="32.33203125" style="177" customWidth="1"/>
    <col min="2" max="2" width="12.1640625" style="177" customWidth="1"/>
    <col min="3" max="3" width="14" style="177" customWidth="1"/>
    <col min="4" max="4" width="12" style="177" customWidth="1"/>
    <col min="5" max="5" width="4.5" style="177" bestFit="1" customWidth="1"/>
    <col min="6" max="6" width="31.6640625" style="177" customWidth="1"/>
    <col min="7" max="7" width="19.6640625" style="177" bestFit="1" customWidth="1"/>
    <col min="8" max="8" width="8.5" style="177" bestFit="1" customWidth="1"/>
    <col min="9" max="16384" width="9.1640625" style="177"/>
  </cols>
  <sheetData>
    <row r="1" spans="1:8" ht="15.75">
      <c r="A1" s="178" t="s">
        <v>186</v>
      </c>
    </row>
    <row r="2" spans="1:8" ht="15.75">
      <c r="A2" s="178" t="s">
        <v>136</v>
      </c>
    </row>
    <row r="4" spans="1:8" ht="20.25" customHeight="1">
      <c r="A4" s="170" t="s">
        <v>192</v>
      </c>
    </row>
    <row r="5" spans="1:8">
      <c r="A5" s="176"/>
      <c r="B5" s="273" t="s">
        <v>275</v>
      </c>
    </row>
    <row r="6" spans="1:8">
      <c r="B6" s="274" t="s">
        <v>276</v>
      </c>
      <c r="F6" s="169" t="s">
        <v>189</v>
      </c>
      <c r="G6" s="168" t="s">
        <v>190</v>
      </c>
      <c r="H6" s="167" t="s">
        <v>193</v>
      </c>
    </row>
    <row r="7" spans="1:8">
      <c r="A7" s="177" t="s">
        <v>137</v>
      </c>
      <c r="C7" s="171">
        <f>+'Trans Ratebase'!C62</f>
        <v>23728060.395098276</v>
      </c>
      <c r="D7" s="171"/>
      <c r="E7" s="175" t="s">
        <v>195</v>
      </c>
      <c r="F7" s="166" t="s">
        <v>191</v>
      </c>
      <c r="G7" s="166" t="s">
        <v>196</v>
      </c>
      <c r="H7" s="174" t="s">
        <v>194</v>
      </c>
    </row>
    <row r="8" spans="1:8">
      <c r="A8" s="177" t="s">
        <v>138</v>
      </c>
      <c r="B8" s="269">
        <f>'KJB-3 Def'!H15</f>
        <v>7.7399999999999997E-2</v>
      </c>
      <c r="C8" s="171"/>
      <c r="D8" s="171">
        <f>B8*C7</f>
        <v>1836551.8745806066</v>
      </c>
      <c r="E8" s="173"/>
      <c r="F8" s="165"/>
      <c r="G8" s="165"/>
      <c r="H8" s="160"/>
    </row>
    <row r="9" spans="1:8">
      <c r="A9" s="177" t="s">
        <v>281</v>
      </c>
      <c r="B9" s="271">
        <f>'KJB-3 Def'!H13</f>
        <v>2.9899999999999999E-2</v>
      </c>
      <c r="C9" s="171"/>
      <c r="D9" s="171">
        <f>-C7*B9*0.35</f>
        <v>-248314.15203470344</v>
      </c>
      <c r="E9" s="175"/>
      <c r="F9" s="165"/>
      <c r="G9" s="165"/>
      <c r="H9" s="160"/>
    </row>
    <row r="10" spans="1:8">
      <c r="B10" s="270"/>
      <c r="C10" s="171"/>
      <c r="D10" s="171"/>
      <c r="E10" s="173"/>
      <c r="F10" s="165"/>
      <c r="G10" s="165"/>
      <c r="H10" s="160"/>
    </row>
    <row r="11" spans="1:8">
      <c r="A11" s="177" t="s">
        <v>139</v>
      </c>
      <c r="B11" s="270"/>
      <c r="C11" s="171"/>
      <c r="D11" s="171"/>
      <c r="E11" s="173"/>
      <c r="F11" s="165"/>
      <c r="G11" s="165"/>
      <c r="H11" s="160"/>
    </row>
    <row r="12" spans="1:8">
      <c r="A12" s="177" t="s">
        <v>274</v>
      </c>
      <c r="B12" s="270"/>
      <c r="C12" s="171"/>
      <c r="D12" s="171">
        <f>+'Trans Ratebase'!F62</f>
        <v>1795069.7426208444</v>
      </c>
      <c r="E12" s="175" t="s">
        <v>195</v>
      </c>
      <c r="F12" s="165" t="s">
        <v>191</v>
      </c>
      <c r="G12" s="165" t="s">
        <v>196</v>
      </c>
      <c r="H12" s="160" t="s">
        <v>194</v>
      </c>
    </row>
    <row r="13" spans="1:8">
      <c r="A13" s="177" t="s">
        <v>278</v>
      </c>
      <c r="B13" s="272">
        <f>+'Power Cost Bridge to A-1'!N9</f>
        <v>0.97465299999999999</v>
      </c>
      <c r="C13" s="171">
        <f>+'500KV 12ME 9-2016'!B46</f>
        <v>662134.87</v>
      </c>
      <c r="D13" s="171">
        <f>+C13*B13</f>
        <v>645351.73745011003</v>
      </c>
      <c r="E13" s="175" t="s">
        <v>195</v>
      </c>
      <c r="F13" s="165" t="s">
        <v>277</v>
      </c>
      <c r="G13" s="165" t="s">
        <v>197</v>
      </c>
      <c r="H13" s="160" t="s">
        <v>194</v>
      </c>
    </row>
    <row r="14" spans="1:8">
      <c r="A14" s="177" t="s">
        <v>279</v>
      </c>
      <c r="C14" s="267"/>
      <c r="D14" s="264">
        <f>SUM(D12:D13)</f>
        <v>2440421.4800709542</v>
      </c>
      <c r="E14" s="175"/>
      <c r="F14" s="165"/>
      <c r="G14" s="165"/>
      <c r="H14" s="160"/>
    </row>
    <row r="15" spans="1:8">
      <c r="C15" s="267"/>
      <c r="D15" s="263"/>
      <c r="E15" s="175"/>
      <c r="F15" s="165"/>
      <c r="G15" s="165"/>
      <c r="H15" s="160"/>
    </row>
    <row r="16" spans="1:8">
      <c r="A16" s="177" t="s">
        <v>166</v>
      </c>
      <c r="C16" s="263"/>
      <c r="D16" s="171">
        <f>-D14*0.35</f>
        <v>-854147.51802483387</v>
      </c>
      <c r="E16" s="175"/>
      <c r="F16" s="165"/>
      <c r="G16" s="165"/>
      <c r="H16" s="160"/>
    </row>
    <row r="17" spans="1:8">
      <c r="C17" s="171"/>
      <c r="D17" s="171"/>
      <c r="E17" s="173"/>
      <c r="F17" s="165"/>
      <c r="G17" s="165"/>
      <c r="H17" s="160"/>
    </row>
    <row r="18" spans="1:8">
      <c r="A18" s="177" t="s">
        <v>187</v>
      </c>
      <c r="C18" s="171"/>
      <c r="D18" s="171">
        <f>+D8+D14+D16+D9</f>
        <v>3174511.6845920235</v>
      </c>
      <c r="E18" s="173"/>
      <c r="F18" s="165"/>
      <c r="G18" s="165"/>
      <c r="H18" s="160"/>
    </row>
    <row r="19" spans="1:8">
      <c r="A19" s="177" t="s">
        <v>185</v>
      </c>
      <c r="C19" s="171"/>
      <c r="D19" s="268">
        <f>+'KJB-3 Def'!M21</f>
        <v>0.61905100000000002</v>
      </c>
      <c r="E19" s="175" t="s">
        <v>195</v>
      </c>
      <c r="F19" s="165" t="s">
        <v>191</v>
      </c>
      <c r="G19" s="165" t="s">
        <v>198</v>
      </c>
      <c r="H19" s="160" t="s">
        <v>194</v>
      </c>
    </row>
    <row r="20" spans="1:8" ht="13.5" thickBot="1">
      <c r="A20" s="177" t="s">
        <v>188</v>
      </c>
      <c r="C20" s="171"/>
      <c r="D20" s="266">
        <f>+D18/D19</f>
        <v>5128029.3297192371</v>
      </c>
      <c r="F20" s="165"/>
      <c r="G20" s="165"/>
      <c r="H20" s="160"/>
    </row>
    <row r="21" spans="1:8" ht="13.5" thickTop="1">
      <c r="C21" s="265"/>
      <c r="D21" s="265"/>
      <c r="F21" s="164"/>
      <c r="G21" s="164"/>
      <c r="H21" s="172"/>
    </row>
    <row r="31" spans="1:8">
      <c r="C31" s="265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zoomScaleNormal="100" workbookViewId="0">
      <pane xSplit="1" ySplit="1" topLeftCell="D2" activePane="bottomRight" state="frozen"/>
      <selection activeCell="AF27" sqref="AF27"/>
      <selection pane="topRight" activeCell="AF27" sqref="AF27"/>
      <selection pane="bottomLeft" activeCell="AF27" sqref="AF27"/>
      <selection pane="bottomRight" activeCell="J29" sqref="J29"/>
    </sheetView>
  </sheetViews>
  <sheetFormatPr defaultColWidth="19.33203125" defaultRowHeight="12.75" outlineLevelCol="1"/>
  <cols>
    <col min="1" max="1" width="5.83203125" style="182" customWidth="1" outlineLevel="1"/>
    <col min="2" max="2" width="46" style="182" customWidth="1" outlineLevel="1"/>
    <col min="3" max="3" width="20.6640625" style="182" customWidth="1" outlineLevel="1"/>
    <col min="4" max="4" width="6.5" style="179" bestFit="1" customWidth="1"/>
    <col min="5" max="5" width="55.83203125" style="179" bestFit="1" customWidth="1"/>
    <col min="6" max="6" width="19.33203125" style="179"/>
    <col min="7" max="7" width="13.83203125" style="179" customWidth="1"/>
    <col min="8" max="8" width="19.33203125" style="179"/>
    <col min="9" max="9" width="5.1640625" style="179" customWidth="1"/>
    <col min="10" max="10" width="72.5" style="179" bestFit="1" customWidth="1"/>
    <col min="11" max="11" width="5" style="179" customWidth="1"/>
    <col min="12" max="12" width="10.83203125" style="179" customWidth="1"/>
    <col min="13" max="16384" width="19.33203125" style="179"/>
  </cols>
  <sheetData>
    <row r="1" spans="1:14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4" s="204" customFormat="1">
      <c r="A2" s="187"/>
      <c r="B2" s="182"/>
      <c r="C2" s="225" t="s">
        <v>167</v>
      </c>
      <c r="D2" s="187"/>
      <c r="E2" s="182"/>
      <c r="F2" s="182"/>
      <c r="G2" s="182"/>
      <c r="H2" s="180" t="str">
        <f>+C2</f>
        <v>Exhibit No. ___   (KJB-3)</v>
      </c>
      <c r="I2" s="187"/>
      <c r="J2" s="182"/>
      <c r="K2" s="182"/>
      <c r="L2" s="182"/>
      <c r="M2" s="180" t="str">
        <f>+C2</f>
        <v>Exhibit No. ___   (KJB-3)</v>
      </c>
    </row>
    <row r="3" spans="1:14" s="204" customFormat="1" ht="13.5" thickBot="1">
      <c r="A3" s="187"/>
      <c r="B3" s="182"/>
      <c r="C3" s="225" t="s">
        <v>252</v>
      </c>
      <c r="D3" s="201"/>
      <c r="E3" s="182"/>
      <c r="F3" s="182"/>
      <c r="G3" s="182"/>
      <c r="H3" s="225" t="s">
        <v>253</v>
      </c>
      <c r="I3" s="187"/>
      <c r="J3" s="187"/>
      <c r="K3" s="187"/>
      <c r="L3" s="187"/>
      <c r="M3" s="225" t="s">
        <v>168</v>
      </c>
    </row>
    <row r="4" spans="1:14" s="204" customFormat="1" ht="16.5" thickBot="1">
      <c r="A4" s="214"/>
      <c r="B4" s="192"/>
      <c r="C4" s="254">
        <v>3.01</v>
      </c>
      <c r="D4" s="182"/>
      <c r="E4" s="182"/>
      <c r="F4" s="182"/>
      <c r="G4" s="182"/>
      <c r="H4" s="254">
        <f>+C4+0.01</f>
        <v>3.0199999999999996</v>
      </c>
      <c r="I4" s="187"/>
      <c r="J4" s="187"/>
      <c r="K4" s="187"/>
      <c r="L4" s="187"/>
      <c r="M4" s="254">
        <f>+H4+0.01</f>
        <v>3.0299999999999994</v>
      </c>
    </row>
    <row r="5" spans="1:14" s="204" customFormat="1" ht="24" customHeight="1">
      <c r="A5" s="278" t="s">
        <v>169</v>
      </c>
      <c r="B5" s="278"/>
      <c r="C5" s="278"/>
      <c r="D5" s="189" t="s">
        <v>169</v>
      </c>
      <c r="E5" s="192"/>
      <c r="F5" s="188"/>
      <c r="G5" s="188"/>
      <c r="H5" s="188"/>
      <c r="I5" s="189" t="s">
        <v>169</v>
      </c>
      <c r="J5" s="188"/>
      <c r="K5" s="188"/>
      <c r="L5" s="188"/>
      <c r="M5" s="188"/>
    </row>
    <row r="6" spans="1:14" s="204" customFormat="1">
      <c r="A6" s="228" t="s">
        <v>254</v>
      </c>
      <c r="B6" s="192"/>
      <c r="C6" s="192"/>
      <c r="D6" s="229" t="s">
        <v>255</v>
      </c>
      <c r="E6" s="192"/>
      <c r="F6" s="188"/>
      <c r="G6" s="188"/>
      <c r="H6" s="188"/>
      <c r="I6" s="229" t="s">
        <v>170</v>
      </c>
      <c r="J6" s="188"/>
      <c r="K6" s="188"/>
      <c r="L6" s="188"/>
      <c r="M6" s="188"/>
    </row>
    <row r="7" spans="1:14">
      <c r="A7" s="188" t="s">
        <v>171</v>
      </c>
      <c r="B7" s="192"/>
      <c r="C7" s="192"/>
      <c r="D7" s="188" t="s">
        <v>171</v>
      </c>
      <c r="E7" s="192"/>
      <c r="F7" s="188"/>
      <c r="G7" s="188"/>
      <c r="H7" s="188"/>
      <c r="I7" s="188" t="s">
        <v>171</v>
      </c>
      <c r="J7" s="188"/>
      <c r="K7" s="188"/>
      <c r="L7" s="188"/>
      <c r="M7" s="188"/>
    </row>
    <row r="8" spans="1:14">
      <c r="A8" s="189" t="s">
        <v>172</v>
      </c>
      <c r="B8" s="200"/>
      <c r="C8" s="192"/>
      <c r="D8" s="189" t="s">
        <v>172</v>
      </c>
      <c r="E8" s="192"/>
      <c r="F8" s="188"/>
      <c r="G8" s="188"/>
      <c r="H8" s="188"/>
      <c r="I8" s="189" t="s">
        <v>172</v>
      </c>
      <c r="J8" s="188"/>
      <c r="K8" s="188"/>
      <c r="L8" s="188"/>
      <c r="M8" s="188"/>
    </row>
    <row r="9" spans="1:14">
      <c r="D9" s="207"/>
      <c r="E9" s="182"/>
      <c r="F9" s="182"/>
      <c r="G9" s="181"/>
      <c r="H9" s="181"/>
      <c r="I9" s="187"/>
      <c r="J9" s="187"/>
      <c r="K9" s="187"/>
      <c r="L9" s="187"/>
      <c r="M9" s="187"/>
    </row>
    <row r="10" spans="1:14">
      <c r="A10" s="181" t="s">
        <v>173</v>
      </c>
      <c r="C10" s="181"/>
      <c r="D10" s="181" t="s">
        <v>173</v>
      </c>
      <c r="E10" s="182"/>
      <c r="F10" s="181" t="s">
        <v>256</v>
      </c>
      <c r="G10" s="181" t="s">
        <v>257</v>
      </c>
      <c r="H10" s="181" t="s">
        <v>258</v>
      </c>
      <c r="I10" s="181" t="s">
        <v>173</v>
      </c>
      <c r="J10" s="187"/>
      <c r="K10" s="187"/>
      <c r="L10" s="187"/>
      <c r="M10" s="187"/>
    </row>
    <row r="11" spans="1:14">
      <c r="A11" s="185" t="s">
        <v>174</v>
      </c>
      <c r="B11" s="190" t="s">
        <v>175</v>
      </c>
      <c r="C11" s="193" t="s">
        <v>83</v>
      </c>
      <c r="D11" s="185" t="s">
        <v>174</v>
      </c>
      <c r="E11" s="190" t="s">
        <v>175</v>
      </c>
      <c r="F11" s="185" t="s">
        <v>259</v>
      </c>
      <c r="G11" s="185" t="s">
        <v>260</v>
      </c>
      <c r="H11" s="185" t="s">
        <v>261</v>
      </c>
      <c r="I11" s="185" t="s">
        <v>174</v>
      </c>
      <c r="J11" s="206" t="s">
        <v>175</v>
      </c>
      <c r="K11" s="198"/>
      <c r="L11" s="198"/>
      <c r="M11" s="191" t="s">
        <v>176</v>
      </c>
    </row>
    <row r="12" spans="1:14">
      <c r="D12" s="186"/>
      <c r="E12" s="186"/>
      <c r="F12" s="186"/>
      <c r="G12" s="186"/>
      <c r="H12" s="186"/>
      <c r="I12" s="182"/>
      <c r="J12" s="182"/>
      <c r="K12" s="182"/>
      <c r="L12" s="182"/>
      <c r="M12" s="194"/>
    </row>
    <row r="13" spans="1:14">
      <c r="A13" s="183">
        <v>1</v>
      </c>
      <c r="B13" s="182" t="s">
        <v>262</v>
      </c>
      <c r="C13" s="217">
        <v>5097962433.1834583</v>
      </c>
      <c r="D13" s="183">
        <v>1</v>
      </c>
      <c r="E13" s="182" t="s">
        <v>263</v>
      </c>
      <c r="F13" s="213">
        <v>0.51500000000000001</v>
      </c>
      <c r="G13" s="213">
        <v>5.8058252427184473E-2</v>
      </c>
      <c r="H13" s="213">
        <f>ROUND(+F13*G13,4)</f>
        <v>2.9899999999999999E-2</v>
      </c>
      <c r="I13" s="183">
        <v>1</v>
      </c>
      <c r="J13" s="184" t="s">
        <v>177</v>
      </c>
      <c r="K13" s="182"/>
      <c r="L13" s="182"/>
      <c r="M13" s="221">
        <v>7.1570000000000002E-3</v>
      </c>
      <c r="N13" s="230"/>
    </row>
    <row r="14" spans="1:14">
      <c r="A14" s="183">
        <f t="shared" ref="A14:A25" si="0">A13+1</f>
        <v>2</v>
      </c>
      <c r="B14" s="184" t="s">
        <v>264</v>
      </c>
      <c r="C14" s="244">
        <f>+H15</f>
        <v>7.7399999999999997E-2</v>
      </c>
      <c r="D14" s="183">
        <v>2</v>
      </c>
      <c r="E14" s="182" t="s">
        <v>265</v>
      </c>
      <c r="F14" s="213">
        <v>0.48499999999999999</v>
      </c>
      <c r="G14" s="213">
        <v>9.8000000000000004E-2</v>
      </c>
      <c r="H14" s="213">
        <f>ROUND(+F14*G14,4)</f>
        <v>4.7500000000000001E-2</v>
      </c>
      <c r="I14" s="183">
        <v>2</v>
      </c>
      <c r="J14" s="184" t="s">
        <v>178</v>
      </c>
      <c r="K14" s="182"/>
      <c r="L14" s="182"/>
      <c r="M14" s="221">
        <v>2E-3</v>
      </c>
      <c r="N14" s="204"/>
    </row>
    <row r="15" spans="1:14">
      <c r="A15" s="183">
        <f t="shared" si="0"/>
        <v>3</v>
      </c>
      <c r="B15" s="184"/>
      <c r="D15" s="183">
        <v>3</v>
      </c>
      <c r="E15" s="182" t="s">
        <v>266</v>
      </c>
      <c r="F15" s="161">
        <f>SUM(F13:F14)</f>
        <v>1</v>
      </c>
      <c r="G15" s="226"/>
      <c r="H15" s="161">
        <f>SUM(H13:H14)</f>
        <v>7.7399999999999997E-2</v>
      </c>
      <c r="I15" s="183">
        <v>3</v>
      </c>
      <c r="J15" s="184" t="str">
        <f>"STATE UTILITY TAX ( "&amp;L15*100&amp;"% - ( LINE 1 * "&amp;L15*100&amp;"% )  )"</f>
        <v>STATE UTILITY TAX ( 3.8734% - ( LINE 1 * 3.8734% )  )</v>
      </c>
      <c r="K15" s="230"/>
      <c r="L15" s="247">
        <v>3.8733999999999998E-2</v>
      </c>
      <c r="M15" s="222">
        <f>ROUND(L15-(L15*M13),6)</f>
        <v>3.8456999999999998E-2</v>
      </c>
      <c r="N15" s="204"/>
    </row>
    <row r="16" spans="1:14">
      <c r="A16" s="183">
        <f t="shared" si="0"/>
        <v>4</v>
      </c>
      <c r="B16" s="182" t="s">
        <v>267</v>
      </c>
      <c r="C16" s="208">
        <f>+C13*C14</f>
        <v>394582292.32839966</v>
      </c>
      <c r="D16" s="183">
        <v>4</v>
      </c>
      <c r="F16" s="182"/>
      <c r="G16" s="182"/>
      <c r="H16" s="203"/>
      <c r="I16" s="183">
        <v>4</v>
      </c>
      <c r="J16" s="184"/>
      <c r="K16" s="182"/>
      <c r="L16" s="182"/>
      <c r="M16" s="223"/>
      <c r="N16" s="204"/>
    </row>
    <row r="17" spans="1:14">
      <c r="A17" s="183">
        <f t="shared" si="0"/>
        <v>5</v>
      </c>
      <c r="C17" s="202"/>
      <c r="D17" s="183">
        <v>5</v>
      </c>
      <c r="E17" s="182" t="s">
        <v>268</v>
      </c>
      <c r="F17" s="212">
        <f>+F13</f>
        <v>0.51500000000000001</v>
      </c>
      <c r="G17" s="212">
        <f>+G13</f>
        <v>5.8058252427184473E-2</v>
      </c>
      <c r="H17" s="213">
        <f>ROUND(H13*0.65,4)</f>
        <v>1.9400000000000001E-2</v>
      </c>
      <c r="I17" s="183">
        <v>5</v>
      </c>
      <c r="J17" s="184" t="s">
        <v>180</v>
      </c>
      <c r="K17" s="182"/>
      <c r="L17" s="182"/>
      <c r="M17" s="221">
        <f>ROUND(SUM(M13:M15),6)</f>
        <v>4.7613999999999997E-2</v>
      </c>
      <c r="N17" s="204"/>
    </row>
    <row r="18" spans="1:14">
      <c r="A18" s="183">
        <f t="shared" si="0"/>
        <v>6</v>
      </c>
      <c r="B18" s="184" t="s">
        <v>269</v>
      </c>
      <c r="C18" s="260">
        <v>302305321.62914348</v>
      </c>
      <c r="D18" s="183">
        <v>6</v>
      </c>
      <c r="E18" s="182" t="s">
        <v>265</v>
      </c>
      <c r="F18" s="212">
        <f>+F14</f>
        <v>0.48499999999999999</v>
      </c>
      <c r="G18" s="212">
        <f>+G14</f>
        <v>9.8000000000000004E-2</v>
      </c>
      <c r="H18" s="213">
        <f>ROUND(F18*G18,4)</f>
        <v>4.7500000000000001E-2</v>
      </c>
      <c r="I18" s="183">
        <v>6</v>
      </c>
      <c r="J18" s="182"/>
      <c r="K18" s="182"/>
      <c r="L18" s="182"/>
      <c r="M18" s="221"/>
      <c r="N18" s="204"/>
    </row>
    <row r="19" spans="1:14">
      <c r="A19" s="183">
        <f t="shared" si="0"/>
        <v>7</v>
      </c>
      <c r="B19" s="184" t="s">
        <v>270</v>
      </c>
      <c r="C19" s="210">
        <f>+C16-C18+0.5</f>
        <v>92276971.199256182</v>
      </c>
      <c r="D19" s="183">
        <v>7</v>
      </c>
      <c r="E19" s="182" t="s">
        <v>271</v>
      </c>
      <c r="F19" s="161">
        <f>SUM(F17:F18)</f>
        <v>1</v>
      </c>
      <c r="G19" s="226"/>
      <c r="H19" s="161">
        <f>SUM(H17:H18)</f>
        <v>6.6900000000000001E-2</v>
      </c>
      <c r="I19" s="183">
        <v>7</v>
      </c>
      <c r="J19" s="182" t="str">
        <f>"CONVERSION FACTOR EXCLUDING FEDERAL INCOME TAX ( 1 - LINE "&amp;$I$17&amp;" )"</f>
        <v>CONVERSION FACTOR EXCLUDING FEDERAL INCOME TAX ( 1 - LINE 5 )</v>
      </c>
      <c r="K19" s="182"/>
      <c r="L19" s="182"/>
      <c r="M19" s="221">
        <f>ROUND(1-M17,6)</f>
        <v>0.95238599999999995</v>
      </c>
      <c r="N19" s="204"/>
    </row>
    <row r="20" spans="1:14">
      <c r="A20" s="183">
        <f t="shared" si="0"/>
        <v>8</v>
      </c>
      <c r="C20" s="202"/>
      <c r="D20" s="183"/>
      <c r="F20" s="204"/>
      <c r="G20" s="204"/>
      <c r="H20" s="204"/>
      <c r="I20" s="183">
        <v>8</v>
      </c>
      <c r="J20" s="184" t="str">
        <f>"FEDERAL INCOME TAX ( LINE "&amp;I19&amp;"  * "&amp;k_FITrate*100&amp;"% )"</f>
        <v>FEDERAL INCOME TAX ( LINE 7  * 35% )</v>
      </c>
      <c r="K20" s="182"/>
      <c r="L20" s="211">
        <v>0.35</v>
      </c>
      <c r="M20" s="221">
        <f>ROUND((M19)*k_FITrate,6)</f>
        <v>0.33333499999999999</v>
      </c>
      <c r="N20" s="204"/>
    </row>
    <row r="21" spans="1:14" ht="19.5" customHeight="1" thickBot="1">
      <c r="A21" s="183">
        <f t="shared" si="0"/>
        <v>9</v>
      </c>
      <c r="B21" s="182" t="s">
        <v>170</v>
      </c>
      <c r="C21" s="252">
        <f>+M21</f>
        <v>0.61905100000000002</v>
      </c>
      <c r="D21" s="183"/>
      <c r="F21" s="182"/>
      <c r="G21" s="182"/>
      <c r="H21" s="182"/>
      <c r="I21" s="183">
        <v>9</v>
      </c>
      <c r="J21" s="184" t="str">
        <f>"CONVERSION FACTOR INCL FEDERAL INCOME TAX ( LINE "&amp;I19&amp;" - LINE "&amp;I20&amp;" ) "</f>
        <v xml:space="preserve">CONVERSION FACTOR INCL FEDERAL INCOME TAX ( LINE 7 - LINE 8 ) </v>
      </c>
      <c r="K21" s="182"/>
      <c r="L21" s="182"/>
      <c r="M21" s="253">
        <f>M19-M20</f>
        <v>0.61905100000000002</v>
      </c>
      <c r="N21" s="204"/>
    </row>
    <row r="22" spans="1:14" ht="13.5" thickTop="1">
      <c r="A22" s="183">
        <f t="shared" si="0"/>
        <v>10</v>
      </c>
      <c r="B22" s="182" t="s">
        <v>272</v>
      </c>
      <c r="C22" s="209">
        <f>ROUND(+C19/C21,0)</f>
        <v>149061986</v>
      </c>
      <c r="D22" s="183"/>
      <c r="F22" s="243"/>
      <c r="G22" s="243"/>
      <c r="H22" s="243"/>
      <c r="I22" s="243"/>
    </row>
    <row r="23" spans="1:14">
      <c r="A23" s="183">
        <f t="shared" si="0"/>
        <v>11</v>
      </c>
      <c r="B23" s="184" t="s">
        <v>273</v>
      </c>
      <c r="C23" s="209">
        <v>406089.5577419175</v>
      </c>
      <c r="F23" s="243"/>
      <c r="H23" s="213"/>
      <c r="L23" s="204"/>
      <c r="M23" s="204"/>
    </row>
    <row r="24" spans="1:14">
      <c r="A24" s="183">
        <f t="shared" si="0"/>
        <v>12</v>
      </c>
      <c r="B24" s="184"/>
      <c r="C24" s="210"/>
      <c r="I24" s="204"/>
    </row>
    <row r="25" spans="1:14" ht="13.5" thickBot="1">
      <c r="A25" s="183">
        <f t="shared" si="0"/>
        <v>13</v>
      </c>
      <c r="B25" s="182" t="s">
        <v>272</v>
      </c>
      <c r="C25" s="245">
        <f>+C22-C24-C23</f>
        <v>148655896.44225809</v>
      </c>
      <c r="M25" s="204"/>
    </row>
    <row r="26" spans="1:14" ht="14.25" thickTop="1">
      <c r="A26" s="183"/>
      <c r="C26" s="216"/>
    </row>
    <row r="27" spans="1:14" ht="13.5">
      <c r="A27" s="183"/>
      <c r="B27" s="224"/>
      <c r="C27" s="179"/>
    </row>
    <row r="28" spans="1:14" ht="13.5">
      <c r="A28" s="183"/>
      <c r="C28" s="216"/>
    </row>
    <row r="29" spans="1:14">
      <c r="A29" s="183"/>
      <c r="B29" s="179"/>
      <c r="C29" s="179"/>
    </row>
    <row r="30" spans="1:14">
      <c r="B30" s="179"/>
      <c r="C30" s="179"/>
    </row>
    <row r="31" spans="1:14">
      <c r="B31" s="179"/>
      <c r="C31" s="179"/>
    </row>
    <row r="32" spans="1:14">
      <c r="B32" s="179"/>
      <c r="C32" s="179"/>
    </row>
    <row r="33" spans="2:3">
      <c r="B33" s="179"/>
      <c r="C33" s="179"/>
    </row>
    <row r="34" spans="2:3">
      <c r="B34" s="179"/>
      <c r="C34" s="179"/>
    </row>
    <row r="35" spans="2:3">
      <c r="B35" s="179"/>
      <c r="C35" s="179"/>
    </row>
    <row r="36" spans="2:3">
      <c r="B36" s="179"/>
      <c r="C36" s="179"/>
    </row>
    <row r="37" spans="2:3">
      <c r="B37" s="179"/>
      <c r="C37" s="179"/>
    </row>
    <row r="38" spans="2:3">
      <c r="B38" s="179"/>
      <c r="C38" s="179"/>
    </row>
    <row r="39" spans="2:3">
      <c r="B39" s="179"/>
      <c r="C39" s="179"/>
    </row>
    <row r="40" spans="2:3">
      <c r="B40" s="179"/>
      <c r="C40" s="179"/>
    </row>
    <row r="41" spans="2:3">
      <c r="B41" s="179"/>
      <c r="C41" s="179"/>
    </row>
    <row r="42" spans="2:3">
      <c r="B42" s="179"/>
      <c r="C42" s="179"/>
    </row>
    <row r="43" spans="2:3">
      <c r="B43" s="179"/>
      <c r="C43" s="179"/>
    </row>
    <row r="44" spans="2:3">
      <c r="B44" s="179"/>
      <c r="C44" s="179"/>
    </row>
    <row r="45" spans="2:3">
      <c r="B45" s="179"/>
      <c r="C45" s="179"/>
    </row>
    <row r="46" spans="2:3">
      <c r="B46" s="179"/>
      <c r="C46" s="179"/>
    </row>
    <row r="47" spans="2:3">
      <c r="B47" s="179"/>
      <c r="C47" s="179"/>
    </row>
    <row r="48" spans="2:3">
      <c r="B48" s="179"/>
      <c r="C48" s="179"/>
    </row>
    <row r="49" spans="1:3">
      <c r="B49" s="179"/>
      <c r="C49" s="179"/>
    </row>
    <row r="50" spans="1:3">
      <c r="B50" s="179"/>
      <c r="C50" s="179"/>
    </row>
    <row r="51" spans="1:3" ht="13.5" customHeight="1">
      <c r="A51" s="183"/>
      <c r="B51" s="179"/>
      <c r="C51" s="179"/>
    </row>
    <row r="52" spans="1:3">
      <c r="B52" s="179"/>
      <c r="C52" s="179"/>
    </row>
    <row r="53" spans="1:3">
      <c r="B53" s="179"/>
      <c r="C53" s="179"/>
    </row>
    <row r="54" spans="1:3">
      <c r="B54" s="179"/>
      <c r="C54" s="179"/>
    </row>
    <row r="55" spans="1:3">
      <c r="B55" s="179"/>
      <c r="C55" s="179"/>
    </row>
    <row r="56" spans="1:3">
      <c r="B56" s="179"/>
      <c r="C56" s="179"/>
    </row>
    <row r="57" spans="1:3">
      <c r="B57" s="179"/>
      <c r="C57" s="179"/>
    </row>
    <row r="58" spans="1:3">
      <c r="B58" s="179"/>
      <c r="C58" s="179"/>
    </row>
    <row r="59" spans="1:3">
      <c r="B59" s="179"/>
      <c r="C59" s="179"/>
    </row>
    <row r="60" spans="1:3">
      <c r="B60" s="179"/>
      <c r="C60" s="179"/>
    </row>
    <row r="61" spans="1:3">
      <c r="B61" s="179"/>
      <c r="C61" s="179"/>
    </row>
    <row r="62" spans="1:3">
      <c r="B62" s="179"/>
      <c r="C62" s="179"/>
    </row>
    <row r="63" spans="1:3">
      <c r="B63" s="179"/>
      <c r="C63" s="179"/>
    </row>
    <row r="64" spans="1:3">
      <c r="B64" s="179"/>
      <c r="C64" s="179"/>
    </row>
    <row r="65" spans="1:3">
      <c r="B65" s="179"/>
      <c r="C65" s="179"/>
    </row>
    <row r="66" spans="1:3">
      <c r="B66" s="179"/>
      <c r="C66" s="179"/>
    </row>
    <row r="67" spans="1:3">
      <c r="B67" s="179"/>
      <c r="C67" s="179"/>
    </row>
    <row r="68" spans="1:3">
      <c r="B68" s="179"/>
      <c r="C68" s="179"/>
    </row>
    <row r="69" spans="1:3">
      <c r="B69" s="179"/>
      <c r="C69" s="179"/>
    </row>
    <row r="70" spans="1:3">
      <c r="B70" s="179"/>
      <c r="C70" s="179"/>
    </row>
    <row r="71" spans="1:3">
      <c r="B71" s="179"/>
      <c r="C71" s="179"/>
    </row>
    <row r="72" spans="1:3">
      <c r="B72" s="179"/>
      <c r="C72" s="179"/>
    </row>
    <row r="73" spans="1:3">
      <c r="B73" s="179"/>
      <c r="C73" s="179"/>
    </row>
    <row r="74" spans="1:3">
      <c r="B74" s="179"/>
      <c r="C74" s="179"/>
    </row>
    <row r="75" spans="1:3">
      <c r="B75" s="179"/>
      <c r="C75" s="179"/>
    </row>
    <row r="76" spans="1:3">
      <c r="A76" s="183"/>
      <c r="B76" s="179"/>
      <c r="C76" s="179"/>
    </row>
    <row r="77" spans="1:3">
      <c r="A77" s="183"/>
      <c r="B77" s="179"/>
      <c r="C77" s="179"/>
    </row>
    <row r="78" spans="1:3">
      <c r="A78" s="183"/>
      <c r="B78" s="179"/>
      <c r="C78" s="179"/>
    </row>
    <row r="79" spans="1:3">
      <c r="A79" s="205"/>
      <c r="B79" s="179"/>
      <c r="C79" s="179"/>
    </row>
    <row r="80" spans="1:3" ht="15.75">
      <c r="A80" s="218"/>
      <c r="B80" s="179"/>
      <c r="C80" s="179"/>
    </row>
    <row r="81" spans="1:3">
      <c r="A81" s="219"/>
      <c r="B81" s="179"/>
      <c r="C81" s="179"/>
    </row>
    <row r="82" spans="1:3">
      <c r="A82" s="219"/>
      <c r="B82" s="179"/>
      <c r="C82" s="179"/>
    </row>
    <row r="83" spans="1:3">
      <c r="A83" s="197"/>
      <c r="B83" s="179"/>
      <c r="C83" s="179"/>
    </row>
    <row r="84" spans="1:3">
      <c r="A84" s="219"/>
      <c r="B84" s="179"/>
      <c r="C84" s="179"/>
    </row>
    <row r="85" spans="1:3">
      <c r="A85" s="203"/>
      <c r="B85" s="179"/>
      <c r="C85" s="179"/>
    </row>
    <row r="86" spans="1:3">
      <c r="A86" s="196"/>
      <c r="B86" s="179"/>
      <c r="C86" s="179"/>
    </row>
    <row r="87" spans="1:3">
      <c r="A87" s="196"/>
      <c r="B87" s="179"/>
      <c r="C87" s="179"/>
    </row>
    <row r="88" spans="1:3">
      <c r="A88" s="203"/>
      <c r="B88" s="179"/>
      <c r="C88" s="179"/>
    </row>
    <row r="89" spans="1:3">
      <c r="A89" s="195"/>
      <c r="B89" s="179"/>
      <c r="C89" s="179"/>
    </row>
    <row r="90" spans="1:3">
      <c r="A90" s="195"/>
      <c r="B90" s="179"/>
      <c r="C90" s="179"/>
    </row>
    <row r="91" spans="1:3">
      <c r="A91" s="195"/>
      <c r="B91" s="179"/>
      <c r="C91" s="179"/>
    </row>
    <row r="92" spans="1:3">
      <c r="A92" s="195"/>
      <c r="B92" s="179"/>
      <c r="C92" s="179"/>
    </row>
    <row r="93" spans="1:3">
      <c r="A93" s="195"/>
      <c r="B93" s="179"/>
      <c r="C93" s="179"/>
    </row>
    <row r="94" spans="1:3">
      <c r="A94" s="195"/>
      <c r="B94" s="179"/>
      <c r="C94" s="179"/>
    </row>
    <row r="95" spans="1:3">
      <c r="A95" s="195"/>
      <c r="B95" s="179"/>
      <c r="C95" s="179"/>
    </row>
    <row r="96" spans="1:3">
      <c r="A96" s="195"/>
      <c r="B96" s="179"/>
      <c r="C96" s="179"/>
    </row>
    <row r="97" spans="1:3">
      <c r="A97" s="195"/>
      <c r="B97" s="179"/>
      <c r="C97" s="179"/>
    </row>
    <row r="98" spans="1:3">
      <c r="A98" s="195"/>
      <c r="B98" s="179"/>
      <c r="C98" s="179"/>
    </row>
    <row r="99" spans="1:3">
      <c r="A99" s="195"/>
      <c r="B99" s="179"/>
      <c r="C99" s="179"/>
    </row>
    <row r="100" spans="1:3">
      <c r="A100" s="195"/>
      <c r="B100" s="179"/>
      <c r="C100" s="179"/>
    </row>
    <row r="101" spans="1:3">
      <c r="A101" s="195"/>
      <c r="B101" s="179"/>
      <c r="C101" s="179"/>
    </row>
    <row r="102" spans="1:3">
      <c r="A102" s="195"/>
      <c r="B102" s="179"/>
      <c r="C102" s="179"/>
    </row>
    <row r="103" spans="1:3">
      <c r="A103" s="203"/>
      <c r="B103" s="179"/>
      <c r="C103" s="179"/>
    </row>
    <row r="104" spans="1:3">
      <c r="A104" s="195"/>
      <c r="B104" s="179"/>
      <c r="C104" s="179"/>
    </row>
    <row r="105" spans="1:3">
      <c r="A105" s="195"/>
      <c r="B105" s="179"/>
      <c r="C105" s="179"/>
    </row>
    <row r="106" spans="1:3">
      <c r="A106" s="195"/>
      <c r="B106" s="199"/>
      <c r="C106" s="203"/>
    </row>
    <row r="107" spans="1:3">
      <c r="A107" s="195"/>
      <c r="B107" s="203"/>
      <c r="C107" s="209"/>
    </row>
    <row r="108" spans="1:3">
      <c r="A108" s="195"/>
      <c r="B108" s="203"/>
      <c r="C108" s="203"/>
    </row>
    <row r="109" spans="1:3">
      <c r="A109" s="195"/>
      <c r="B109" s="199"/>
      <c r="C109" s="209"/>
    </row>
    <row r="110" spans="1:3">
      <c r="A110" s="195"/>
      <c r="B110" s="199"/>
      <c r="C110" s="209"/>
    </row>
    <row r="111" spans="1:3">
      <c r="A111" s="195"/>
      <c r="B111" s="203"/>
      <c r="C111" s="203"/>
    </row>
    <row r="112" spans="1:3">
      <c r="A112" s="195"/>
      <c r="B112" s="203"/>
      <c r="C112" s="220"/>
    </row>
    <row r="113" spans="1:3" ht="13.5">
      <c r="A113" s="195"/>
      <c r="B113" s="203"/>
      <c r="C113" s="215"/>
    </row>
    <row r="114" spans="1:3">
      <c r="A114" s="195"/>
      <c r="B114" s="199"/>
      <c r="C114" s="203"/>
    </row>
    <row r="115" spans="1:3">
      <c r="A115" s="195"/>
      <c r="B115" s="199"/>
      <c r="C115" s="203"/>
    </row>
    <row r="116" spans="1:3">
      <c r="A116" s="195"/>
      <c r="B116" s="203"/>
      <c r="C116" s="203"/>
    </row>
    <row r="117" spans="1:3">
      <c r="A117" s="195"/>
      <c r="B117" s="203"/>
      <c r="C117" s="203"/>
    </row>
    <row r="118" spans="1:3">
      <c r="A118" s="195"/>
    </row>
  </sheetData>
  <mergeCells count="1">
    <mergeCell ref="A5:C5"/>
  </mergeCells>
  <conditionalFormatting sqref="A1:IV1">
    <cfRule type="cellIs" dxfId="0" priority="1" stopIfTrue="1" operator="notEqual">
      <formula>0</formula>
    </cfRule>
  </conditionalFormatting>
  <printOptions horizontalCentered="1"/>
  <pageMargins left="0.95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77" zoomScaleNormal="77" workbookViewId="0">
      <pane xSplit="4" ySplit="13" topLeftCell="E14" activePane="bottomRight" state="frozen"/>
      <selection activeCell="E41" sqref="E41"/>
      <selection pane="topRight" activeCell="E41" sqref="E41"/>
      <selection pane="bottomLeft" activeCell="E41" sqref="E41"/>
      <selection pane="bottomRight" activeCell="N9" sqref="N9"/>
    </sheetView>
  </sheetViews>
  <sheetFormatPr defaultColWidth="9.33203125" defaultRowHeight="15" outlineLevelCol="1"/>
  <cols>
    <col min="1" max="1" width="5" style="227" customWidth="1"/>
    <col min="2" max="2" width="9.5" style="231" customWidth="1"/>
    <col min="3" max="3" width="7" style="231" customWidth="1"/>
    <col min="4" max="4" width="42.83203125" style="227" bestFit="1" customWidth="1"/>
    <col min="5" max="5" width="19.5" style="227" bestFit="1" customWidth="1"/>
    <col min="6" max="6" width="17.1640625" style="227" customWidth="1"/>
    <col min="7" max="7" width="15.5" style="227" customWidth="1"/>
    <col min="8" max="8" width="15.83203125" style="227" customWidth="1"/>
    <col min="9" max="9" width="18.1640625" style="227" customWidth="1"/>
    <col min="10" max="10" width="6.83203125" style="227" hidden="1" customWidth="1" outlineLevel="1"/>
    <col min="11" max="11" width="22.6640625" style="227" bestFit="1" customWidth="1" collapsed="1"/>
    <col min="12" max="12" width="18.83203125" style="227" bestFit="1" customWidth="1"/>
    <col min="13" max="13" width="19.5" style="227" bestFit="1" customWidth="1"/>
    <col min="14" max="14" width="18.83203125" style="227" bestFit="1" customWidth="1"/>
    <col min="15" max="15" width="18.33203125" style="227" customWidth="1"/>
    <col min="16" max="16384" width="9.33203125" style="227"/>
  </cols>
  <sheetData>
    <row r="1" spans="1:19" ht="18.75">
      <c r="A1" s="255" t="s">
        <v>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9" ht="18.75">
      <c r="A2" s="255" t="s">
        <v>199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9" ht="18.75">
      <c r="A3" s="255" t="s">
        <v>200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9" ht="18.75">
      <c r="A4" s="255" t="s">
        <v>201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9" ht="18.75">
      <c r="A5" s="238"/>
    </row>
    <row r="6" spans="1:19">
      <c r="A6" s="227">
        <v>1</v>
      </c>
      <c r="M6" s="231" t="s">
        <v>202</v>
      </c>
      <c r="N6" s="231" t="s">
        <v>203</v>
      </c>
    </row>
    <row r="7" spans="1:19" ht="15.75" thickBot="1">
      <c r="A7" s="227">
        <f>+A6+1</f>
        <v>2</v>
      </c>
      <c r="M7" s="231"/>
      <c r="N7" s="231"/>
    </row>
    <row r="8" spans="1:19" ht="15" customHeight="1">
      <c r="A8" s="227">
        <f t="shared" ref="A8:A29" si="0">+A7+1</f>
        <v>3</v>
      </c>
      <c r="M8" s="159" t="s">
        <v>204</v>
      </c>
      <c r="N8" s="159" t="s">
        <v>204</v>
      </c>
    </row>
    <row r="9" spans="1:19" ht="15" customHeight="1" thickBot="1">
      <c r="A9" s="227">
        <f t="shared" si="0"/>
        <v>4</v>
      </c>
      <c r="M9" s="242">
        <v>2.5347000000000001E-2</v>
      </c>
      <c r="N9" s="242">
        <f>1-M9</f>
        <v>0.97465299999999999</v>
      </c>
    </row>
    <row r="10" spans="1:19" ht="15" customHeight="1">
      <c r="A10" s="227">
        <f t="shared" si="0"/>
        <v>5</v>
      </c>
      <c r="M10" s="159" t="s">
        <v>165</v>
      </c>
      <c r="N10" s="159" t="s">
        <v>165</v>
      </c>
    </row>
    <row r="11" spans="1:19" ht="15" customHeight="1" thickBot="1">
      <c r="A11" s="227">
        <f t="shared" si="0"/>
        <v>6</v>
      </c>
      <c r="M11" s="242">
        <v>3.8393999999999998E-2</v>
      </c>
      <c r="N11" s="242">
        <f>1-M11</f>
        <v>0.96160599999999996</v>
      </c>
    </row>
    <row r="12" spans="1:19" ht="15" customHeight="1">
      <c r="A12" s="227">
        <f t="shared" si="0"/>
        <v>7</v>
      </c>
      <c r="E12" s="231" t="s">
        <v>205</v>
      </c>
      <c r="F12" s="231" t="s">
        <v>206</v>
      </c>
      <c r="G12" s="231" t="s">
        <v>207</v>
      </c>
      <c r="H12" s="231" t="s">
        <v>207</v>
      </c>
      <c r="I12" s="231" t="s">
        <v>208</v>
      </c>
      <c r="J12" s="246" t="s">
        <v>209</v>
      </c>
      <c r="K12" s="231" t="s">
        <v>210</v>
      </c>
      <c r="L12" s="231" t="s">
        <v>211</v>
      </c>
      <c r="M12" s="231" t="s">
        <v>212</v>
      </c>
      <c r="N12" s="236" t="s">
        <v>213</v>
      </c>
    </row>
    <row r="13" spans="1:19">
      <c r="A13" s="227">
        <f t="shared" si="0"/>
        <v>8</v>
      </c>
      <c r="B13" s="231" t="s">
        <v>4</v>
      </c>
      <c r="C13" s="231" t="s">
        <v>214</v>
      </c>
      <c r="E13" s="237">
        <v>42643</v>
      </c>
      <c r="F13" s="237" t="s">
        <v>215</v>
      </c>
      <c r="G13" s="231" t="s">
        <v>216</v>
      </c>
      <c r="H13" s="231" t="s">
        <v>217</v>
      </c>
      <c r="I13" s="231" t="s">
        <v>218</v>
      </c>
      <c r="J13" s="246" t="s">
        <v>219</v>
      </c>
      <c r="K13" s="237">
        <v>43465</v>
      </c>
      <c r="L13" s="231" t="s">
        <v>220</v>
      </c>
      <c r="M13" s="231" t="s">
        <v>221</v>
      </c>
      <c r="N13" s="236" t="s">
        <v>222</v>
      </c>
    </row>
    <row r="14" spans="1:19">
      <c r="A14" s="227">
        <f t="shared" si="0"/>
        <v>9</v>
      </c>
      <c r="B14" s="231" t="s">
        <v>116</v>
      </c>
      <c r="C14" s="231" t="s">
        <v>16</v>
      </c>
      <c r="D14" s="231" t="s">
        <v>223</v>
      </c>
      <c r="E14" s="237" t="s">
        <v>224</v>
      </c>
      <c r="F14" s="237" t="s">
        <v>225</v>
      </c>
      <c r="G14" s="231" t="s">
        <v>226</v>
      </c>
      <c r="H14" s="231" t="s">
        <v>227</v>
      </c>
      <c r="I14" s="231" t="s">
        <v>228</v>
      </c>
      <c r="J14" s="246"/>
      <c r="K14" s="237" t="s">
        <v>229</v>
      </c>
      <c r="L14" s="231" t="s">
        <v>230</v>
      </c>
      <c r="M14" s="231" t="s">
        <v>231</v>
      </c>
      <c r="N14" s="236" t="s">
        <v>232</v>
      </c>
    </row>
    <row r="15" spans="1:19">
      <c r="A15" s="227">
        <f t="shared" si="0"/>
        <v>10</v>
      </c>
      <c r="B15" s="235">
        <v>501</v>
      </c>
      <c r="C15" s="235" t="s">
        <v>233</v>
      </c>
      <c r="D15" s="234" t="s">
        <v>234</v>
      </c>
      <c r="E15" s="261">
        <v>85246014.709999993</v>
      </c>
      <c r="F15" s="261">
        <v>0</v>
      </c>
      <c r="G15" s="261">
        <v>0</v>
      </c>
      <c r="H15" s="261">
        <v>0</v>
      </c>
      <c r="I15" s="261">
        <f t="shared" ref="I15:I22" si="1">SUM(E15:H15)</f>
        <v>85246014.709999993</v>
      </c>
      <c r="J15" s="261"/>
      <c r="K15" s="261">
        <v>82220396.051686153</v>
      </c>
      <c r="L15" s="261">
        <v>0</v>
      </c>
      <c r="M15" s="261">
        <f t="shared" ref="M15:M22" si="2">SUM(K15:L15)</f>
        <v>82220396.051686153</v>
      </c>
      <c r="N15" s="261">
        <f t="shared" ref="N15:N22" si="3">IF(C15="v",M15*$N$11,M15*$N$9)</f>
        <v>79063626.165677711</v>
      </c>
      <c r="O15" s="232"/>
      <c r="P15" s="232"/>
      <c r="Q15" s="232"/>
      <c r="R15" s="232"/>
      <c r="S15" s="232"/>
    </row>
    <row r="16" spans="1:19">
      <c r="A16" s="227">
        <f t="shared" si="0"/>
        <v>11</v>
      </c>
      <c r="B16" s="231">
        <v>547</v>
      </c>
      <c r="C16" s="231" t="s">
        <v>233</v>
      </c>
      <c r="D16" s="227" t="s">
        <v>235</v>
      </c>
      <c r="E16" s="232">
        <v>149756871.78999999</v>
      </c>
      <c r="F16" s="232"/>
      <c r="G16" s="232"/>
      <c r="H16" s="241"/>
      <c r="I16" s="232">
        <f t="shared" si="1"/>
        <v>149756871.78999999</v>
      </c>
      <c r="J16" s="248">
        <v>0</v>
      </c>
      <c r="K16" s="232">
        <v>133714370.01720013</v>
      </c>
      <c r="L16" s="241"/>
      <c r="M16" s="232">
        <f t="shared" si="2"/>
        <v>133714370.01720013</v>
      </c>
      <c r="N16" s="241">
        <f t="shared" si="3"/>
        <v>128580540.49475974</v>
      </c>
      <c r="O16" s="232"/>
      <c r="P16" s="232"/>
      <c r="Q16" s="232"/>
      <c r="R16" s="232"/>
      <c r="S16" s="232"/>
    </row>
    <row r="17" spans="1:19">
      <c r="A17" s="227">
        <f t="shared" si="0"/>
        <v>12</v>
      </c>
      <c r="B17" s="257">
        <v>555</v>
      </c>
      <c r="C17" s="257" t="s">
        <v>233</v>
      </c>
      <c r="D17" s="258" t="s">
        <v>236</v>
      </c>
      <c r="E17" s="241">
        <v>375700424.96000004</v>
      </c>
      <c r="F17" s="241">
        <v>147337570.84999999</v>
      </c>
      <c r="G17" s="241"/>
      <c r="H17" s="241"/>
      <c r="I17" s="241">
        <f t="shared" si="1"/>
        <v>523037995.81000006</v>
      </c>
      <c r="J17" s="248"/>
      <c r="K17" s="232">
        <v>450719788.54487628</v>
      </c>
      <c r="L17" s="241"/>
      <c r="M17" s="232">
        <f t="shared" si="2"/>
        <v>450719788.54487628</v>
      </c>
      <c r="N17" s="241">
        <f>IF(C17="v",M17*$N$11,M17*$N$9)</f>
        <v>433414852.98348427</v>
      </c>
      <c r="O17" s="232"/>
      <c r="P17" s="232"/>
      <c r="Q17" s="232"/>
      <c r="R17" s="232"/>
      <c r="S17" s="232"/>
    </row>
    <row r="18" spans="1:19">
      <c r="A18" s="227">
        <f t="shared" si="0"/>
        <v>13</v>
      </c>
      <c r="B18" s="257">
        <v>557</v>
      </c>
      <c r="C18" s="257" t="s">
        <v>237</v>
      </c>
      <c r="D18" s="258" t="s">
        <v>238</v>
      </c>
      <c r="E18" s="241">
        <v>10715287.84</v>
      </c>
      <c r="F18" s="241"/>
      <c r="G18" s="241">
        <v>-1364051.1099999999</v>
      </c>
      <c r="H18" s="241">
        <v>-368615.64</v>
      </c>
      <c r="I18" s="241">
        <f t="shared" si="1"/>
        <v>8982621.0899999999</v>
      </c>
      <c r="J18" s="248"/>
      <c r="K18" s="241">
        <v>11163253.910000002</v>
      </c>
      <c r="L18" s="241">
        <f>SUM(G18:H18)</f>
        <v>-1732666.75</v>
      </c>
      <c r="M18" s="232">
        <f t="shared" si="2"/>
        <v>9430587.160000002</v>
      </c>
      <c r="N18" s="241">
        <f>IF(C18="v",M18*$N$11,M18*$N$9)</f>
        <v>9191550.0672554821</v>
      </c>
      <c r="O18" s="232"/>
      <c r="P18" s="232"/>
      <c r="Q18" s="232"/>
      <c r="R18" s="232"/>
      <c r="S18" s="232"/>
    </row>
    <row r="19" spans="1:19">
      <c r="A19" s="227">
        <f t="shared" si="0"/>
        <v>14</v>
      </c>
      <c r="B19" s="257">
        <v>557</v>
      </c>
      <c r="C19" s="257" t="s">
        <v>233</v>
      </c>
      <c r="D19" s="258" t="s">
        <v>239</v>
      </c>
      <c r="E19" s="241">
        <v>325842.46999999997</v>
      </c>
      <c r="F19" s="241"/>
      <c r="G19" s="241"/>
      <c r="H19" s="241"/>
      <c r="I19" s="241">
        <f t="shared" si="1"/>
        <v>325842.46999999997</v>
      </c>
      <c r="J19" s="248">
        <v>0</v>
      </c>
      <c r="K19" s="241">
        <f>+I19</f>
        <v>325842.46999999997</v>
      </c>
      <c r="L19" s="241"/>
      <c r="M19" s="232">
        <f t="shared" si="2"/>
        <v>325842.46999999997</v>
      </c>
      <c r="N19" s="241">
        <f>IF(C19="v",M19*$N$11,M19*$N$9)</f>
        <v>313332.07420681993</v>
      </c>
      <c r="O19" s="232"/>
      <c r="P19" s="232"/>
      <c r="Q19" s="232"/>
      <c r="R19" s="232"/>
      <c r="S19" s="232"/>
    </row>
    <row r="20" spans="1:19">
      <c r="A20" s="227">
        <f t="shared" si="0"/>
        <v>15</v>
      </c>
      <c r="B20" s="257">
        <v>565</v>
      </c>
      <c r="C20" s="257" t="s">
        <v>233</v>
      </c>
      <c r="D20" s="258" t="s">
        <v>240</v>
      </c>
      <c r="E20" s="241">
        <v>113800193.22</v>
      </c>
      <c r="F20" s="241"/>
      <c r="G20" s="241"/>
      <c r="H20" s="241"/>
      <c r="I20" s="241">
        <f t="shared" si="1"/>
        <v>113800193.22</v>
      </c>
      <c r="J20" s="240">
        <v>-9.9837779998779297E-7</v>
      </c>
      <c r="K20" s="241">
        <v>112909796.27716601</v>
      </c>
      <c r="L20" s="241"/>
      <c r="M20" s="232">
        <f t="shared" si="2"/>
        <v>112909796.27716601</v>
      </c>
      <c r="N20" s="241">
        <f t="shared" si="3"/>
        <v>108574737.55890049</v>
      </c>
      <c r="O20" s="232"/>
      <c r="P20" s="232"/>
      <c r="Q20" s="232"/>
      <c r="R20" s="232"/>
      <c r="S20" s="232"/>
    </row>
    <row r="21" spans="1:19">
      <c r="A21" s="227">
        <f t="shared" si="0"/>
        <v>16</v>
      </c>
      <c r="B21" s="257">
        <v>447</v>
      </c>
      <c r="C21" s="257" t="s">
        <v>233</v>
      </c>
      <c r="D21" s="258" t="s">
        <v>241</v>
      </c>
      <c r="E21" s="241">
        <v>-53788170.890000015</v>
      </c>
      <c r="F21" s="241">
        <v>-147337570.84999999</v>
      </c>
      <c r="G21" s="241"/>
      <c r="H21" s="241"/>
      <c r="I21" s="241">
        <f t="shared" si="1"/>
        <v>-201125741.74000001</v>
      </c>
      <c r="J21" s="240">
        <v>1.0132789611816406E-6</v>
      </c>
      <c r="K21" s="241">
        <v>-29566835.397595782</v>
      </c>
      <c r="L21" s="241"/>
      <c r="M21" s="232">
        <f t="shared" si="2"/>
        <v>-29566835.397595782</v>
      </c>
      <c r="N21" s="241">
        <f t="shared" si="3"/>
        <v>-28431646.31934049</v>
      </c>
      <c r="O21" s="232"/>
      <c r="P21" s="232"/>
      <c r="Q21" s="232"/>
      <c r="R21" s="232"/>
      <c r="S21" s="232"/>
    </row>
    <row r="22" spans="1:19">
      <c r="A22" s="227">
        <f t="shared" si="0"/>
        <v>17</v>
      </c>
      <c r="B22" s="257">
        <v>456</v>
      </c>
      <c r="C22" s="257" t="s">
        <v>233</v>
      </c>
      <c r="D22" s="258" t="s">
        <v>242</v>
      </c>
      <c r="E22" s="241">
        <v>18023677.969999999</v>
      </c>
      <c r="F22" s="241"/>
      <c r="G22" s="241"/>
      <c r="H22" s="241"/>
      <c r="I22" s="241">
        <f t="shared" si="1"/>
        <v>18023677.969999999</v>
      </c>
      <c r="J22" s="248">
        <v>0</v>
      </c>
      <c r="K22" s="241">
        <v>-16211041.102281947</v>
      </c>
      <c r="L22" s="241"/>
      <c r="M22" s="232">
        <f t="shared" si="2"/>
        <v>-16211041.102281947</v>
      </c>
      <c r="N22" s="241">
        <f t="shared" si="3"/>
        <v>-15588634.390200933</v>
      </c>
      <c r="O22" s="232"/>
      <c r="P22" s="232"/>
      <c r="Q22" s="232"/>
      <c r="R22" s="232"/>
      <c r="S22" s="232"/>
    </row>
    <row r="23" spans="1:19">
      <c r="A23" s="227">
        <f t="shared" si="0"/>
        <v>18</v>
      </c>
      <c r="B23" s="259" t="s">
        <v>243</v>
      </c>
      <c r="C23" s="257"/>
      <c r="D23" s="258"/>
      <c r="E23" s="163">
        <f>SUM(E15:E22)</f>
        <v>699780142.07000017</v>
      </c>
      <c r="F23" s="163">
        <f>SUM(F15:F22)</f>
        <v>0</v>
      </c>
      <c r="G23" s="163">
        <f>SUM(G15:G22)</f>
        <v>-1364051.1099999999</v>
      </c>
      <c r="H23" s="163">
        <f>SUM(H15:H22)</f>
        <v>-368615.64</v>
      </c>
      <c r="I23" s="163">
        <f>SUM(I15:I22)</f>
        <v>698047475.32000017</v>
      </c>
      <c r="J23" s="249"/>
      <c r="K23" s="163">
        <f>SUM(K15:K22)</f>
        <v>745275570.77105093</v>
      </c>
      <c r="L23" s="163">
        <f>SUM(L15:L22)</f>
        <v>-1732666.75</v>
      </c>
      <c r="M23" s="162">
        <f>SUM(M15:M22)</f>
        <v>743542904.02105093</v>
      </c>
      <c r="N23" s="163">
        <f>SUM(N15:N22)</f>
        <v>715118358.63474309</v>
      </c>
      <c r="O23" s="232"/>
      <c r="P23" s="232"/>
      <c r="Q23" s="232"/>
      <c r="R23" s="232"/>
      <c r="S23" s="232"/>
    </row>
    <row r="24" spans="1:19">
      <c r="A24" s="227">
        <f t="shared" si="0"/>
        <v>19</v>
      </c>
      <c r="B24" s="257"/>
      <c r="C24" s="257"/>
      <c r="D24" s="250" t="s">
        <v>244</v>
      </c>
      <c r="E24" s="240">
        <v>0</v>
      </c>
      <c r="F24" s="240"/>
      <c r="G24" s="240"/>
      <c r="H24" s="250"/>
      <c r="I24" s="240"/>
      <c r="J24" s="232"/>
      <c r="K24" s="232"/>
      <c r="L24" s="232"/>
      <c r="M24" s="239"/>
      <c r="N24" s="240"/>
      <c r="O24" s="232"/>
      <c r="P24" s="232"/>
      <c r="Q24" s="232"/>
      <c r="R24" s="232"/>
      <c r="S24" s="232"/>
    </row>
    <row r="25" spans="1:19">
      <c r="A25" s="227">
        <f t="shared" si="0"/>
        <v>20</v>
      </c>
      <c r="B25" s="257" t="s">
        <v>245</v>
      </c>
      <c r="C25" s="257" t="s">
        <v>237</v>
      </c>
      <c r="D25" s="258" t="s">
        <v>246</v>
      </c>
      <c r="E25" s="241">
        <v>133910147</v>
      </c>
      <c r="F25" s="241"/>
      <c r="G25" s="241">
        <v>-6304989.3199999994</v>
      </c>
      <c r="H25" s="241">
        <v>-1707720.6600000001</v>
      </c>
      <c r="I25" s="241">
        <f>SUM(E25:H25)</f>
        <v>125897437.02000001</v>
      </c>
      <c r="J25" s="249">
        <v>0</v>
      </c>
      <c r="K25" s="241">
        <v>147018434.04146132</v>
      </c>
      <c r="L25" s="241">
        <f>SUM(G25:H25)</f>
        <v>-8012709.9799999995</v>
      </c>
      <c r="M25" s="232">
        <f>SUM(K25:L25)</f>
        <v>139005724.06146133</v>
      </c>
      <c r="N25" s="241">
        <f>IF(C25="v",M25*$N$11,M25*$N$9)</f>
        <v>135482345.97367546</v>
      </c>
      <c r="O25" s="232"/>
      <c r="P25" s="232"/>
      <c r="Q25" s="232"/>
      <c r="R25" s="232"/>
      <c r="S25" s="232"/>
    </row>
    <row r="26" spans="1:19">
      <c r="A26" s="227">
        <f t="shared" si="0"/>
        <v>21</v>
      </c>
      <c r="B26" s="257" t="s">
        <v>245</v>
      </c>
      <c r="C26" s="257" t="s">
        <v>237</v>
      </c>
      <c r="D26" s="258" t="s">
        <v>164</v>
      </c>
      <c r="E26" s="241">
        <v>662134.87</v>
      </c>
      <c r="F26" s="241"/>
      <c r="G26" s="241"/>
      <c r="H26" s="241"/>
      <c r="I26" s="241">
        <f>SUM(E26:H26)</f>
        <v>662134.87</v>
      </c>
      <c r="J26" s="249">
        <v>0</v>
      </c>
      <c r="K26" s="241">
        <f>+I26</f>
        <v>662134.87</v>
      </c>
      <c r="L26" s="241"/>
      <c r="M26" s="232">
        <f>SUM(K26:L26)</f>
        <v>662134.87</v>
      </c>
      <c r="N26" s="241">
        <f>IF(C26="v",M26*$N$11,M26*$N$9)</f>
        <v>645351.73745011003</v>
      </c>
      <c r="O26" s="232"/>
      <c r="P26" s="232"/>
      <c r="Q26" s="232"/>
      <c r="R26" s="232"/>
      <c r="S26" s="232"/>
    </row>
    <row r="27" spans="1:19">
      <c r="A27" s="227">
        <f t="shared" si="0"/>
        <v>22</v>
      </c>
      <c r="B27" s="257" t="s">
        <v>247</v>
      </c>
      <c r="C27" s="257" t="s">
        <v>237</v>
      </c>
      <c r="D27" s="258" t="s">
        <v>248</v>
      </c>
      <c r="E27" s="241">
        <v>-8228548.5899999999</v>
      </c>
      <c r="F27" s="241"/>
      <c r="G27" s="241"/>
      <c r="H27" s="241"/>
      <c r="I27" s="241">
        <f>SUM(E27:H27)</f>
        <v>-8228548.5899999999</v>
      </c>
      <c r="J27" s="249">
        <v>0</v>
      </c>
      <c r="K27" s="232">
        <v>-9944078.2818932347</v>
      </c>
      <c r="L27" s="241"/>
      <c r="M27" s="232">
        <f>SUM(K27:L27)</f>
        <v>-9944078.2818932347</v>
      </c>
      <c r="N27" s="241">
        <f>IF(C27="v",M27*$N$11,M27*$N$9)</f>
        <v>-9692025.729682086</v>
      </c>
      <c r="O27" s="232"/>
      <c r="P27" s="232"/>
      <c r="Q27" s="232"/>
      <c r="R27" s="232"/>
      <c r="S27" s="232"/>
    </row>
    <row r="28" spans="1:19">
      <c r="A28" s="227">
        <f t="shared" si="0"/>
        <v>23</v>
      </c>
      <c r="B28" s="257" t="s">
        <v>249</v>
      </c>
      <c r="C28" s="257" t="s">
        <v>233</v>
      </c>
      <c r="D28" s="258" t="s">
        <v>250</v>
      </c>
      <c r="E28" s="241"/>
      <c r="F28" s="241"/>
      <c r="G28" s="241"/>
      <c r="H28" s="241"/>
      <c r="I28" s="241">
        <f>SUM(E28:H28)</f>
        <v>0</v>
      </c>
      <c r="J28" s="249"/>
      <c r="K28" s="232">
        <v>4959911.9999999991</v>
      </c>
      <c r="L28" s="241"/>
      <c r="M28" s="232">
        <f>SUM(K28:L28)</f>
        <v>4959911.9999999991</v>
      </c>
      <c r="N28" s="241">
        <f>IF(C28="v",M28*$N$11,M28*$N$9)</f>
        <v>4769481.1386719989</v>
      </c>
      <c r="O28" s="232"/>
      <c r="P28" s="232"/>
      <c r="Q28" s="232"/>
      <c r="R28" s="232"/>
      <c r="S28" s="232"/>
    </row>
    <row r="29" spans="1:19" ht="15.75" thickBot="1">
      <c r="A29" s="227">
        <f t="shared" si="0"/>
        <v>24</v>
      </c>
      <c r="B29" s="233" t="s">
        <v>251</v>
      </c>
      <c r="E29" s="262">
        <f>SUM(E23:E28)</f>
        <v>826123875.35000014</v>
      </c>
      <c r="F29" s="262">
        <f>SUM(F23:F28)</f>
        <v>0</v>
      </c>
      <c r="G29" s="262">
        <f>SUM(G23:G28)</f>
        <v>-7669040.4299999997</v>
      </c>
      <c r="H29" s="262">
        <f>SUM(H23:H28)</f>
        <v>-2076336.3000000003</v>
      </c>
      <c r="I29" s="262">
        <f>SUM(I23:I28)</f>
        <v>816378498.62000012</v>
      </c>
      <c r="J29" s="262"/>
      <c r="K29" s="262">
        <f>SUM(K23:K28)</f>
        <v>887971973.40061903</v>
      </c>
      <c r="L29" s="262">
        <f>SUM(L23:L28)</f>
        <v>-9745376.7300000004</v>
      </c>
      <c r="M29" s="262">
        <f>SUM(M23:M28)</f>
        <v>878226596.67061901</v>
      </c>
      <c r="N29" s="262">
        <f>SUM(N23:N28)</f>
        <v>846323511.75485861</v>
      </c>
      <c r="O29" s="232"/>
      <c r="P29" s="232"/>
      <c r="Q29" s="232"/>
      <c r="R29" s="232"/>
      <c r="S29" s="232"/>
    </row>
    <row r="30" spans="1:19" ht="15.75" thickTop="1">
      <c r="D30" s="250" t="s">
        <v>244</v>
      </c>
      <c r="E30" s="240">
        <v>0</v>
      </c>
      <c r="F30" s="240"/>
      <c r="G30" s="240"/>
      <c r="H30" s="250" t="s">
        <v>244</v>
      </c>
      <c r="I30" s="240">
        <v>0</v>
      </c>
      <c r="J30" s="232"/>
      <c r="K30" s="232"/>
      <c r="L30" s="232"/>
      <c r="M30" s="239" t="s">
        <v>244</v>
      </c>
      <c r="N30" s="240">
        <v>0</v>
      </c>
      <c r="O30" s="232"/>
      <c r="P30" s="232"/>
      <c r="Q30" s="232"/>
      <c r="R30" s="232"/>
      <c r="S30" s="232"/>
    </row>
    <row r="31" spans="1:19">
      <c r="D31" s="239"/>
      <c r="E31" s="240"/>
      <c r="F31" s="240"/>
      <c r="G31" s="240"/>
      <c r="H31" s="250" t="s">
        <v>244</v>
      </c>
      <c r="I31" s="240">
        <v>0</v>
      </c>
      <c r="J31" s="232"/>
      <c r="K31" s="232"/>
      <c r="L31" s="232"/>
      <c r="M31" s="239" t="s">
        <v>244</v>
      </c>
      <c r="N31" s="240">
        <f>(M23-M18+M28)*M11+SUM(M18,M25:M27)*M9+(N29-M29)</f>
        <v>-8.5681676864624023E-8</v>
      </c>
      <c r="O31" s="232"/>
      <c r="P31" s="232"/>
      <c r="Q31" s="232"/>
      <c r="R31" s="232"/>
      <c r="S31" s="232"/>
    </row>
  </sheetData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"/>
  <sheetViews>
    <sheetView workbookViewId="0">
      <selection activeCell="M37" sqref="M37"/>
    </sheetView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zoomScaleNormal="85" workbookViewId="0">
      <pane ySplit="7" topLeftCell="A29" activePane="bottomLeft" state="frozen"/>
      <selection activeCell="AH65" sqref="AH65"/>
      <selection pane="bottomLeft" activeCell="C62" sqref="C62"/>
    </sheetView>
  </sheetViews>
  <sheetFormatPr defaultColWidth="9.1640625" defaultRowHeight="12.75"/>
  <cols>
    <col min="1" max="1" width="9.1640625" style="1"/>
    <col min="2" max="2" width="63" style="1" customWidth="1"/>
    <col min="3" max="3" width="18.5" style="1" customWidth="1"/>
    <col min="4" max="4" width="19.6640625" style="1" customWidth="1"/>
    <col min="5" max="6" width="18.5" style="1" customWidth="1"/>
    <col min="7" max="7" width="9.1640625" style="1"/>
    <col min="8" max="8" width="13.33203125" style="1" customWidth="1"/>
    <col min="9" max="9" width="12.1640625" style="1" customWidth="1"/>
    <col min="10" max="10" width="12.33203125" style="1" customWidth="1"/>
    <col min="11" max="11" width="13.6640625" style="1" bestFit="1" customWidth="1"/>
    <col min="12" max="12" width="13.5" style="1" customWidth="1"/>
    <col min="13" max="13" width="14.83203125" style="1" bestFit="1" customWidth="1"/>
    <col min="14" max="16384" width="9.1640625" style="1"/>
  </cols>
  <sheetData>
    <row r="1" spans="1:13">
      <c r="A1" s="275" t="s">
        <v>0</v>
      </c>
      <c r="B1" s="275"/>
      <c r="C1" s="275"/>
      <c r="D1" s="275"/>
      <c r="E1" s="275"/>
      <c r="F1" s="275"/>
    </row>
    <row r="2" spans="1:13">
      <c r="A2" s="275" t="s">
        <v>1</v>
      </c>
      <c r="B2" s="275"/>
      <c r="C2" s="275"/>
      <c r="D2" s="275"/>
      <c r="E2" s="275"/>
      <c r="F2" s="275"/>
    </row>
    <row r="3" spans="1:13">
      <c r="A3" s="275" t="s">
        <v>2</v>
      </c>
      <c r="B3" s="275"/>
      <c r="C3" s="275"/>
      <c r="D3" s="275"/>
      <c r="E3" s="275"/>
      <c r="F3" s="275"/>
    </row>
    <row r="4" spans="1:13">
      <c r="A4" s="275" t="s">
        <v>3</v>
      </c>
      <c r="B4" s="275"/>
      <c r="C4" s="275"/>
      <c r="D4" s="275"/>
      <c r="E4" s="275"/>
      <c r="F4" s="275"/>
      <c r="H4" s="2" t="s">
        <v>135</v>
      </c>
    </row>
    <row r="5" spans="1:13">
      <c r="A5" s="3"/>
      <c r="B5" s="3"/>
      <c r="C5" s="3"/>
      <c r="D5" s="3"/>
      <c r="E5" s="3"/>
      <c r="F5" s="3"/>
    </row>
    <row r="7" spans="1:13" ht="38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H7" s="5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</row>
    <row r="8" spans="1:13">
      <c r="A8" s="7"/>
      <c r="B8" s="8"/>
      <c r="H8" s="9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/>
    </row>
    <row r="9" spans="1:13">
      <c r="A9" s="11"/>
      <c r="B9" s="12" t="s">
        <v>21</v>
      </c>
      <c r="C9" s="13"/>
      <c r="D9" s="13"/>
      <c r="E9" s="13"/>
      <c r="F9" s="13"/>
      <c r="G9" s="13"/>
      <c r="H9" s="14"/>
      <c r="I9" s="15"/>
      <c r="J9" s="15"/>
      <c r="K9" s="15"/>
      <c r="L9" s="15"/>
      <c r="M9" s="15"/>
    </row>
    <row r="10" spans="1:13">
      <c r="A10" s="11" t="s">
        <v>22</v>
      </c>
      <c r="B10" s="12" t="s">
        <v>23</v>
      </c>
      <c r="C10" s="16">
        <v>10247</v>
      </c>
      <c r="D10" s="16">
        <v>0</v>
      </c>
      <c r="E10" s="16">
        <v>10247</v>
      </c>
      <c r="F10" s="16">
        <v>0</v>
      </c>
      <c r="G10" s="13"/>
      <c r="H10" s="14"/>
      <c r="I10" s="15"/>
      <c r="J10" s="15"/>
      <c r="K10" s="15"/>
      <c r="L10" s="15"/>
      <c r="M10" s="17">
        <f>E10+L10</f>
        <v>10247</v>
      </c>
    </row>
    <row r="11" spans="1:13">
      <c r="A11" s="11" t="s">
        <v>24</v>
      </c>
      <c r="B11" s="12" t="s">
        <v>25</v>
      </c>
      <c r="C11" s="16">
        <v>685927</v>
      </c>
      <c r="D11" s="16">
        <v>485789</v>
      </c>
      <c r="E11" s="16">
        <v>200138</v>
      </c>
      <c r="F11" s="16">
        <v>13032.599999999999</v>
      </c>
      <c r="G11" s="13"/>
      <c r="H11" s="18">
        <v>1.9E-2</v>
      </c>
      <c r="I11" s="18">
        <v>1.100217969328833E-2</v>
      </c>
      <c r="J11" s="19">
        <f>I11/H11</f>
        <v>0.57906208912043844</v>
      </c>
      <c r="K11" s="20">
        <f>F11*J11</f>
        <v>7546.6845826710251</v>
      </c>
      <c r="L11" s="20">
        <f>K11-F11</f>
        <v>-5485.9154173289735</v>
      </c>
      <c r="M11" s="20">
        <f>E11-L11</f>
        <v>205623.91541732897</v>
      </c>
    </row>
    <row r="12" spans="1:13">
      <c r="A12" s="11" t="s">
        <v>26</v>
      </c>
      <c r="B12" s="12" t="s">
        <v>27</v>
      </c>
      <c r="C12" s="16">
        <v>0</v>
      </c>
      <c r="D12" s="16">
        <v>0</v>
      </c>
      <c r="E12" s="16">
        <v>0</v>
      </c>
      <c r="F12" s="16">
        <v>0</v>
      </c>
      <c r="G12" s="13"/>
      <c r="H12" s="18">
        <v>1.7000000000000001E-2</v>
      </c>
      <c r="I12" s="18">
        <v>1.5237296061526625E-2</v>
      </c>
      <c r="J12" s="19">
        <f t="shared" ref="J12:J17" si="0">I12/H12</f>
        <v>0.89631153303097788</v>
      </c>
      <c r="K12" s="20">
        <f t="shared" ref="K12:K17" si="1">F12*J12</f>
        <v>0</v>
      </c>
      <c r="L12" s="20">
        <f t="shared" ref="L12:L17" si="2">K12-F12</f>
        <v>0</v>
      </c>
      <c r="M12" s="20">
        <f t="shared" ref="M12:M17" si="3">E12-L12</f>
        <v>0</v>
      </c>
    </row>
    <row r="13" spans="1:13">
      <c r="A13" s="11" t="s">
        <v>28</v>
      </c>
      <c r="B13" s="12" t="s">
        <v>29</v>
      </c>
      <c r="C13" s="16">
        <v>1231131</v>
      </c>
      <c r="D13" s="16">
        <v>1126752</v>
      </c>
      <c r="E13" s="16">
        <v>104379</v>
      </c>
      <c r="F13" s="16">
        <v>25976.880000000001</v>
      </c>
      <c r="G13" s="13"/>
      <c r="H13" s="18">
        <v>2.1100000000000001E-2</v>
      </c>
      <c r="I13" s="18">
        <v>2.3063769121861685E-2</v>
      </c>
      <c r="J13" s="19">
        <f t="shared" si="0"/>
        <v>1.0930696266285158</v>
      </c>
      <c r="K13" s="20">
        <f t="shared" si="1"/>
        <v>28394.538522573759</v>
      </c>
      <c r="L13" s="20">
        <f t="shared" si="2"/>
        <v>2417.6585225737581</v>
      </c>
      <c r="M13" s="20">
        <f t="shared" si="3"/>
        <v>101961.34147742623</v>
      </c>
    </row>
    <row r="14" spans="1:13">
      <c r="A14" s="11" t="s">
        <v>30</v>
      </c>
      <c r="B14" s="12" t="s">
        <v>31</v>
      </c>
      <c r="C14" s="16">
        <v>14574175</v>
      </c>
      <c r="D14" s="16">
        <v>10479101</v>
      </c>
      <c r="E14" s="16">
        <v>4095074</v>
      </c>
      <c r="F14" s="16">
        <v>243388.68</v>
      </c>
      <c r="G14" s="13"/>
      <c r="H14" s="18">
        <v>1.67E-2</v>
      </c>
      <c r="I14" s="18">
        <v>1.254568132840889E-2</v>
      </c>
      <c r="J14" s="19">
        <f t="shared" si="0"/>
        <v>0.75123840289873589</v>
      </c>
      <c r="K14" s="20">
        <f t="shared" si="1"/>
        <v>182842.92324683149</v>
      </c>
      <c r="L14" s="20">
        <f t="shared" si="2"/>
        <v>-60545.756753168505</v>
      </c>
      <c r="M14" s="20">
        <f t="shared" si="3"/>
        <v>4155619.7567531685</v>
      </c>
    </row>
    <row r="15" spans="1:13">
      <c r="A15" s="11" t="s">
        <v>32</v>
      </c>
      <c r="B15" s="12" t="s">
        <v>33</v>
      </c>
      <c r="C15" s="16">
        <v>49007</v>
      </c>
      <c r="D15" s="16">
        <v>57496</v>
      </c>
      <c r="E15" s="16">
        <v>-8489</v>
      </c>
      <c r="F15" s="16">
        <v>1480.08</v>
      </c>
      <c r="G15" s="13"/>
      <c r="H15" s="18">
        <v>3.0200000000000001E-2</v>
      </c>
      <c r="I15" s="18">
        <v>3.0389125381143935E-2</v>
      </c>
      <c r="J15" s="19">
        <f t="shared" si="0"/>
        <v>1.0062624298392031</v>
      </c>
      <c r="K15" s="20">
        <f t="shared" si="1"/>
        <v>1489.3488971564077</v>
      </c>
      <c r="L15" s="20">
        <f t="shared" si="2"/>
        <v>9.2688971564077747</v>
      </c>
      <c r="M15" s="20">
        <f t="shared" si="3"/>
        <v>-8498.2688971564075</v>
      </c>
    </row>
    <row r="16" spans="1:13">
      <c r="A16" s="11" t="s">
        <v>34</v>
      </c>
      <c r="B16" s="12" t="s">
        <v>35</v>
      </c>
      <c r="C16" s="16">
        <v>13158153</v>
      </c>
      <c r="D16" s="16">
        <v>10527572</v>
      </c>
      <c r="E16" s="16">
        <v>2630581</v>
      </c>
      <c r="F16" s="16">
        <v>277636.92000000004</v>
      </c>
      <c r="G16" s="13"/>
      <c r="H16" s="18">
        <v>2.1100000000000001E-2</v>
      </c>
      <c r="I16" s="18">
        <v>1.2887099980659764E-2</v>
      </c>
      <c r="J16" s="19">
        <f t="shared" si="0"/>
        <v>0.61076303225875661</v>
      </c>
      <c r="K16" s="20">
        <f t="shared" si="1"/>
        <v>169570.36712618187</v>
      </c>
      <c r="L16" s="20">
        <f t="shared" si="2"/>
        <v>-108066.55287381817</v>
      </c>
      <c r="M16" s="20">
        <f t="shared" si="3"/>
        <v>2738647.5528738182</v>
      </c>
    </row>
    <row r="17" spans="1:13">
      <c r="A17" s="11" t="s">
        <v>36</v>
      </c>
      <c r="B17" s="12" t="s">
        <v>37</v>
      </c>
      <c r="C17" s="16">
        <v>113968</v>
      </c>
      <c r="D17" s="16">
        <v>76959</v>
      </c>
      <c r="E17" s="16">
        <v>37009</v>
      </c>
      <c r="F17" s="16">
        <v>1629.72</v>
      </c>
      <c r="G17" s="13"/>
      <c r="H17" s="18">
        <v>1.43E-2</v>
      </c>
      <c r="I17" s="18">
        <v>1.4</v>
      </c>
      <c r="J17" s="19">
        <f t="shared" si="0"/>
        <v>97.902097902097893</v>
      </c>
      <c r="K17" s="20">
        <f t="shared" si="1"/>
        <v>159553.00699300697</v>
      </c>
      <c r="L17" s="20">
        <f t="shared" si="2"/>
        <v>157923.28699300697</v>
      </c>
      <c r="M17" s="20">
        <f t="shared" si="3"/>
        <v>-120914.28699300697</v>
      </c>
    </row>
    <row r="18" spans="1:13">
      <c r="A18" s="11"/>
      <c r="B18" s="21" t="s">
        <v>38</v>
      </c>
      <c r="C18" s="22">
        <f>SUM(C10:C17)</f>
        <v>29822608</v>
      </c>
      <c r="D18" s="22">
        <f>SUM(D10:D17)</f>
        <v>22753669</v>
      </c>
      <c r="E18" s="22">
        <f>SUM(E10:E17)</f>
        <v>7068939</v>
      </c>
      <c r="F18" s="22">
        <f>SUM(F10:F17)</f>
        <v>563144.88</v>
      </c>
      <c r="G18" s="13"/>
      <c r="H18" s="23"/>
      <c r="I18" s="15"/>
      <c r="J18" s="19"/>
      <c r="K18" s="24">
        <f>SUM(K10:K17)</f>
        <v>549396.86936842161</v>
      </c>
      <c r="L18" s="24">
        <f>SUM(L10:L17)</f>
        <v>-13748.010631578509</v>
      </c>
      <c r="M18" s="24">
        <f>SUM(M10:M17)</f>
        <v>7082687.010631578</v>
      </c>
    </row>
    <row r="19" spans="1:13">
      <c r="A19" s="11"/>
      <c r="B19" s="12"/>
      <c r="C19" s="22"/>
      <c r="D19" s="22"/>
      <c r="E19" s="22"/>
      <c r="F19" s="22"/>
      <c r="G19" s="13"/>
      <c r="H19" s="23"/>
      <c r="I19" s="15"/>
      <c r="J19" s="19"/>
      <c r="K19" s="15"/>
      <c r="L19" s="15"/>
      <c r="M19" s="15"/>
    </row>
    <row r="20" spans="1:13">
      <c r="A20" s="11"/>
      <c r="B20" s="12" t="s">
        <v>39</v>
      </c>
      <c r="C20" s="16"/>
      <c r="D20" s="16"/>
      <c r="E20" s="16"/>
      <c r="F20" s="16"/>
      <c r="G20" s="13"/>
      <c r="H20" s="23"/>
      <c r="I20" s="15"/>
      <c r="J20" s="19"/>
      <c r="K20" s="15"/>
      <c r="L20" s="15"/>
      <c r="M20" s="15"/>
    </row>
    <row r="21" spans="1:13">
      <c r="A21" s="11" t="s">
        <v>22</v>
      </c>
      <c r="B21" s="12" t="s">
        <v>23</v>
      </c>
      <c r="C21" s="16">
        <v>0</v>
      </c>
      <c r="D21" s="16">
        <v>0</v>
      </c>
      <c r="E21" s="16">
        <v>0</v>
      </c>
      <c r="F21" s="16">
        <v>0</v>
      </c>
      <c r="G21" s="13"/>
      <c r="H21" s="23"/>
      <c r="I21" s="15"/>
      <c r="J21" s="19"/>
      <c r="K21" s="15"/>
      <c r="L21" s="15"/>
      <c r="M21" s="20">
        <f t="shared" ref="M21:M28" si="4">E21-L21</f>
        <v>0</v>
      </c>
    </row>
    <row r="22" spans="1:13">
      <c r="A22" s="11" t="s">
        <v>24</v>
      </c>
      <c r="B22" s="12" t="s">
        <v>25</v>
      </c>
      <c r="C22" s="16">
        <v>1071124</v>
      </c>
      <c r="D22" s="16">
        <v>746914</v>
      </c>
      <c r="E22" s="16">
        <v>324210</v>
      </c>
      <c r="F22" s="16">
        <v>20351.400000000001</v>
      </c>
      <c r="G22" s="13"/>
      <c r="H22" s="18">
        <v>1.9E-2</v>
      </c>
      <c r="I22" s="18">
        <v>1.100217969328833E-2</v>
      </c>
      <c r="J22" s="19">
        <f t="shared" ref="J22:J28" si="5">I22/H22</f>
        <v>0.57906208912043844</v>
      </c>
      <c r="K22" s="20">
        <f t="shared" ref="K22:K28" si="6">F22*J22</f>
        <v>11784.724200525692</v>
      </c>
      <c r="L22" s="20">
        <f t="shared" ref="L22:L28" si="7">K22-F22</f>
        <v>-8566.6757994743093</v>
      </c>
      <c r="M22" s="20">
        <f t="shared" si="4"/>
        <v>332776.67579947429</v>
      </c>
    </row>
    <row r="23" spans="1:13">
      <c r="A23" s="11" t="s">
        <v>26</v>
      </c>
      <c r="B23" s="12" t="s">
        <v>27</v>
      </c>
      <c r="C23" s="16">
        <v>488761</v>
      </c>
      <c r="D23" s="16">
        <v>337569</v>
      </c>
      <c r="E23" s="16">
        <v>151192</v>
      </c>
      <c r="F23" s="16">
        <v>8308.92</v>
      </c>
      <c r="G23" s="13"/>
      <c r="H23" s="18">
        <v>1.7000000000000001E-2</v>
      </c>
      <c r="I23" s="18">
        <v>1.5237296061526625E-2</v>
      </c>
      <c r="J23" s="19">
        <f t="shared" si="5"/>
        <v>0.89631153303097788</v>
      </c>
      <c r="K23" s="20">
        <f t="shared" si="6"/>
        <v>7447.3808230317527</v>
      </c>
      <c r="L23" s="20">
        <f t="shared" si="7"/>
        <v>-861.53917696824738</v>
      </c>
      <c r="M23" s="20">
        <f t="shared" si="4"/>
        <v>152053.53917696825</v>
      </c>
    </row>
    <row r="24" spans="1:13">
      <c r="A24" s="11" t="s">
        <v>28</v>
      </c>
      <c r="B24" s="12" t="s">
        <v>29</v>
      </c>
      <c r="C24" s="16">
        <v>22715632</v>
      </c>
      <c r="D24" s="16">
        <v>13333439</v>
      </c>
      <c r="E24" s="16">
        <v>9382193</v>
      </c>
      <c r="F24" s="16">
        <v>479299.87</v>
      </c>
      <c r="G24" s="13"/>
      <c r="H24" s="18">
        <v>2.1100000000000001E-2</v>
      </c>
      <c r="I24" s="18">
        <v>2.3063769121861685E-2</v>
      </c>
      <c r="J24" s="19">
        <f t="shared" si="5"/>
        <v>1.0930696266285158</v>
      </c>
      <c r="K24" s="20">
        <f t="shared" si="6"/>
        <v>523908.12994399614</v>
      </c>
      <c r="L24" s="20">
        <f t="shared" si="7"/>
        <v>44608.259943996149</v>
      </c>
      <c r="M24" s="20">
        <f t="shared" si="4"/>
        <v>9337584.7400560044</v>
      </c>
    </row>
    <row r="25" spans="1:13">
      <c r="A25" s="11" t="s">
        <v>30</v>
      </c>
      <c r="B25" s="12" t="s">
        <v>31</v>
      </c>
      <c r="C25" s="16">
        <v>20589451</v>
      </c>
      <c r="D25" s="16">
        <v>14535807</v>
      </c>
      <c r="E25" s="16">
        <v>6053644</v>
      </c>
      <c r="F25" s="16">
        <v>343843.8</v>
      </c>
      <c r="G25" s="13"/>
      <c r="H25" s="18">
        <v>1.67E-2</v>
      </c>
      <c r="I25" s="18">
        <v>1.254568132840889E-2</v>
      </c>
      <c r="J25" s="19">
        <f t="shared" si="5"/>
        <v>0.75123840289873589</v>
      </c>
      <c r="K25" s="20">
        <f t="shared" si="6"/>
        <v>258308.66715863236</v>
      </c>
      <c r="L25" s="20">
        <f t="shared" si="7"/>
        <v>-85535.132841367624</v>
      </c>
      <c r="M25" s="20">
        <f t="shared" si="4"/>
        <v>6139179.1328413673</v>
      </c>
    </row>
    <row r="26" spans="1:13">
      <c r="A26" s="11" t="s">
        <v>32</v>
      </c>
      <c r="B26" s="12" t="s">
        <v>33</v>
      </c>
      <c r="C26" s="16">
        <v>88692</v>
      </c>
      <c r="D26" s="16">
        <v>49679</v>
      </c>
      <c r="E26" s="16">
        <v>39013</v>
      </c>
      <c r="F26" s="16">
        <v>2678.52</v>
      </c>
      <c r="G26" s="13"/>
      <c r="H26" s="18">
        <v>3.0200000000000001E-2</v>
      </c>
      <c r="I26" s="18">
        <v>3.0389125381143935E-2</v>
      </c>
      <c r="J26" s="19">
        <f t="shared" si="5"/>
        <v>1.0062624298392031</v>
      </c>
      <c r="K26" s="20">
        <f t="shared" si="6"/>
        <v>2695.2940435729024</v>
      </c>
      <c r="L26" s="20">
        <f t="shared" si="7"/>
        <v>16.774043572902428</v>
      </c>
      <c r="M26" s="20">
        <f t="shared" si="4"/>
        <v>38996.225956427101</v>
      </c>
    </row>
    <row r="27" spans="1:13">
      <c r="A27" s="11" t="s">
        <v>34</v>
      </c>
      <c r="B27" s="12" t="s">
        <v>35</v>
      </c>
      <c r="C27" s="16">
        <v>20000813</v>
      </c>
      <c r="D27" s="16">
        <v>15747431</v>
      </c>
      <c r="E27" s="16">
        <v>4253382</v>
      </c>
      <c r="F27" s="16">
        <v>422017.19999999995</v>
      </c>
      <c r="G27" s="13"/>
      <c r="H27" s="18">
        <v>2.1100000000000001E-2</v>
      </c>
      <c r="I27" s="18">
        <v>1.2887099980659764E-2</v>
      </c>
      <c r="J27" s="19">
        <f t="shared" si="5"/>
        <v>0.61076303225875661</v>
      </c>
      <c r="K27" s="20">
        <f t="shared" si="6"/>
        <v>257752.5047373501</v>
      </c>
      <c r="L27" s="20">
        <f t="shared" si="7"/>
        <v>-164264.69526264985</v>
      </c>
      <c r="M27" s="20">
        <f t="shared" si="4"/>
        <v>4417646.69526265</v>
      </c>
    </row>
    <row r="28" spans="1:13">
      <c r="A28" s="11" t="s">
        <v>36</v>
      </c>
      <c r="B28" s="12" t="s">
        <v>37</v>
      </c>
      <c r="C28" s="16">
        <v>331427</v>
      </c>
      <c r="D28" s="16">
        <v>221395</v>
      </c>
      <c r="E28" s="16">
        <v>110032</v>
      </c>
      <c r="F28" s="16">
        <v>4739.3999999999996</v>
      </c>
      <c r="G28" s="13"/>
      <c r="H28" s="18">
        <v>1.43E-2</v>
      </c>
      <c r="I28" s="18">
        <v>1.3996513005442461E-2</v>
      </c>
      <c r="J28" s="19">
        <f t="shared" si="5"/>
        <v>0.97877713324772453</v>
      </c>
      <c r="K28" s="20">
        <f t="shared" si="6"/>
        <v>4638.8163453142652</v>
      </c>
      <c r="L28" s="20">
        <f t="shared" si="7"/>
        <v>-100.58365468573447</v>
      </c>
      <c r="M28" s="20">
        <f t="shared" si="4"/>
        <v>110132.58365468573</v>
      </c>
    </row>
    <row r="29" spans="1:13">
      <c r="A29" s="11"/>
      <c r="B29" s="21" t="s">
        <v>40</v>
      </c>
      <c r="C29" s="22">
        <f>SUM(C21:C28)</f>
        <v>65285900</v>
      </c>
      <c r="D29" s="22">
        <f>SUM(D21:D28)</f>
        <v>44972234</v>
      </c>
      <c r="E29" s="22">
        <f>SUM(E21:E28)</f>
        <v>20313666</v>
      </c>
      <c r="F29" s="22">
        <f>SUM(F21:F28)</f>
        <v>1281239.1099999999</v>
      </c>
      <c r="G29" s="13"/>
      <c r="H29" s="23"/>
      <c r="I29" s="15"/>
      <c r="J29" s="19"/>
      <c r="K29" s="24">
        <f>SUM(K21:K28)</f>
        <v>1066535.5172524233</v>
      </c>
      <c r="L29" s="24">
        <f>SUM(L21:L28)</f>
        <v>-214703.59274757671</v>
      </c>
      <c r="M29" s="24">
        <f>SUM(M21:M28)</f>
        <v>20528369.592747577</v>
      </c>
    </row>
    <row r="30" spans="1:13">
      <c r="A30" s="11"/>
      <c r="B30" s="25"/>
      <c r="C30" s="22"/>
      <c r="D30" s="22"/>
      <c r="E30" s="22"/>
      <c r="F30" s="22"/>
      <c r="G30" s="13"/>
      <c r="H30" s="23"/>
      <c r="I30" s="15"/>
      <c r="J30" s="19"/>
      <c r="K30" s="15"/>
      <c r="L30" s="15"/>
      <c r="M30" s="15"/>
    </row>
    <row r="31" spans="1:13">
      <c r="A31" s="11"/>
      <c r="B31" s="12" t="s">
        <v>41</v>
      </c>
      <c r="C31" s="16"/>
      <c r="D31" s="16"/>
      <c r="E31" s="16"/>
      <c r="F31" s="16"/>
      <c r="G31" s="13"/>
      <c r="H31" s="23"/>
      <c r="I31" s="15"/>
      <c r="J31" s="19"/>
      <c r="K31" s="15"/>
      <c r="L31" s="15"/>
      <c r="M31" s="15"/>
    </row>
    <row r="32" spans="1:13">
      <c r="A32" s="11" t="s">
        <v>22</v>
      </c>
      <c r="B32" s="12" t="s">
        <v>23</v>
      </c>
      <c r="C32" s="16"/>
      <c r="D32" s="16"/>
      <c r="E32" s="16"/>
      <c r="F32" s="16"/>
      <c r="G32" s="11"/>
      <c r="H32" s="23"/>
      <c r="I32" s="15"/>
      <c r="J32" s="19"/>
      <c r="K32" s="15"/>
      <c r="L32" s="15"/>
      <c r="M32" s="20">
        <f t="shared" ref="M32:M39" si="8">E32-L32</f>
        <v>0</v>
      </c>
    </row>
    <row r="33" spans="1:13">
      <c r="A33" s="11" t="s">
        <v>24</v>
      </c>
      <c r="B33" s="12" t="s">
        <v>25</v>
      </c>
      <c r="C33" s="16"/>
      <c r="D33" s="16"/>
      <c r="E33" s="16"/>
      <c r="F33" s="16"/>
      <c r="G33" s="11"/>
      <c r="H33" s="18"/>
      <c r="I33" s="18"/>
      <c r="J33" s="19"/>
      <c r="K33" s="20">
        <f t="shared" ref="K33:K39" si="9">F33*J33</f>
        <v>0</v>
      </c>
      <c r="L33" s="20">
        <f t="shared" ref="L33:L39" si="10">K33-F33</f>
        <v>0</v>
      </c>
      <c r="M33" s="20">
        <f t="shared" si="8"/>
        <v>0</v>
      </c>
    </row>
    <row r="34" spans="1:13">
      <c r="A34" s="11" t="s">
        <v>26</v>
      </c>
      <c r="B34" s="12" t="s">
        <v>27</v>
      </c>
      <c r="C34" s="16"/>
      <c r="D34" s="16"/>
      <c r="E34" s="16"/>
      <c r="F34" s="16"/>
      <c r="G34" s="11"/>
      <c r="H34" s="18"/>
      <c r="I34" s="18"/>
      <c r="J34" s="19"/>
      <c r="K34" s="20">
        <f t="shared" si="9"/>
        <v>0</v>
      </c>
      <c r="L34" s="20">
        <f t="shared" si="10"/>
        <v>0</v>
      </c>
      <c r="M34" s="20">
        <f t="shared" si="8"/>
        <v>0</v>
      </c>
    </row>
    <row r="35" spans="1:13">
      <c r="A35" s="11" t="s">
        <v>28</v>
      </c>
      <c r="B35" s="12" t="s">
        <v>29</v>
      </c>
      <c r="C35" s="16"/>
      <c r="D35" s="16"/>
      <c r="E35" s="16"/>
      <c r="F35" s="16"/>
      <c r="G35" s="11"/>
      <c r="H35" s="18"/>
      <c r="I35" s="18"/>
      <c r="J35" s="19"/>
      <c r="K35" s="20">
        <f t="shared" si="9"/>
        <v>0</v>
      </c>
      <c r="L35" s="20">
        <f t="shared" si="10"/>
        <v>0</v>
      </c>
      <c r="M35" s="20">
        <f t="shared" si="8"/>
        <v>0</v>
      </c>
    </row>
    <row r="36" spans="1:13">
      <c r="A36" s="11" t="s">
        <v>30</v>
      </c>
      <c r="B36" s="12" t="s">
        <v>31</v>
      </c>
      <c r="C36" s="16"/>
      <c r="D36" s="16"/>
      <c r="E36" s="16"/>
      <c r="F36" s="16"/>
      <c r="G36" s="11"/>
      <c r="H36" s="18"/>
      <c r="I36" s="18"/>
      <c r="J36" s="19"/>
      <c r="K36" s="20">
        <f t="shared" si="9"/>
        <v>0</v>
      </c>
      <c r="L36" s="20">
        <f t="shared" si="10"/>
        <v>0</v>
      </c>
      <c r="M36" s="20">
        <f t="shared" si="8"/>
        <v>0</v>
      </c>
    </row>
    <row r="37" spans="1:13">
      <c r="A37" s="11" t="s">
        <v>32</v>
      </c>
      <c r="B37" s="12" t="s">
        <v>33</v>
      </c>
      <c r="C37" s="16"/>
      <c r="D37" s="16"/>
      <c r="E37" s="16"/>
      <c r="F37" s="16"/>
      <c r="G37" s="11"/>
      <c r="H37" s="18"/>
      <c r="I37" s="18"/>
      <c r="J37" s="19"/>
      <c r="K37" s="20">
        <f t="shared" si="9"/>
        <v>0</v>
      </c>
      <c r="L37" s="20">
        <f t="shared" si="10"/>
        <v>0</v>
      </c>
      <c r="M37" s="20">
        <f t="shared" si="8"/>
        <v>0</v>
      </c>
    </row>
    <row r="38" spans="1:13">
      <c r="A38" s="11" t="s">
        <v>34</v>
      </c>
      <c r="B38" s="12" t="s">
        <v>35</v>
      </c>
      <c r="C38" s="16"/>
      <c r="D38" s="16"/>
      <c r="E38" s="16"/>
      <c r="F38" s="16"/>
      <c r="G38" s="11"/>
      <c r="H38" s="18"/>
      <c r="I38" s="18"/>
      <c r="J38" s="19"/>
      <c r="K38" s="20">
        <f t="shared" si="9"/>
        <v>0</v>
      </c>
      <c r="L38" s="20">
        <f t="shared" si="10"/>
        <v>0</v>
      </c>
      <c r="M38" s="20">
        <f t="shared" si="8"/>
        <v>0</v>
      </c>
    </row>
    <row r="39" spans="1:13">
      <c r="A39" s="11" t="s">
        <v>36</v>
      </c>
      <c r="B39" s="12" t="s">
        <v>37</v>
      </c>
      <c r="C39" s="16"/>
      <c r="D39" s="16"/>
      <c r="E39" s="16"/>
      <c r="F39" s="16"/>
      <c r="G39" s="11"/>
      <c r="H39" s="18"/>
      <c r="I39" s="18"/>
      <c r="J39" s="19"/>
      <c r="K39" s="20">
        <f t="shared" si="9"/>
        <v>0</v>
      </c>
      <c r="L39" s="20">
        <f t="shared" si="10"/>
        <v>0</v>
      </c>
      <c r="M39" s="20">
        <f t="shared" si="8"/>
        <v>0</v>
      </c>
    </row>
    <row r="40" spans="1:13">
      <c r="A40" s="11"/>
      <c r="B40" s="21" t="s">
        <v>42</v>
      </c>
      <c r="C40" s="22">
        <f>SUM(C32:C39)</f>
        <v>0</v>
      </c>
      <c r="D40" s="22">
        <f>SUM(D32:D39)</f>
        <v>0</v>
      </c>
      <c r="E40" s="22">
        <f>SUM(E32:E39)</f>
        <v>0</v>
      </c>
      <c r="F40" s="22">
        <f>SUM(F32:F39)</f>
        <v>0</v>
      </c>
      <c r="G40" s="13"/>
      <c r="H40" s="23"/>
      <c r="I40" s="15"/>
      <c r="J40" s="19"/>
      <c r="K40" s="24">
        <f>SUM(K32:K39)</f>
        <v>0</v>
      </c>
      <c r="L40" s="24">
        <f>SUM(L32:L39)</f>
        <v>0</v>
      </c>
      <c r="M40" s="24">
        <f>SUM(M32:M39)</f>
        <v>0</v>
      </c>
    </row>
    <row r="41" spans="1:13">
      <c r="A41" s="11"/>
      <c r="B41" s="25"/>
      <c r="C41" s="22"/>
      <c r="D41" s="22"/>
      <c r="E41" s="22"/>
      <c r="F41" s="22"/>
      <c r="G41" s="13"/>
      <c r="H41" s="23"/>
      <c r="I41" s="15"/>
      <c r="J41" s="19"/>
      <c r="K41" s="15"/>
      <c r="L41" s="15"/>
      <c r="M41" s="15"/>
    </row>
    <row r="42" spans="1:13">
      <c r="A42" s="11"/>
      <c r="B42" s="12" t="s">
        <v>43</v>
      </c>
      <c r="C42" s="16"/>
      <c r="D42" s="16"/>
      <c r="E42" s="16"/>
      <c r="F42" s="16"/>
      <c r="G42" s="13"/>
      <c r="H42" s="23"/>
      <c r="I42" s="15"/>
      <c r="J42" s="19"/>
      <c r="K42" s="15"/>
      <c r="L42" s="15"/>
      <c r="M42" s="15"/>
    </row>
    <row r="43" spans="1:13">
      <c r="A43" s="11" t="s">
        <v>22</v>
      </c>
      <c r="B43" s="12" t="s">
        <v>23</v>
      </c>
      <c r="C43" s="16"/>
      <c r="D43" s="16"/>
      <c r="E43" s="16"/>
      <c r="F43" s="16"/>
      <c r="G43" s="13"/>
      <c r="H43" s="23"/>
      <c r="I43" s="15"/>
      <c r="J43" s="19"/>
      <c r="K43" s="15"/>
      <c r="L43" s="15"/>
      <c r="M43" s="20">
        <f t="shared" ref="M43:M50" si="11">E43-L43</f>
        <v>0</v>
      </c>
    </row>
    <row r="44" spans="1:13">
      <c r="A44" s="11" t="s">
        <v>24</v>
      </c>
      <c r="B44" s="12" t="s">
        <v>25</v>
      </c>
      <c r="C44" s="16"/>
      <c r="D44" s="16"/>
      <c r="E44" s="16"/>
      <c r="F44" s="16"/>
      <c r="G44" s="13"/>
      <c r="H44" s="18"/>
      <c r="I44" s="18"/>
      <c r="J44" s="19"/>
      <c r="K44" s="20">
        <f t="shared" ref="K44:K50" si="12">F44*J44</f>
        <v>0</v>
      </c>
      <c r="L44" s="20">
        <f t="shared" ref="L44:L50" si="13">K44-F44</f>
        <v>0</v>
      </c>
      <c r="M44" s="20">
        <f t="shared" si="11"/>
        <v>0</v>
      </c>
    </row>
    <row r="45" spans="1:13">
      <c r="A45" s="11" t="s">
        <v>26</v>
      </c>
      <c r="B45" s="12" t="s">
        <v>27</v>
      </c>
      <c r="C45" s="16"/>
      <c r="D45" s="16"/>
      <c r="E45" s="16"/>
      <c r="F45" s="16"/>
      <c r="G45" s="13"/>
      <c r="H45" s="18"/>
      <c r="I45" s="18"/>
      <c r="J45" s="19"/>
      <c r="K45" s="20">
        <f t="shared" si="12"/>
        <v>0</v>
      </c>
      <c r="L45" s="20">
        <f t="shared" si="13"/>
        <v>0</v>
      </c>
      <c r="M45" s="20">
        <f t="shared" si="11"/>
        <v>0</v>
      </c>
    </row>
    <row r="46" spans="1:13">
      <c r="A46" s="11" t="s">
        <v>28</v>
      </c>
      <c r="B46" s="12" t="s">
        <v>29</v>
      </c>
      <c r="C46" s="16"/>
      <c r="D46" s="16"/>
      <c r="E46" s="16"/>
      <c r="F46" s="16"/>
      <c r="G46" s="13"/>
      <c r="H46" s="18"/>
      <c r="I46" s="18"/>
      <c r="J46" s="19"/>
      <c r="K46" s="20">
        <f t="shared" si="12"/>
        <v>0</v>
      </c>
      <c r="L46" s="20">
        <f t="shared" si="13"/>
        <v>0</v>
      </c>
      <c r="M46" s="20">
        <f t="shared" si="11"/>
        <v>0</v>
      </c>
    </row>
    <row r="47" spans="1:13">
      <c r="A47" s="11" t="s">
        <v>30</v>
      </c>
      <c r="B47" s="12" t="s">
        <v>31</v>
      </c>
      <c r="C47" s="16"/>
      <c r="D47" s="16"/>
      <c r="E47" s="16"/>
      <c r="F47" s="16"/>
      <c r="G47" s="13"/>
      <c r="H47" s="18"/>
      <c r="I47" s="18"/>
      <c r="J47" s="19"/>
      <c r="K47" s="20">
        <f t="shared" si="12"/>
        <v>0</v>
      </c>
      <c r="L47" s="20">
        <f t="shared" si="13"/>
        <v>0</v>
      </c>
      <c r="M47" s="20">
        <f t="shared" si="11"/>
        <v>0</v>
      </c>
    </row>
    <row r="48" spans="1:13">
      <c r="A48" s="11" t="s">
        <v>32</v>
      </c>
      <c r="B48" s="12" t="s">
        <v>33</v>
      </c>
      <c r="C48" s="16"/>
      <c r="D48" s="16"/>
      <c r="E48" s="16"/>
      <c r="F48" s="16"/>
      <c r="G48" s="13"/>
      <c r="H48" s="18"/>
      <c r="I48" s="18"/>
      <c r="J48" s="19"/>
      <c r="K48" s="20">
        <f t="shared" si="12"/>
        <v>0</v>
      </c>
      <c r="L48" s="20">
        <f t="shared" si="13"/>
        <v>0</v>
      </c>
      <c r="M48" s="20">
        <f t="shared" si="11"/>
        <v>0</v>
      </c>
    </row>
    <row r="49" spans="1:13">
      <c r="A49" s="11" t="s">
        <v>34</v>
      </c>
      <c r="B49" s="12" t="s">
        <v>35</v>
      </c>
      <c r="C49" s="16"/>
      <c r="D49" s="16"/>
      <c r="E49" s="16"/>
      <c r="F49" s="16"/>
      <c r="G49" s="13"/>
      <c r="H49" s="18"/>
      <c r="I49" s="18"/>
      <c r="J49" s="19"/>
      <c r="K49" s="20">
        <f t="shared" si="12"/>
        <v>0</v>
      </c>
      <c r="L49" s="20">
        <f t="shared" si="13"/>
        <v>0</v>
      </c>
      <c r="M49" s="20">
        <f t="shared" si="11"/>
        <v>0</v>
      </c>
    </row>
    <row r="50" spans="1:13">
      <c r="A50" s="11" t="s">
        <v>36</v>
      </c>
      <c r="B50" s="12" t="s">
        <v>37</v>
      </c>
      <c r="C50" s="16"/>
      <c r="D50" s="16"/>
      <c r="E50" s="16"/>
      <c r="F50" s="16"/>
      <c r="G50" s="13"/>
      <c r="H50" s="18"/>
      <c r="I50" s="18"/>
      <c r="J50" s="19"/>
      <c r="K50" s="20">
        <f t="shared" si="12"/>
        <v>0</v>
      </c>
      <c r="L50" s="20">
        <f t="shared" si="13"/>
        <v>0</v>
      </c>
      <c r="M50" s="20">
        <f t="shared" si="11"/>
        <v>0</v>
      </c>
    </row>
    <row r="51" spans="1:13">
      <c r="A51" s="11"/>
      <c r="B51" s="21" t="s">
        <v>44</v>
      </c>
      <c r="C51" s="22">
        <f>SUM(C43:C50)</f>
        <v>0</v>
      </c>
      <c r="D51" s="22">
        <f>SUM(D43:D50)</f>
        <v>0</v>
      </c>
      <c r="E51" s="22">
        <f>SUM(E43:E50)</f>
        <v>0</v>
      </c>
      <c r="F51" s="22">
        <f>SUM(F43:F50)</f>
        <v>0</v>
      </c>
      <c r="G51" s="13"/>
      <c r="H51" s="14"/>
      <c r="I51" s="15"/>
      <c r="J51" s="15"/>
      <c r="K51" s="24">
        <f>SUM(K43:K50)</f>
        <v>0</v>
      </c>
      <c r="L51" s="24">
        <f>SUM(L43:L50)</f>
        <v>0</v>
      </c>
      <c r="M51" s="24">
        <f>SUM(M43:M50)</f>
        <v>0</v>
      </c>
    </row>
    <row r="52" spans="1:13">
      <c r="A52" s="11"/>
      <c r="B52" s="21"/>
      <c r="C52" s="22"/>
      <c r="D52" s="22"/>
      <c r="E52" s="22"/>
      <c r="F52" s="22"/>
      <c r="G52" s="13"/>
      <c r="H52" s="14"/>
      <c r="I52" s="15"/>
      <c r="J52" s="15"/>
      <c r="K52" s="15"/>
      <c r="L52" s="15"/>
      <c r="M52" s="15"/>
    </row>
    <row r="53" spans="1:13" ht="13.5" thickBot="1">
      <c r="A53" s="11"/>
      <c r="B53" s="12" t="s">
        <v>45</v>
      </c>
      <c r="C53" s="26">
        <f>C18+C29+C40+C51</f>
        <v>95108508</v>
      </c>
      <c r="D53" s="26">
        <f>D18+D29+D40+D51</f>
        <v>67725903</v>
      </c>
      <c r="E53" s="26">
        <f>E18+E29+E40+E51</f>
        <v>27382605</v>
      </c>
      <c r="F53" s="26">
        <f>F18+F29+F40+F51</f>
        <v>1844383.9899999998</v>
      </c>
      <c r="G53" s="13"/>
      <c r="H53" s="14"/>
      <c r="I53" s="15"/>
      <c r="J53" s="15"/>
      <c r="K53" s="27">
        <f>K18+K29+K40+K51</f>
        <v>1615932.3866208449</v>
      </c>
      <c r="L53" s="27">
        <f>L18+L29+L40+L51</f>
        <v>-228451.60337915522</v>
      </c>
      <c r="M53" s="27">
        <f>M18+M29+M40+M51</f>
        <v>27611056.603379153</v>
      </c>
    </row>
    <row r="54" spans="1:13" ht="13.5" thickTop="1">
      <c r="A54" s="11"/>
      <c r="B54" s="12" t="s">
        <v>46</v>
      </c>
      <c r="C54" s="28"/>
      <c r="D54" s="28">
        <f>+F54/2</f>
        <v>-114225.80168957761</v>
      </c>
      <c r="E54" s="28"/>
      <c r="F54" s="28">
        <f>+L53</f>
        <v>-228451.60337915522</v>
      </c>
      <c r="G54" s="13"/>
    </row>
    <row r="55" spans="1:13" ht="13.5" thickBot="1">
      <c r="A55" s="11"/>
      <c r="B55" s="12" t="s">
        <v>47</v>
      </c>
      <c r="C55" s="29">
        <f>SUM(C53:C54)</f>
        <v>95108508</v>
      </c>
      <c r="D55" s="29">
        <f>SUM(D53:D54)</f>
        <v>67611677.19831042</v>
      </c>
      <c r="E55" s="29">
        <f>SUM(E53:E54)</f>
        <v>27382605</v>
      </c>
      <c r="F55" s="29">
        <f>SUM(F53:F54)</f>
        <v>1615932.3866208445</v>
      </c>
      <c r="G55" s="13"/>
    </row>
    <row r="56" spans="1:13" ht="13.5" thickTop="1">
      <c r="A56" s="11"/>
      <c r="B56" s="12"/>
      <c r="C56" s="28"/>
      <c r="D56" s="28"/>
      <c r="E56" s="28"/>
      <c r="F56" s="28"/>
      <c r="G56" s="13"/>
    </row>
    <row r="57" spans="1:13" s="13" customFormat="1">
      <c r="B57" s="13" t="s">
        <v>48</v>
      </c>
      <c r="C57" s="30">
        <f>-D55</f>
        <v>-67611677.19831042</v>
      </c>
      <c r="D57" s="30"/>
      <c r="E57" s="30"/>
      <c r="F57" s="30"/>
    </row>
    <row r="58" spans="1:13" s="13" customFormat="1">
      <c r="B58" s="13" t="s">
        <v>280</v>
      </c>
      <c r="C58" s="31">
        <f>-DFITAMA!Q40--D54*0.35</f>
        <v>-5804559.9705913523</v>
      </c>
      <c r="D58" s="32"/>
      <c r="E58" s="30"/>
      <c r="F58" s="30"/>
    </row>
    <row r="59" spans="1:13" s="13" customFormat="1">
      <c r="B59" s="13" t="s">
        <v>49</v>
      </c>
    </row>
    <row r="60" spans="1:13" s="13" customFormat="1">
      <c r="A60" s="33"/>
      <c r="B60" s="34" t="s">
        <v>50</v>
      </c>
      <c r="C60" s="16">
        <f>+Colstrip!H258</f>
        <v>1751767.9800000479</v>
      </c>
      <c r="D60" s="30"/>
      <c r="E60" s="30"/>
      <c r="F60" s="16">
        <f>+Colstrip!C12</f>
        <v>213630.15</v>
      </c>
    </row>
    <row r="61" spans="1:13" s="13" customFormat="1">
      <c r="A61" s="33"/>
      <c r="B61" s="34" t="s">
        <v>51</v>
      </c>
      <c r="C61" s="16">
        <f>+'Acq Adj'!F56</f>
        <v>284021.58399999997</v>
      </c>
      <c r="D61" s="16"/>
      <c r="E61" s="16"/>
      <c r="F61" s="16">
        <f>+'Acq Adj'!D56</f>
        <v>-34492.794000000002</v>
      </c>
    </row>
    <row r="62" spans="1:13" s="13" customFormat="1" ht="13.5" thickBot="1">
      <c r="A62" s="33"/>
      <c r="B62" s="13" t="s">
        <v>52</v>
      </c>
      <c r="C62" s="35">
        <f>SUM(C55:C61)</f>
        <v>23728060.395098276</v>
      </c>
      <c r="D62" s="28"/>
      <c r="E62" s="28"/>
      <c r="F62" s="35">
        <f>SUM(F55:F61)</f>
        <v>1795069.7426208444</v>
      </c>
    </row>
    <row r="63" spans="1:13" s="13" customFormat="1" ht="13.5" thickTop="1">
      <c r="A63" s="33"/>
      <c r="C63" s="16"/>
      <c r="D63" s="30"/>
      <c r="E63" s="30"/>
      <c r="F63" s="30"/>
    </row>
    <row r="64" spans="1:13">
      <c r="A64" s="36"/>
      <c r="C64" s="16"/>
      <c r="D64" s="16"/>
      <c r="E64" s="16"/>
      <c r="F64" s="16"/>
      <c r="G64" s="13"/>
    </row>
    <row r="65" spans="1:7">
      <c r="A65" s="36"/>
      <c r="C65" s="16"/>
      <c r="D65" s="16"/>
      <c r="E65" s="16"/>
      <c r="F65" s="16"/>
      <c r="G65" s="13"/>
    </row>
    <row r="66" spans="1:7">
      <c r="A66" s="36"/>
      <c r="C66" s="16"/>
      <c r="D66" s="16"/>
      <c r="E66" s="16"/>
      <c r="F66" s="16"/>
      <c r="G66" s="13"/>
    </row>
    <row r="67" spans="1:7">
      <c r="A67" s="36"/>
      <c r="C67" s="16"/>
      <c r="D67" s="16"/>
      <c r="E67" s="16"/>
      <c r="F67" s="16"/>
      <c r="G67" s="13"/>
    </row>
    <row r="68" spans="1:7">
      <c r="A68" s="36"/>
      <c r="C68" s="16"/>
      <c r="D68" s="16"/>
      <c r="E68" s="16"/>
      <c r="F68" s="16"/>
      <c r="G68" s="13"/>
    </row>
    <row r="69" spans="1:7">
      <c r="A69" s="36"/>
      <c r="C69" s="16"/>
      <c r="D69" s="16"/>
      <c r="E69" s="16"/>
      <c r="F69" s="16"/>
      <c r="G69" s="13"/>
    </row>
    <row r="70" spans="1:7">
      <c r="A70" s="36"/>
      <c r="C70" s="16"/>
      <c r="D70" s="16"/>
      <c r="E70" s="16"/>
      <c r="F70" s="16"/>
      <c r="G70" s="13"/>
    </row>
    <row r="71" spans="1:7">
      <c r="A71" s="36"/>
      <c r="C71" s="16"/>
      <c r="D71" s="16"/>
      <c r="E71" s="16"/>
      <c r="F71" s="16"/>
      <c r="G71" s="13"/>
    </row>
    <row r="72" spans="1:7">
      <c r="A72" s="36"/>
      <c r="C72" s="16"/>
      <c r="D72" s="16"/>
      <c r="E72" s="16"/>
      <c r="F72" s="16"/>
      <c r="G72" s="13"/>
    </row>
    <row r="73" spans="1:7">
      <c r="A73" s="36"/>
      <c r="C73" s="16"/>
      <c r="D73" s="16"/>
      <c r="E73" s="16"/>
      <c r="F73" s="16"/>
      <c r="G73" s="13"/>
    </row>
    <row r="74" spans="1:7">
      <c r="A74" s="36"/>
      <c r="C74" s="16"/>
      <c r="D74" s="16"/>
      <c r="E74" s="16"/>
      <c r="F74" s="16"/>
      <c r="G74" s="13"/>
    </row>
    <row r="75" spans="1:7">
      <c r="A75" s="36"/>
      <c r="C75" s="16"/>
      <c r="D75" s="16"/>
      <c r="E75" s="16"/>
      <c r="F75" s="16"/>
      <c r="G75" s="13"/>
    </row>
    <row r="76" spans="1:7">
      <c r="A76" s="36"/>
      <c r="C76" s="16"/>
      <c r="D76" s="16"/>
      <c r="E76" s="16"/>
      <c r="F76" s="16"/>
      <c r="G76" s="13"/>
    </row>
    <row r="77" spans="1:7">
      <c r="A77" s="36"/>
      <c r="C77" s="16"/>
      <c r="D77" s="16"/>
      <c r="E77" s="16"/>
      <c r="F77" s="16"/>
      <c r="G77" s="13"/>
    </row>
    <row r="78" spans="1:7">
      <c r="A78" s="36"/>
      <c r="C78" s="16"/>
      <c r="D78" s="16"/>
      <c r="E78" s="16"/>
      <c r="F78" s="16"/>
      <c r="G78" s="13"/>
    </row>
    <row r="79" spans="1:7">
      <c r="A79" s="36"/>
      <c r="C79" s="16"/>
      <c r="D79" s="16"/>
      <c r="E79" s="16"/>
      <c r="F79" s="16"/>
      <c r="G79" s="13"/>
    </row>
    <row r="80" spans="1:7">
      <c r="A80" s="36"/>
      <c r="C80" s="16"/>
      <c r="D80" s="16"/>
      <c r="E80" s="16"/>
      <c r="F80" s="16"/>
      <c r="G80" s="13"/>
    </row>
    <row r="81" spans="1:7">
      <c r="A81" s="36"/>
      <c r="C81" s="16"/>
      <c r="D81" s="16"/>
      <c r="E81" s="16"/>
      <c r="F81" s="16"/>
      <c r="G81" s="13"/>
    </row>
    <row r="82" spans="1:7">
      <c r="A82" s="36"/>
      <c r="C82" s="16"/>
      <c r="D82" s="16"/>
      <c r="E82" s="16"/>
      <c r="F82" s="16"/>
      <c r="G82" s="13"/>
    </row>
    <row r="83" spans="1:7">
      <c r="A83" s="36"/>
      <c r="C83" s="16"/>
      <c r="D83" s="16"/>
      <c r="E83" s="16"/>
      <c r="F83" s="16"/>
      <c r="G83" s="13"/>
    </row>
    <row r="84" spans="1:7">
      <c r="A84" s="36"/>
      <c r="C84" s="16"/>
      <c r="D84" s="16"/>
      <c r="E84" s="16"/>
      <c r="F84" s="16"/>
      <c r="G84" s="13"/>
    </row>
    <row r="85" spans="1:7">
      <c r="A85" s="36"/>
      <c r="C85" s="13"/>
      <c r="D85" s="13"/>
      <c r="E85" s="13"/>
      <c r="F85" s="13"/>
      <c r="G85" s="13"/>
    </row>
    <row r="86" spans="1:7">
      <c r="A86" s="36"/>
      <c r="C86" s="13"/>
      <c r="D86" s="13"/>
      <c r="E86" s="13"/>
      <c r="F86" s="13"/>
      <c r="G86" s="13"/>
    </row>
    <row r="87" spans="1:7">
      <c r="A87" s="36"/>
      <c r="C87" s="13"/>
      <c r="D87" s="13"/>
      <c r="E87" s="13"/>
      <c r="F87" s="13"/>
      <c r="G87" s="13"/>
    </row>
    <row r="88" spans="1:7">
      <c r="A88" s="36"/>
      <c r="C88" s="13"/>
      <c r="D88" s="13"/>
      <c r="E88" s="13"/>
      <c r="F88" s="13"/>
      <c r="G88" s="13"/>
    </row>
    <row r="89" spans="1:7">
      <c r="A89" s="36"/>
      <c r="C89" s="13"/>
      <c r="D89" s="13"/>
      <c r="E89" s="13"/>
      <c r="F89" s="13"/>
      <c r="G89" s="13"/>
    </row>
    <row r="90" spans="1:7">
      <c r="A90" s="36"/>
      <c r="C90" s="13"/>
      <c r="D90" s="13"/>
      <c r="E90" s="13"/>
      <c r="F90" s="13"/>
      <c r="G90" s="13"/>
    </row>
    <row r="91" spans="1:7">
      <c r="A91" s="36"/>
      <c r="C91" s="13"/>
      <c r="D91" s="13"/>
      <c r="E91" s="13"/>
      <c r="F91" s="13"/>
      <c r="G91" s="13"/>
    </row>
    <row r="92" spans="1:7">
      <c r="A92" s="36"/>
      <c r="C92" s="13"/>
      <c r="D92" s="13"/>
      <c r="E92" s="13"/>
      <c r="F92" s="13"/>
      <c r="G92" s="13"/>
    </row>
    <row r="93" spans="1:7">
      <c r="A93" s="36"/>
      <c r="C93" s="13"/>
      <c r="D93" s="13"/>
      <c r="E93" s="13"/>
      <c r="F93" s="13"/>
      <c r="G93" s="13"/>
    </row>
    <row r="94" spans="1:7">
      <c r="A94" s="36"/>
      <c r="C94" s="13"/>
      <c r="D94" s="13"/>
      <c r="E94" s="13"/>
      <c r="F94" s="13"/>
      <c r="G94" s="13"/>
    </row>
    <row r="95" spans="1:7">
      <c r="A95" s="36"/>
      <c r="C95" s="13"/>
      <c r="D95" s="13"/>
      <c r="E95" s="13"/>
      <c r="F95" s="13"/>
      <c r="G95" s="13"/>
    </row>
    <row r="96" spans="1:7">
      <c r="A96" s="36"/>
      <c r="C96" s="13"/>
      <c r="D96" s="13"/>
      <c r="E96" s="13"/>
      <c r="F96" s="13"/>
      <c r="G96" s="13"/>
    </row>
    <row r="97" spans="1:7">
      <c r="A97" s="36"/>
      <c r="C97" s="13"/>
      <c r="D97" s="13"/>
      <c r="E97" s="13"/>
      <c r="F97" s="13"/>
      <c r="G97" s="13"/>
    </row>
    <row r="98" spans="1:7">
      <c r="A98" s="36"/>
      <c r="C98" s="13"/>
      <c r="D98" s="13"/>
      <c r="E98" s="13"/>
      <c r="F98" s="13"/>
      <c r="G98" s="13"/>
    </row>
    <row r="99" spans="1:7">
      <c r="A99" s="36"/>
      <c r="C99" s="13"/>
      <c r="D99" s="13"/>
      <c r="E99" s="13"/>
      <c r="F99" s="13"/>
      <c r="G99" s="13"/>
    </row>
    <row r="100" spans="1:7">
      <c r="A100" s="36"/>
      <c r="C100" s="13"/>
      <c r="D100" s="13"/>
      <c r="E100" s="13"/>
      <c r="F100" s="13"/>
      <c r="G100" s="13"/>
    </row>
    <row r="101" spans="1:7">
      <c r="A101" s="36"/>
      <c r="C101" s="13"/>
      <c r="D101" s="13"/>
      <c r="E101" s="13"/>
      <c r="F101" s="13"/>
      <c r="G101" s="13"/>
    </row>
    <row r="102" spans="1:7">
      <c r="A102" s="36"/>
      <c r="C102" s="13"/>
      <c r="D102" s="13"/>
      <c r="E102" s="13"/>
      <c r="F102" s="13"/>
      <c r="G102" s="13"/>
    </row>
    <row r="103" spans="1:7">
      <c r="A103" s="36"/>
      <c r="C103" s="13"/>
      <c r="D103" s="13"/>
      <c r="E103" s="13"/>
      <c r="F103" s="13"/>
      <c r="G103" s="13"/>
    </row>
    <row r="104" spans="1:7">
      <c r="A104" s="36"/>
      <c r="C104" s="13"/>
      <c r="D104" s="13"/>
      <c r="E104" s="13"/>
      <c r="F104" s="13"/>
      <c r="G104" s="13"/>
    </row>
    <row r="105" spans="1:7">
      <c r="A105" s="36"/>
      <c r="C105" s="13"/>
      <c r="D105" s="13"/>
      <c r="E105" s="13"/>
      <c r="F105" s="13"/>
      <c r="G105" s="13"/>
    </row>
    <row r="106" spans="1:7">
      <c r="A106" s="36"/>
      <c r="C106" s="13"/>
      <c r="D106" s="13"/>
      <c r="E106" s="13"/>
      <c r="F106" s="13"/>
      <c r="G106" s="13"/>
    </row>
    <row r="107" spans="1:7">
      <c r="A107" s="36"/>
      <c r="C107" s="13"/>
      <c r="D107" s="13"/>
      <c r="E107" s="13"/>
      <c r="F107" s="13"/>
      <c r="G107" s="13"/>
    </row>
    <row r="108" spans="1:7">
      <c r="A108" s="36"/>
      <c r="C108" s="13"/>
      <c r="D108" s="13"/>
      <c r="E108" s="13"/>
      <c r="F108" s="13"/>
      <c r="G108" s="13"/>
    </row>
    <row r="109" spans="1:7">
      <c r="A109" s="36"/>
      <c r="C109" s="13"/>
      <c r="D109" s="13"/>
      <c r="E109" s="13"/>
      <c r="F109" s="13"/>
      <c r="G109" s="13"/>
    </row>
    <row r="110" spans="1:7">
      <c r="A110" s="36"/>
      <c r="C110" s="13"/>
      <c r="D110" s="13"/>
      <c r="E110" s="13"/>
      <c r="F110" s="13"/>
      <c r="G110" s="13"/>
    </row>
    <row r="111" spans="1:7">
      <c r="A111" s="36"/>
      <c r="C111" s="13"/>
      <c r="D111" s="13"/>
      <c r="E111" s="13"/>
      <c r="F111" s="13"/>
      <c r="G111" s="13"/>
    </row>
    <row r="112" spans="1:7">
      <c r="A112" s="36"/>
      <c r="C112" s="13"/>
      <c r="D112" s="13"/>
      <c r="E112" s="13"/>
      <c r="F112" s="13"/>
      <c r="G112" s="13"/>
    </row>
    <row r="113" spans="1:7">
      <c r="A113" s="36"/>
      <c r="C113" s="13"/>
      <c r="D113" s="13"/>
      <c r="E113" s="13"/>
      <c r="F113" s="13"/>
      <c r="G113" s="13"/>
    </row>
    <row r="114" spans="1:7">
      <c r="A114" s="36"/>
      <c r="C114" s="13"/>
      <c r="D114" s="13"/>
      <c r="E114" s="13"/>
      <c r="F114" s="13"/>
      <c r="G114" s="13"/>
    </row>
    <row r="115" spans="1:7">
      <c r="A115" s="36"/>
      <c r="C115" s="13"/>
      <c r="D115" s="13"/>
      <c r="E115" s="13"/>
      <c r="F115" s="13"/>
      <c r="G115" s="13"/>
    </row>
    <row r="116" spans="1:7">
      <c r="A116" s="36"/>
    </row>
    <row r="117" spans="1:7">
      <c r="A117" s="36"/>
    </row>
    <row r="118" spans="1:7">
      <c r="A118" s="36"/>
    </row>
    <row r="119" spans="1:7">
      <c r="A119" s="36"/>
    </row>
    <row r="120" spans="1:7">
      <c r="A120" s="36"/>
    </row>
    <row r="121" spans="1:7">
      <c r="A121" s="36"/>
    </row>
    <row r="122" spans="1:7">
      <c r="A122" s="36"/>
    </row>
    <row r="123" spans="1:7">
      <c r="A123" s="36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4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0"/>
  <sheetViews>
    <sheetView zoomScale="80" zoomScaleNormal="80" workbookViewId="0">
      <pane xSplit="1" ySplit="5" topLeftCell="B215" activePane="bottomRight" state="frozen"/>
      <selection pane="topRight" activeCell="B1" sqref="B1"/>
      <selection pane="bottomLeft" activeCell="A6" sqref="A6"/>
      <selection pane="bottomRight" activeCell="Q40" sqref="Q40"/>
    </sheetView>
  </sheetViews>
  <sheetFormatPr defaultColWidth="9.1640625" defaultRowHeight="15" outlineLevelRow="1" outlineLevelCol="1"/>
  <cols>
    <col min="1" max="1" width="22.33203125" style="39" customWidth="1"/>
    <col min="2" max="2" width="15.33203125" style="38" bestFit="1" customWidth="1"/>
    <col min="3" max="3" width="14.5" style="39" hidden="1" customWidth="1" outlineLevel="1"/>
    <col min="4" max="4" width="14.5" style="39" bestFit="1" customWidth="1" collapsed="1"/>
    <col min="5" max="5" width="14.33203125" style="39" bestFit="1" customWidth="1"/>
    <col min="6" max="15" width="14.5" style="39" bestFit="1" customWidth="1"/>
    <col min="16" max="16" width="15.33203125" style="39" bestFit="1" customWidth="1"/>
    <col min="17" max="17" width="15" style="39" bestFit="1" customWidth="1"/>
    <col min="18" max="18" width="14.5" style="39" customWidth="1"/>
    <col min="19" max="16384" width="9.1640625" style="39"/>
  </cols>
  <sheetData>
    <row r="1" spans="1:18" ht="18.75">
      <c r="A1" s="37" t="s">
        <v>53</v>
      </c>
    </row>
    <row r="2" spans="1:18" ht="18.75">
      <c r="A2" s="37" t="s">
        <v>54</v>
      </c>
    </row>
    <row r="3" spans="1:18" ht="18.75">
      <c r="A3" s="37" t="s">
        <v>55</v>
      </c>
    </row>
    <row r="4" spans="1:18" ht="18.75">
      <c r="A4" s="37"/>
    </row>
    <row r="5" spans="1:18">
      <c r="B5" s="40" t="s">
        <v>56</v>
      </c>
      <c r="C5" s="41" t="s">
        <v>57</v>
      </c>
      <c r="D5" s="41" t="s">
        <v>58</v>
      </c>
      <c r="E5" s="41" t="s">
        <v>59</v>
      </c>
      <c r="F5" s="41" t="s">
        <v>60</v>
      </c>
      <c r="G5" s="41" t="s">
        <v>61</v>
      </c>
      <c r="H5" s="41" t="s">
        <v>62</v>
      </c>
      <c r="I5" s="41" t="s">
        <v>63</v>
      </c>
      <c r="J5" s="41" t="s">
        <v>64</v>
      </c>
      <c r="K5" s="41" t="s">
        <v>65</v>
      </c>
      <c r="L5" s="41" t="s">
        <v>66</v>
      </c>
      <c r="M5" s="41" t="s">
        <v>67</v>
      </c>
      <c r="N5" s="41" t="s">
        <v>68</v>
      </c>
      <c r="O5" s="41" t="s">
        <v>57</v>
      </c>
      <c r="P5" s="42" t="s">
        <v>69</v>
      </c>
      <c r="Q5" s="41" t="s">
        <v>70</v>
      </c>
    </row>
    <row r="6" spans="1:18" s="47" customFormat="1">
      <c r="A6" s="43" t="s">
        <v>71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</row>
    <row r="7" spans="1:18" s="47" customFormat="1">
      <c r="A7" s="47">
        <v>2016</v>
      </c>
      <c r="B7" s="48">
        <v>242145</v>
      </c>
      <c r="C7" s="49">
        <f t="shared" ref="C7" si="0">B7</f>
        <v>242145</v>
      </c>
      <c r="D7" s="50"/>
      <c r="E7" s="50"/>
      <c r="F7" s="50"/>
      <c r="G7" s="50"/>
      <c r="H7" s="50"/>
      <c r="I7" s="50"/>
      <c r="J7" s="50"/>
      <c r="K7" s="50"/>
      <c r="L7" s="51">
        <f>C7</f>
        <v>242145</v>
      </c>
      <c r="M7" s="51">
        <f>C7</f>
        <v>242145</v>
      </c>
      <c r="N7" s="51">
        <f>C7</f>
        <v>242145</v>
      </c>
      <c r="O7" s="51">
        <f>C7</f>
        <v>242145</v>
      </c>
      <c r="P7" s="52">
        <f>O7</f>
        <v>242145</v>
      </c>
      <c r="Q7" s="53">
        <f>((L6+L7)+2*(SUM(D7:K7)+SUM(M6:O6)))/24</f>
        <v>10089.375</v>
      </c>
    </row>
    <row r="8" spans="1:18" s="47" customFormat="1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5"/>
    </row>
    <row r="9" spans="1:18">
      <c r="A9" s="43" t="s">
        <v>72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46"/>
    </row>
    <row r="10" spans="1:18">
      <c r="A10" s="39">
        <v>2008</v>
      </c>
      <c r="B10" s="38">
        <f>105284.96+13277993.74</f>
        <v>13383278.700000001</v>
      </c>
      <c r="C10" s="38">
        <f t="shared" ref="C10:C18" si="1">B10</f>
        <v>13383278.700000001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53"/>
    </row>
    <row r="11" spans="1:18">
      <c r="A11" s="39">
        <v>2009</v>
      </c>
      <c r="B11" s="38">
        <f>103637.14+16428984.94</f>
        <v>16532622.08</v>
      </c>
      <c r="C11" s="38">
        <f t="shared" si="1"/>
        <v>16532622.08</v>
      </c>
      <c r="D11" s="38">
        <f>(B11-B10)/12*1+B10</f>
        <v>13645723.981666667</v>
      </c>
      <c r="E11" s="38">
        <f t="shared" ref="E11:E18" si="2">(B11-B10)/12*2+B10</f>
        <v>13908169.263333334</v>
      </c>
      <c r="F11" s="38">
        <f t="shared" ref="F11:F18" si="3">(B11-B10)/12*3+B10</f>
        <v>14170614.545000002</v>
      </c>
      <c r="G11" s="38">
        <f t="shared" ref="G11:G18" si="4">(B11-B10)/12*4+B10</f>
        <v>14433059.826666668</v>
      </c>
      <c r="H11" s="38">
        <f t="shared" ref="H11:H18" si="5">(B11-B10)/12*5+B10</f>
        <v>14695505.108333334</v>
      </c>
      <c r="I11" s="38">
        <f t="shared" ref="I11:I18" si="6">(B11-B10)/12*6+B10</f>
        <v>14957950.390000001</v>
      </c>
      <c r="J11" s="38">
        <f t="shared" ref="J11:J18" si="7">(B11-B10)/12*7+B10</f>
        <v>15220395.671666667</v>
      </c>
      <c r="K11" s="38">
        <f t="shared" ref="K11:K18" si="8">(B11-B10)/12*8+B10</f>
        <v>15482840.953333333</v>
      </c>
      <c r="L11" s="38">
        <f t="shared" ref="L11:L18" si="9">(B11-B10)/12*9+B10</f>
        <v>15745286.234999999</v>
      </c>
      <c r="M11" s="38">
        <f>(B11-B10)/12*10+B10</f>
        <v>16007731.516666666</v>
      </c>
      <c r="N11" s="38">
        <f t="shared" ref="N11:N18" si="10">(B11-B10)/12*11+B10</f>
        <v>16270176.798333334</v>
      </c>
      <c r="O11" s="38">
        <f t="shared" ref="O11:O18" si="11">+B11</f>
        <v>16532622.08</v>
      </c>
      <c r="P11" s="53">
        <f>((C10+O11)+2*(SUM(D11:N11)))/24</f>
        <v>14957950.390000001</v>
      </c>
    </row>
    <row r="12" spans="1:18">
      <c r="A12" s="39">
        <v>2010</v>
      </c>
      <c r="B12" s="38">
        <f>102002+18225441</f>
        <v>18327443</v>
      </c>
      <c r="C12" s="38">
        <f t="shared" si="1"/>
        <v>18327443</v>
      </c>
      <c r="D12" s="38">
        <f t="shared" ref="D12:D17" si="12">(B12-B11)/12*1+B11</f>
        <v>16682190.49</v>
      </c>
      <c r="E12" s="38">
        <f t="shared" si="2"/>
        <v>16831758.899999999</v>
      </c>
      <c r="F12" s="38">
        <f t="shared" si="3"/>
        <v>16981327.309999999</v>
      </c>
      <c r="G12" s="38">
        <f t="shared" si="4"/>
        <v>17130895.719999999</v>
      </c>
      <c r="H12" s="38">
        <f t="shared" si="5"/>
        <v>17280464.129999999</v>
      </c>
      <c r="I12" s="38">
        <f t="shared" si="6"/>
        <v>17430032.539999999</v>
      </c>
      <c r="J12" s="38">
        <f t="shared" si="7"/>
        <v>17579600.949999999</v>
      </c>
      <c r="K12" s="38">
        <f t="shared" si="8"/>
        <v>17729169.359999999</v>
      </c>
      <c r="L12" s="38">
        <f t="shared" si="9"/>
        <v>17878737.77</v>
      </c>
      <c r="M12" s="38">
        <f t="shared" ref="M12:M18" si="13">(B12-B11)/12*10+B11</f>
        <v>18028306.18</v>
      </c>
      <c r="N12" s="38">
        <f t="shared" si="10"/>
        <v>18177874.59</v>
      </c>
      <c r="O12" s="38">
        <f t="shared" si="11"/>
        <v>18327443</v>
      </c>
      <c r="P12" s="53">
        <f t="shared" ref="P12:P15" si="14">((C11+O12)+2*(SUM(D12:N12)))/24</f>
        <v>17430032.540000003</v>
      </c>
    </row>
    <row r="13" spans="1:18">
      <c r="A13" s="39">
        <v>2011</v>
      </c>
      <c r="B13" s="38">
        <v>22239143</v>
      </c>
      <c r="C13" s="38">
        <f t="shared" si="1"/>
        <v>22239143</v>
      </c>
      <c r="D13" s="38">
        <f t="shared" si="12"/>
        <v>18653418</v>
      </c>
      <c r="E13" s="38">
        <f t="shared" si="2"/>
        <v>18979393</v>
      </c>
      <c r="F13" s="38">
        <f t="shared" si="3"/>
        <v>19305368</v>
      </c>
      <c r="G13" s="38">
        <f t="shared" si="4"/>
        <v>19631343</v>
      </c>
      <c r="H13" s="38">
        <f t="shared" si="5"/>
        <v>19957318</v>
      </c>
      <c r="I13" s="38">
        <f t="shared" si="6"/>
        <v>20283293</v>
      </c>
      <c r="J13" s="38">
        <f t="shared" si="7"/>
        <v>20609268</v>
      </c>
      <c r="K13" s="38">
        <f t="shared" si="8"/>
        <v>20935243</v>
      </c>
      <c r="L13" s="38">
        <f t="shared" si="9"/>
        <v>21261218</v>
      </c>
      <c r="M13" s="38">
        <f t="shared" si="13"/>
        <v>21587193</v>
      </c>
      <c r="N13" s="38">
        <f t="shared" si="10"/>
        <v>21913168</v>
      </c>
      <c r="O13" s="38">
        <f t="shared" si="11"/>
        <v>22239143</v>
      </c>
      <c r="P13" s="53">
        <f t="shared" si="14"/>
        <v>20283293</v>
      </c>
      <c r="Q13" s="55"/>
    </row>
    <row r="14" spans="1:18">
      <c r="A14" s="39">
        <v>2012</v>
      </c>
      <c r="B14" s="38">
        <v>25523703</v>
      </c>
      <c r="C14" s="38">
        <f t="shared" si="1"/>
        <v>25523703</v>
      </c>
      <c r="D14" s="38">
        <f t="shared" si="12"/>
        <v>22512856.333333332</v>
      </c>
      <c r="E14" s="38">
        <f t="shared" si="2"/>
        <v>22786569.666666668</v>
      </c>
      <c r="F14" s="38">
        <f t="shared" si="3"/>
        <v>23060283</v>
      </c>
      <c r="G14" s="38">
        <f>(B14-B13)/12*4+B13</f>
        <v>23333996.333333332</v>
      </c>
      <c r="H14" s="38">
        <f t="shared" si="5"/>
        <v>23607709.666666668</v>
      </c>
      <c r="I14" s="38">
        <f t="shared" si="6"/>
        <v>23881423</v>
      </c>
      <c r="J14" s="38">
        <f t="shared" si="7"/>
        <v>24155136.333333332</v>
      </c>
      <c r="K14" s="38">
        <f t="shared" si="8"/>
        <v>24428849.666666668</v>
      </c>
      <c r="L14" s="38">
        <f t="shared" si="9"/>
        <v>24702563</v>
      </c>
      <c r="M14" s="38">
        <f t="shared" si="13"/>
        <v>24976276.333333332</v>
      </c>
      <c r="N14" s="38">
        <f t="shared" si="10"/>
        <v>25249989.666666668</v>
      </c>
      <c r="O14" s="38">
        <f t="shared" si="11"/>
        <v>25523703</v>
      </c>
      <c r="P14" s="53">
        <f t="shared" si="14"/>
        <v>23881423</v>
      </c>
      <c r="Q14" s="55"/>
    </row>
    <row r="15" spans="1:18">
      <c r="A15" s="39">
        <v>2013</v>
      </c>
      <c r="B15" s="38">
        <v>27598934</v>
      </c>
      <c r="C15" s="38">
        <f t="shared" si="1"/>
        <v>27598934</v>
      </c>
      <c r="D15" s="38">
        <f t="shared" si="12"/>
        <v>25696638.916666668</v>
      </c>
      <c r="E15" s="38">
        <f t="shared" si="2"/>
        <v>25869574.833333332</v>
      </c>
      <c r="F15" s="38">
        <f t="shared" si="3"/>
        <v>26042510.75</v>
      </c>
      <c r="G15" s="38">
        <f t="shared" si="4"/>
        <v>26215446.666666668</v>
      </c>
      <c r="H15" s="38">
        <f t="shared" si="5"/>
        <v>26388382.583333332</v>
      </c>
      <c r="I15" s="38">
        <f t="shared" si="6"/>
        <v>26561318.5</v>
      </c>
      <c r="J15" s="38">
        <f t="shared" si="7"/>
        <v>26734254.416666668</v>
      </c>
      <c r="K15" s="38">
        <f t="shared" si="8"/>
        <v>26907190.333333332</v>
      </c>
      <c r="L15" s="38">
        <f t="shared" si="9"/>
        <v>27080126.25</v>
      </c>
      <c r="M15" s="38">
        <f t="shared" si="13"/>
        <v>27253062.166666668</v>
      </c>
      <c r="N15" s="38">
        <f t="shared" si="10"/>
        <v>27425998.083333332</v>
      </c>
      <c r="O15" s="38">
        <f t="shared" si="11"/>
        <v>27598934</v>
      </c>
      <c r="P15" s="53">
        <f t="shared" si="14"/>
        <v>26561318.5</v>
      </c>
      <c r="Q15" s="55"/>
    </row>
    <row r="16" spans="1:18">
      <c r="A16" s="39">
        <v>2014</v>
      </c>
      <c r="B16" s="38">
        <v>29913212.199999999</v>
      </c>
      <c r="C16" s="38">
        <f t="shared" si="1"/>
        <v>29913212.199999999</v>
      </c>
      <c r="D16" s="56">
        <f t="shared" si="12"/>
        <v>27791790.516666666</v>
      </c>
      <c r="E16" s="56">
        <f t="shared" si="2"/>
        <v>27984647.033333331</v>
      </c>
      <c r="F16" s="56">
        <f t="shared" si="3"/>
        <v>28177503.550000001</v>
      </c>
      <c r="G16" s="56">
        <f t="shared" si="4"/>
        <v>28370360.066666666</v>
      </c>
      <c r="H16" s="56">
        <f t="shared" si="5"/>
        <v>28563216.583333332</v>
      </c>
      <c r="I16" s="56">
        <f t="shared" si="6"/>
        <v>28756073.100000001</v>
      </c>
      <c r="J16" s="56">
        <f t="shared" si="7"/>
        <v>28948929.616666667</v>
      </c>
      <c r="K16" s="56">
        <f t="shared" si="8"/>
        <v>29141786.133333333</v>
      </c>
      <c r="L16" s="56">
        <f t="shared" si="9"/>
        <v>29334642.649999999</v>
      </c>
      <c r="M16" s="56">
        <f t="shared" si="13"/>
        <v>29527499.166666664</v>
      </c>
      <c r="N16" s="56">
        <f t="shared" si="10"/>
        <v>29720355.683333334</v>
      </c>
      <c r="O16" s="56">
        <f t="shared" si="11"/>
        <v>29913212.199999999</v>
      </c>
      <c r="P16" s="53">
        <f t="shared" ref="P16" si="15">((C15+O16)+2*(SUM(D16:N16)))/24</f>
        <v>28756073.100000005</v>
      </c>
      <c r="Q16" s="55"/>
      <c r="R16" s="57"/>
    </row>
    <row r="17" spans="1:17">
      <c r="A17" s="39">
        <v>2015</v>
      </c>
      <c r="B17" s="38">
        <v>33016810.43</v>
      </c>
      <c r="C17" s="38">
        <f t="shared" si="1"/>
        <v>33016810.43</v>
      </c>
      <c r="D17" s="56">
        <f t="shared" si="12"/>
        <v>30171845.385833334</v>
      </c>
      <c r="E17" s="56">
        <f t="shared" si="2"/>
        <v>30430478.571666665</v>
      </c>
      <c r="F17" s="56">
        <f t="shared" si="3"/>
        <v>30689111.7575</v>
      </c>
      <c r="G17" s="56">
        <f t="shared" si="4"/>
        <v>30947744.943333331</v>
      </c>
      <c r="H17" s="56">
        <f t="shared" si="5"/>
        <v>31206378.129166666</v>
      </c>
      <c r="I17" s="56">
        <f t="shared" si="6"/>
        <v>31465011.314999998</v>
      </c>
      <c r="J17" s="56">
        <f t="shared" si="7"/>
        <v>31723644.500833333</v>
      </c>
      <c r="K17" s="56">
        <f t="shared" si="8"/>
        <v>31982277.686666667</v>
      </c>
      <c r="L17" s="56">
        <f t="shared" si="9"/>
        <v>32240910.872499999</v>
      </c>
      <c r="M17" s="56">
        <f t="shared" si="13"/>
        <v>32499544.058333334</v>
      </c>
      <c r="N17" s="56">
        <f t="shared" si="10"/>
        <v>32758177.244166665</v>
      </c>
      <c r="O17" s="56">
        <f t="shared" si="11"/>
        <v>33016810.43</v>
      </c>
      <c r="P17" s="53">
        <f>((C16+O17)+2*(SUM(D17:N17)))/24</f>
        <v>31465011.314999998</v>
      </c>
      <c r="Q17" s="55"/>
    </row>
    <row r="18" spans="1:17">
      <c r="A18" s="39">
        <v>2016</v>
      </c>
      <c r="B18" s="38">
        <v>38388388</v>
      </c>
      <c r="C18" s="38">
        <f t="shared" si="1"/>
        <v>38388388</v>
      </c>
      <c r="D18" s="56">
        <f>(B18-B17)/12*1+B17</f>
        <v>33464441.894166667</v>
      </c>
      <c r="E18" s="56">
        <f t="shared" si="2"/>
        <v>33912073.358333334</v>
      </c>
      <c r="F18" s="56">
        <f t="shared" si="3"/>
        <v>34359704.822499998</v>
      </c>
      <c r="G18" s="56">
        <f t="shared" si="4"/>
        <v>34807336.286666669</v>
      </c>
      <c r="H18" s="56">
        <f t="shared" si="5"/>
        <v>35254967.750833333</v>
      </c>
      <c r="I18" s="56">
        <f t="shared" si="6"/>
        <v>35702599.215000004</v>
      </c>
      <c r="J18" s="56">
        <f t="shared" si="7"/>
        <v>36150230.679166667</v>
      </c>
      <c r="K18" s="56">
        <f t="shared" si="8"/>
        <v>36597862.143333331</v>
      </c>
      <c r="L18" s="56">
        <f t="shared" si="9"/>
        <v>37045493.607500002</v>
      </c>
      <c r="M18" s="56">
        <f t="shared" si="13"/>
        <v>37493125.071666665</v>
      </c>
      <c r="N18" s="56">
        <f t="shared" si="10"/>
        <v>37940756.535833329</v>
      </c>
      <c r="O18" s="56">
        <f t="shared" si="11"/>
        <v>38388388</v>
      </c>
      <c r="P18" s="53">
        <f>((C17+O18)+2*(SUM(D18:N18)))/24</f>
        <v>35702599.215000004</v>
      </c>
      <c r="Q18" s="53">
        <f>((L17+L18)+2*(SUM(D18:K18)+SUM(M17:O17)))/24</f>
        <v>34430579.176874995</v>
      </c>
    </row>
    <row r="19" spans="1:17">
      <c r="C19" s="49"/>
      <c r="O19" s="38"/>
      <c r="P19" s="58"/>
    </row>
    <row r="20" spans="1:17">
      <c r="A20" s="43" t="s">
        <v>73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6"/>
    </row>
    <row r="21" spans="1:17">
      <c r="A21" s="39">
        <v>2008</v>
      </c>
      <c r="B21" s="38">
        <f>63527.46+48250116.2+369200.05</f>
        <v>48682843.710000001</v>
      </c>
      <c r="C21" s="38">
        <f t="shared" ref="C21:C29" si="16">B21</f>
        <v>48682843.710000001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53"/>
    </row>
    <row r="22" spans="1:17">
      <c r="A22" s="39">
        <v>2009</v>
      </c>
      <c r="B22" s="38">
        <f>62529.98+49111512.51+184600.03</f>
        <v>49358642.519999996</v>
      </c>
      <c r="C22" s="38">
        <f t="shared" si="16"/>
        <v>49358642.519999996</v>
      </c>
      <c r="D22" s="38">
        <f t="shared" ref="D22:D29" si="17">(B22-B21)/12*1+B21</f>
        <v>48739160.277500004</v>
      </c>
      <c r="E22" s="38">
        <f t="shared" ref="E22:E29" si="18">(B22-B21)/12*2+B21</f>
        <v>48795476.844999999</v>
      </c>
      <c r="F22" s="38">
        <f t="shared" ref="F22:F29" si="19">(B22-B21)/12*3+B21</f>
        <v>48851793.412500001</v>
      </c>
      <c r="G22" s="38">
        <f t="shared" ref="G22:G29" si="20">(B22-B21)/12*4+B21</f>
        <v>48908109.979999997</v>
      </c>
      <c r="H22" s="38">
        <f t="shared" ref="H22:H29" si="21">(B22-B21)/12*5+B21</f>
        <v>48964426.547499999</v>
      </c>
      <c r="I22" s="38">
        <f t="shared" ref="I22:I29" si="22">(B22-B21)/12*6+B21</f>
        <v>49020743.114999995</v>
      </c>
      <c r="J22" s="38">
        <f t="shared" ref="J22:J29" si="23">(B22-B21)/12*7+B21</f>
        <v>49077059.682499997</v>
      </c>
      <c r="K22" s="38">
        <f t="shared" ref="K22:K29" si="24">(B22-B21)/12*8+B21</f>
        <v>49133376.25</v>
      </c>
      <c r="L22" s="38">
        <f t="shared" ref="L22:L29" si="25">(B22-B21)/12*9+B21</f>
        <v>49189692.817499995</v>
      </c>
      <c r="M22" s="38">
        <f t="shared" ref="M22:M29" si="26">(B22-B21)/12*10+B21</f>
        <v>49246009.384999998</v>
      </c>
      <c r="N22" s="38">
        <f t="shared" ref="N22:N29" si="27">(B22-B21)/12*11+B21</f>
        <v>49302325.952499993</v>
      </c>
      <c r="O22" s="38">
        <f t="shared" ref="O22:O27" si="28">+B22</f>
        <v>49358642.519999996</v>
      </c>
      <c r="P22" s="53">
        <f t="shared" ref="P22:P29" si="29">((C21+O22)+2*(SUM(D22:N22)))/24</f>
        <v>49020743.115000002</v>
      </c>
    </row>
    <row r="23" spans="1:17">
      <c r="A23" s="39">
        <v>2010</v>
      </c>
      <c r="B23" s="38">
        <f>61552+49201525</f>
        <v>49263077</v>
      </c>
      <c r="C23" s="38">
        <f t="shared" si="16"/>
        <v>49263077</v>
      </c>
      <c r="D23" s="38">
        <f t="shared" si="17"/>
        <v>49350678.726666659</v>
      </c>
      <c r="E23" s="38">
        <f t="shared" si="18"/>
        <v>49342714.93333333</v>
      </c>
      <c r="F23" s="38">
        <f t="shared" si="19"/>
        <v>49334751.140000001</v>
      </c>
      <c r="G23" s="38">
        <f t="shared" si="20"/>
        <v>49326787.346666664</v>
      </c>
      <c r="H23" s="38">
        <f t="shared" si="21"/>
        <v>49318823.553333327</v>
      </c>
      <c r="I23" s="38">
        <f t="shared" si="22"/>
        <v>49310859.759999998</v>
      </c>
      <c r="J23" s="38">
        <f t="shared" si="23"/>
        <v>49302895.966666669</v>
      </c>
      <c r="K23" s="38">
        <f t="shared" si="24"/>
        <v>49294932.173333332</v>
      </c>
      <c r="L23" s="38">
        <f t="shared" si="25"/>
        <v>49286968.379999995</v>
      </c>
      <c r="M23" s="38">
        <f t="shared" si="26"/>
        <v>49279004.586666666</v>
      </c>
      <c r="N23" s="38">
        <f t="shared" si="27"/>
        <v>49271040.793333337</v>
      </c>
      <c r="O23" s="38">
        <f t="shared" si="28"/>
        <v>49263077</v>
      </c>
      <c r="P23" s="53">
        <f t="shared" si="29"/>
        <v>49310859.75999999</v>
      </c>
    </row>
    <row r="24" spans="1:17">
      <c r="A24" s="39">
        <v>2011</v>
      </c>
      <c r="B24" s="38">
        <v>50557888</v>
      </c>
      <c r="C24" s="38">
        <f t="shared" si="16"/>
        <v>50557888</v>
      </c>
      <c r="D24" s="38">
        <f t="shared" si="17"/>
        <v>49370977.916666664</v>
      </c>
      <c r="E24" s="38">
        <f t="shared" si="18"/>
        <v>49478878.833333336</v>
      </c>
      <c r="F24" s="38">
        <f t="shared" si="19"/>
        <v>49586779.75</v>
      </c>
      <c r="G24" s="38">
        <f t="shared" si="20"/>
        <v>49694680.666666664</v>
      </c>
      <c r="H24" s="38">
        <f t="shared" si="21"/>
        <v>49802581.583333336</v>
      </c>
      <c r="I24" s="38">
        <f t="shared" si="22"/>
        <v>49910482.5</v>
      </c>
      <c r="J24" s="38">
        <f t="shared" si="23"/>
        <v>50018383.416666664</v>
      </c>
      <c r="K24" s="38">
        <f t="shared" si="24"/>
        <v>50126284.333333336</v>
      </c>
      <c r="L24" s="38">
        <f t="shared" si="25"/>
        <v>50234185.25</v>
      </c>
      <c r="M24" s="38">
        <f t="shared" si="26"/>
        <v>50342086.166666664</v>
      </c>
      <c r="N24" s="38">
        <f t="shared" si="27"/>
        <v>50449987.083333336</v>
      </c>
      <c r="O24" s="38">
        <f t="shared" si="28"/>
        <v>50557888</v>
      </c>
      <c r="P24" s="53">
        <f t="shared" si="29"/>
        <v>49910482.5</v>
      </c>
    </row>
    <row r="25" spans="1:17">
      <c r="A25" s="39">
        <v>2012</v>
      </c>
      <c r="B25" s="38">
        <v>50150872</v>
      </c>
      <c r="C25" s="38">
        <f t="shared" si="16"/>
        <v>50150872</v>
      </c>
      <c r="D25" s="38">
        <f t="shared" si="17"/>
        <v>50523970</v>
      </c>
      <c r="E25" s="38">
        <f t="shared" si="18"/>
        <v>50490052</v>
      </c>
      <c r="F25" s="38">
        <f t="shared" si="19"/>
        <v>50456134</v>
      </c>
      <c r="G25" s="38">
        <f t="shared" si="20"/>
        <v>50422216</v>
      </c>
      <c r="H25" s="38">
        <f t="shared" si="21"/>
        <v>50388298</v>
      </c>
      <c r="I25" s="38">
        <f t="shared" si="22"/>
        <v>50354380</v>
      </c>
      <c r="J25" s="38">
        <f t="shared" si="23"/>
        <v>50320462</v>
      </c>
      <c r="K25" s="38">
        <f t="shared" si="24"/>
        <v>50286544</v>
      </c>
      <c r="L25" s="38">
        <f t="shared" si="25"/>
        <v>50252626</v>
      </c>
      <c r="M25" s="38">
        <f t="shared" si="26"/>
        <v>50218708</v>
      </c>
      <c r="N25" s="38">
        <f t="shared" si="27"/>
        <v>50184790</v>
      </c>
      <c r="O25" s="38">
        <f t="shared" si="28"/>
        <v>50150872</v>
      </c>
      <c r="P25" s="53">
        <f t="shared" si="29"/>
        <v>50354380</v>
      </c>
    </row>
    <row r="26" spans="1:17">
      <c r="A26" s="39">
        <v>2013</v>
      </c>
      <c r="B26" s="38">
        <v>51352634</v>
      </c>
      <c r="C26" s="38">
        <f t="shared" si="16"/>
        <v>51352634</v>
      </c>
      <c r="D26" s="56">
        <f t="shared" si="17"/>
        <v>50251018.833333336</v>
      </c>
      <c r="E26" s="56">
        <f t="shared" si="18"/>
        <v>50351165.666666664</v>
      </c>
      <c r="F26" s="56">
        <f t="shared" si="19"/>
        <v>50451312.5</v>
      </c>
      <c r="G26" s="56">
        <f t="shared" si="20"/>
        <v>50551459.333333336</v>
      </c>
      <c r="H26" s="56">
        <f t="shared" si="21"/>
        <v>50651606.166666664</v>
      </c>
      <c r="I26" s="56">
        <f t="shared" si="22"/>
        <v>50751753</v>
      </c>
      <c r="J26" s="56">
        <f t="shared" si="23"/>
        <v>50851899.833333336</v>
      </c>
      <c r="K26" s="56">
        <f t="shared" si="24"/>
        <v>50952046.666666664</v>
      </c>
      <c r="L26" s="56">
        <f t="shared" si="25"/>
        <v>51052193.5</v>
      </c>
      <c r="M26" s="56">
        <f t="shared" si="26"/>
        <v>51152340.333333336</v>
      </c>
      <c r="N26" s="56">
        <f t="shared" si="27"/>
        <v>51252487.166666664</v>
      </c>
      <c r="O26" s="56">
        <f t="shared" si="28"/>
        <v>51352634</v>
      </c>
      <c r="P26" s="53">
        <f t="shared" si="29"/>
        <v>50751753</v>
      </c>
    </row>
    <row r="27" spans="1:17">
      <c r="A27" s="39">
        <v>2014</v>
      </c>
      <c r="B27" s="38">
        <v>51785889.030000001</v>
      </c>
      <c r="C27" s="38">
        <f t="shared" si="16"/>
        <v>51785889.030000001</v>
      </c>
      <c r="D27" s="56">
        <f t="shared" si="17"/>
        <v>51388738.585833333</v>
      </c>
      <c r="E27" s="56">
        <f t="shared" si="18"/>
        <v>51424843.171666667</v>
      </c>
      <c r="F27" s="56">
        <f t="shared" si="19"/>
        <v>51460947.7575</v>
      </c>
      <c r="G27" s="56">
        <f t="shared" si="20"/>
        <v>51497052.343333334</v>
      </c>
      <c r="H27" s="56">
        <f t="shared" si="21"/>
        <v>51533156.929166667</v>
      </c>
      <c r="I27" s="56">
        <f t="shared" si="22"/>
        <v>51569261.515000001</v>
      </c>
      <c r="J27" s="56">
        <f t="shared" si="23"/>
        <v>51605366.100833334</v>
      </c>
      <c r="K27" s="56">
        <f t="shared" si="24"/>
        <v>51641470.686666667</v>
      </c>
      <c r="L27" s="56">
        <f t="shared" si="25"/>
        <v>51677575.272500001</v>
      </c>
      <c r="M27" s="56">
        <f t="shared" si="26"/>
        <v>51713679.858333334</v>
      </c>
      <c r="N27" s="56">
        <f t="shared" si="27"/>
        <v>51749784.444166668</v>
      </c>
      <c r="O27" s="56">
        <f t="shared" si="28"/>
        <v>51785889.030000001</v>
      </c>
      <c r="P27" s="53">
        <f t="shared" si="29"/>
        <v>51569261.515000008</v>
      </c>
    </row>
    <row r="28" spans="1:17">
      <c r="A28" s="39">
        <v>2015</v>
      </c>
      <c r="B28" s="38">
        <v>51323351.329999998</v>
      </c>
      <c r="C28" s="38">
        <f t="shared" si="16"/>
        <v>51323351.329999998</v>
      </c>
      <c r="D28" s="56">
        <f t="shared" si="17"/>
        <v>51747344.221666664</v>
      </c>
      <c r="E28" s="56">
        <f t="shared" si="18"/>
        <v>51708799.413333334</v>
      </c>
      <c r="F28" s="56">
        <f t="shared" si="19"/>
        <v>51670254.605000004</v>
      </c>
      <c r="G28" s="56">
        <f t="shared" si="20"/>
        <v>51631709.796666667</v>
      </c>
      <c r="H28" s="56">
        <f t="shared" si="21"/>
        <v>51593164.98833333</v>
      </c>
      <c r="I28" s="56">
        <f t="shared" si="22"/>
        <v>51554620.18</v>
      </c>
      <c r="J28" s="56">
        <f t="shared" si="23"/>
        <v>51516075.37166667</v>
      </c>
      <c r="K28" s="56">
        <f t="shared" si="24"/>
        <v>51477530.563333333</v>
      </c>
      <c r="L28" s="56">
        <f t="shared" si="25"/>
        <v>51438985.754999995</v>
      </c>
      <c r="M28" s="56">
        <f t="shared" si="26"/>
        <v>51400440.946666665</v>
      </c>
      <c r="N28" s="56">
        <f t="shared" si="27"/>
        <v>51361896.138333336</v>
      </c>
      <c r="O28" s="56">
        <f>+B28</f>
        <v>51323351.329999998</v>
      </c>
      <c r="P28" s="53">
        <f t="shared" si="29"/>
        <v>51554620.18</v>
      </c>
    </row>
    <row r="29" spans="1:17">
      <c r="A29" s="39">
        <v>2016</v>
      </c>
      <c r="B29" s="38">
        <v>51105687</v>
      </c>
      <c r="C29" s="38">
        <f t="shared" si="16"/>
        <v>51105687</v>
      </c>
      <c r="D29" s="56">
        <f t="shared" si="17"/>
        <v>51305212.63583333</v>
      </c>
      <c r="E29" s="56">
        <f t="shared" si="18"/>
        <v>51287073.941666663</v>
      </c>
      <c r="F29" s="56">
        <f t="shared" si="19"/>
        <v>51268935.247500002</v>
      </c>
      <c r="G29" s="56">
        <f t="shared" si="20"/>
        <v>51250796.553333335</v>
      </c>
      <c r="H29" s="56">
        <f t="shared" si="21"/>
        <v>51232657.859166667</v>
      </c>
      <c r="I29" s="56">
        <f t="shared" si="22"/>
        <v>51214519.164999999</v>
      </c>
      <c r="J29" s="56">
        <f t="shared" si="23"/>
        <v>51196380.470833331</v>
      </c>
      <c r="K29" s="56">
        <f t="shared" si="24"/>
        <v>51178241.776666664</v>
      </c>
      <c r="L29" s="56">
        <f t="shared" si="25"/>
        <v>51160103.082499996</v>
      </c>
      <c r="M29" s="56">
        <f t="shared" si="26"/>
        <v>51141964.388333336</v>
      </c>
      <c r="N29" s="56">
        <f t="shared" si="27"/>
        <v>51123825.694166668</v>
      </c>
      <c r="O29" s="56">
        <f>+B29</f>
        <v>51105687</v>
      </c>
      <c r="P29" s="53">
        <f t="shared" si="29"/>
        <v>51214519.164999992</v>
      </c>
      <c r="Q29" s="53">
        <f>((L28+L29)+2*(SUM(D29:K29)+SUM(M28:O28)))/24</f>
        <v>51276587.540312506</v>
      </c>
    </row>
    <row r="30" spans="1:17">
      <c r="C30" s="3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6"/>
      <c r="P30" s="58"/>
    </row>
    <row r="31" spans="1:17">
      <c r="A31" s="43" t="s">
        <v>74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6"/>
    </row>
    <row r="32" spans="1:17">
      <c r="A32" s="39">
        <v>2008</v>
      </c>
      <c r="B32" s="38">
        <f>30778.79+9228412.46</f>
        <v>9259191.25</v>
      </c>
      <c r="C32" s="38">
        <f t="shared" ref="C32:C40" si="30">B32</f>
        <v>9259191.25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53"/>
    </row>
    <row r="33" spans="1:17">
      <c r="A33" s="39">
        <v>2009</v>
      </c>
      <c r="B33" s="38">
        <f>30142.31+8812425.28</f>
        <v>8842567.5899999999</v>
      </c>
      <c r="C33" s="38">
        <f t="shared" si="30"/>
        <v>8842567.5899999999</v>
      </c>
      <c r="D33" s="38">
        <f t="shared" ref="D33:D40" si="31">(B33-B32)/12*1+B32</f>
        <v>9224472.6116666663</v>
      </c>
      <c r="E33" s="38">
        <f t="shared" ref="E33:E40" si="32">(B33-B32)/12*2+B32</f>
        <v>9189753.9733333327</v>
      </c>
      <c r="F33" s="38">
        <f t="shared" ref="F33:F40" si="33">(B33-B32)/12*3+B32</f>
        <v>9155035.3350000009</v>
      </c>
      <c r="G33" s="38">
        <f t="shared" ref="G33:G40" si="34">(B33-B32)/12*4+B32</f>
        <v>9120316.6966666672</v>
      </c>
      <c r="H33" s="38">
        <f t="shared" ref="H33:H40" si="35">(B33-B32)/12*5+B32</f>
        <v>9085598.0583333336</v>
      </c>
      <c r="I33" s="38">
        <f t="shared" ref="I33:I40" si="36">(B33-B32)/12*6+B32</f>
        <v>9050879.4199999999</v>
      </c>
      <c r="J33" s="38">
        <f t="shared" ref="J33:J40" si="37">(B33-B32)/12*7+B32</f>
        <v>9016160.7816666663</v>
      </c>
      <c r="K33" s="38">
        <f t="shared" ref="K33:K40" si="38">(B33-B32)/12*8+B32</f>
        <v>8981442.1433333326</v>
      </c>
      <c r="L33" s="38">
        <f t="shared" ref="L33:L40" si="39">(B33-B32)/12*9+B32</f>
        <v>8946723.504999999</v>
      </c>
      <c r="M33" s="38">
        <f t="shared" ref="M33:M40" si="40">(B33-B32)/12*10+B32</f>
        <v>8912004.8666666672</v>
      </c>
      <c r="N33" s="38">
        <f t="shared" ref="N33:N40" si="41">(B33-B32)/12*11+B32</f>
        <v>8877286.2283333335</v>
      </c>
      <c r="O33" s="38">
        <f t="shared" ref="O33:O41" si="42">+B33</f>
        <v>8842567.5899999999</v>
      </c>
      <c r="P33" s="53">
        <f t="shared" ref="P33:P40" si="43">((C32+O33)+2*(SUM(D33:N33)))/24</f>
        <v>9050879.4199999999</v>
      </c>
    </row>
    <row r="34" spans="1:17">
      <c r="A34" s="39">
        <v>2010</v>
      </c>
      <c r="B34" s="38">
        <f>29501+8398579</f>
        <v>8428080</v>
      </c>
      <c r="C34" s="38">
        <f t="shared" si="30"/>
        <v>8428080</v>
      </c>
      <c r="D34" s="38">
        <f t="shared" si="31"/>
        <v>8808026.9574999996</v>
      </c>
      <c r="E34" s="38">
        <f t="shared" si="32"/>
        <v>8773486.3249999993</v>
      </c>
      <c r="F34" s="38">
        <f t="shared" si="33"/>
        <v>8738945.692499999</v>
      </c>
      <c r="G34" s="38">
        <f t="shared" si="34"/>
        <v>8704405.0600000005</v>
      </c>
      <c r="H34" s="38">
        <f t="shared" si="35"/>
        <v>8669864.4275000002</v>
      </c>
      <c r="I34" s="38">
        <f t="shared" si="36"/>
        <v>8635323.7949999999</v>
      </c>
      <c r="J34" s="38">
        <f t="shared" si="37"/>
        <v>8600783.1624999996</v>
      </c>
      <c r="K34" s="38">
        <f t="shared" si="38"/>
        <v>8566242.5299999993</v>
      </c>
      <c r="L34" s="38">
        <f t="shared" si="39"/>
        <v>8531701.8975000009</v>
      </c>
      <c r="M34" s="38">
        <f t="shared" si="40"/>
        <v>8497161.2650000006</v>
      </c>
      <c r="N34" s="38">
        <f t="shared" si="41"/>
        <v>8462620.6325000003</v>
      </c>
      <c r="O34" s="38">
        <f t="shared" si="42"/>
        <v>8428080</v>
      </c>
      <c r="P34" s="53">
        <f t="shared" si="43"/>
        <v>8635323.7949999999</v>
      </c>
    </row>
    <row r="35" spans="1:17">
      <c r="A35" s="39">
        <v>2011</v>
      </c>
      <c r="B35" s="38">
        <v>7919903</v>
      </c>
      <c r="C35" s="38">
        <f t="shared" si="30"/>
        <v>7919903</v>
      </c>
      <c r="D35" s="38">
        <f t="shared" si="31"/>
        <v>8385731.916666667</v>
      </c>
      <c r="E35" s="38">
        <f t="shared" si="32"/>
        <v>8343383.833333333</v>
      </c>
      <c r="F35" s="38">
        <f t="shared" si="33"/>
        <v>8301035.75</v>
      </c>
      <c r="G35" s="38">
        <f t="shared" si="34"/>
        <v>8258687.666666667</v>
      </c>
      <c r="H35" s="38">
        <f t="shared" si="35"/>
        <v>8216339.583333333</v>
      </c>
      <c r="I35" s="38">
        <f t="shared" si="36"/>
        <v>8173991.5</v>
      </c>
      <c r="J35" s="38">
        <f t="shared" si="37"/>
        <v>8131643.416666667</v>
      </c>
      <c r="K35" s="38">
        <f t="shared" si="38"/>
        <v>8089295.333333333</v>
      </c>
      <c r="L35" s="38">
        <f t="shared" si="39"/>
        <v>8046947.25</v>
      </c>
      <c r="M35" s="38">
        <f t="shared" si="40"/>
        <v>8004599.166666667</v>
      </c>
      <c r="N35" s="38">
        <f t="shared" si="41"/>
        <v>7962251.083333333</v>
      </c>
      <c r="O35" s="38">
        <f t="shared" si="42"/>
        <v>7919903</v>
      </c>
      <c r="P35" s="53">
        <f t="shared" si="43"/>
        <v>8173991.5</v>
      </c>
    </row>
    <row r="36" spans="1:17">
      <c r="A36" s="39">
        <v>2012</v>
      </c>
      <c r="B36" s="38">
        <v>7419632</v>
      </c>
      <c r="C36" s="38">
        <f t="shared" si="30"/>
        <v>7419632</v>
      </c>
      <c r="D36" s="38">
        <f t="shared" si="31"/>
        <v>7878213.75</v>
      </c>
      <c r="E36" s="38">
        <f t="shared" si="32"/>
        <v>7836524.5</v>
      </c>
      <c r="F36" s="38">
        <f t="shared" si="33"/>
        <v>7794835.25</v>
      </c>
      <c r="G36" s="38">
        <f t="shared" si="34"/>
        <v>7753146</v>
      </c>
      <c r="H36" s="38">
        <f t="shared" si="35"/>
        <v>7711456.75</v>
      </c>
      <c r="I36" s="38">
        <f t="shared" si="36"/>
        <v>7669767.5</v>
      </c>
      <c r="J36" s="38">
        <f t="shared" si="37"/>
        <v>7628078.25</v>
      </c>
      <c r="K36" s="38">
        <f t="shared" si="38"/>
        <v>7586389</v>
      </c>
      <c r="L36" s="38">
        <f t="shared" si="39"/>
        <v>7544699.75</v>
      </c>
      <c r="M36" s="38">
        <f t="shared" si="40"/>
        <v>7503010.5</v>
      </c>
      <c r="N36" s="38">
        <f t="shared" si="41"/>
        <v>7461321.25</v>
      </c>
      <c r="O36" s="38">
        <f t="shared" si="42"/>
        <v>7419632</v>
      </c>
      <c r="P36" s="53">
        <f t="shared" si="43"/>
        <v>7669767.5</v>
      </c>
    </row>
    <row r="37" spans="1:17">
      <c r="A37" s="39">
        <v>2013</v>
      </c>
      <c r="B37" s="38">
        <v>6904682</v>
      </c>
      <c r="C37" s="38">
        <f t="shared" si="30"/>
        <v>6904682</v>
      </c>
      <c r="D37" s="38">
        <f t="shared" si="31"/>
        <v>7376719.5</v>
      </c>
      <c r="E37" s="38">
        <f t="shared" si="32"/>
        <v>7333807</v>
      </c>
      <c r="F37" s="38">
        <f t="shared" si="33"/>
        <v>7290894.5</v>
      </c>
      <c r="G37" s="38">
        <f t="shared" si="34"/>
        <v>7247982</v>
      </c>
      <c r="H37" s="38">
        <f t="shared" si="35"/>
        <v>7205069.5</v>
      </c>
      <c r="I37" s="38">
        <f t="shared" si="36"/>
        <v>7162157</v>
      </c>
      <c r="J37" s="38">
        <f t="shared" si="37"/>
        <v>7119244.5</v>
      </c>
      <c r="K37" s="38">
        <f t="shared" si="38"/>
        <v>7076332</v>
      </c>
      <c r="L37" s="38">
        <f t="shared" si="39"/>
        <v>7033419.5</v>
      </c>
      <c r="M37" s="38">
        <f t="shared" si="40"/>
        <v>6990507</v>
      </c>
      <c r="N37" s="38">
        <f t="shared" si="41"/>
        <v>6947594.5</v>
      </c>
      <c r="O37" s="38">
        <f t="shared" si="42"/>
        <v>6904682</v>
      </c>
      <c r="P37" s="53">
        <f t="shared" si="43"/>
        <v>7162157</v>
      </c>
    </row>
    <row r="38" spans="1:17">
      <c r="A38" s="39">
        <v>2014</v>
      </c>
      <c r="B38" s="38">
        <v>6388142</v>
      </c>
      <c r="C38" s="38">
        <f t="shared" si="30"/>
        <v>6388142</v>
      </c>
      <c r="D38" s="38">
        <f t="shared" si="31"/>
        <v>6861637</v>
      </c>
      <c r="E38" s="38">
        <f t="shared" si="32"/>
        <v>6818592</v>
      </c>
      <c r="F38" s="38">
        <f t="shared" si="33"/>
        <v>6775547</v>
      </c>
      <c r="G38" s="38">
        <f t="shared" si="34"/>
        <v>6732502</v>
      </c>
      <c r="H38" s="38">
        <f t="shared" si="35"/>
        <v>6689457</v>
      </c>
      <c r="I38" s="38">
        <f t="shared" si="36"/>
        <v>6646412</v>
      </c>
      <c r="J38" s="38">
        <f t="shared" si="37"/>
        <v>6603367</v>
      </c>
      <c r="K38" s="38">
        <f t="shared" si="38"/>
        <v>6560322</v>
      </c>
      <c r="L38" s="38">
        <f t="shared" si="39"/>
        <v>6517277</v>
      </c>
      <c r="M38" s="38">
        <f t="shared" si="40"/>
        <v>6474232</v>
      </c>
      <c r="N38" s="38">
        <f t="shared" si="41"/>
        <v>6431187</v>
      </c>
      <c r="O38" s="38">
        <f t="shared" si="42"/>
        <v>6388142</v>
      </c>
      <c r="P38" s="53">
        <f t="shared" si="43"/>
        <v>6646412</v>
      </c>
    </row>
    <row r="39" spans="1:17">
      <c r="A39" s="39">
        <v>2015</v>
      </c>
      <c r="B39" s="38">
        <v>5869361.1399999997</v>
      </c>
      <c r="C39" s="38">
        <f t="shared" si="30"/>
        <v>5869361.1399999997</v>
      </c>
      <c r="D39" s="38">
        <f t="shared" si="31"/>
        <v>6344910.2616666667</v>
      </c>
      <c r="E39" s="38">
        <f t="shared" si="32"/>
        <v>6301678.5233333334</v>
      </c>
      <c r="F39" s="38">
        <f t="shared" si="33"/>
        <v>6258446.7850000001</v>
      </c>
      <c r="G39" s="38">
        <f t="shared" si="34"/>
        <v>6215215.0466666669</v>
      </c>
      <c r="H39" s="38">
        <f t="shared" si="35"/>
        <v>6171983.3083333336</v>
      </c>
      <c r="I39" s="38">
        <f t="shared" si="36"/>
        <v>6128751.5700000003</v>
      </c>
      <c r="J39" s="38">
        <f t="shared" si="37"/>
        <v>6085519.8316666661</v>
      </c>
      <c r="K39" s="38">
        <f t="shared" si="38"/>
        <v>6042288.0933333328</v>
      </c>
      <c r="L39" s="38">
        <f t="shared" si="39"/>
        <v>5999056.3549999995</v>
      </c>
      <c r="M39" s="38">
        <f t="shared" si="40"/>
        <v>5955824.6166666662</v>
      </c>
      <c r="N39" s="38">
        <f t="shared" si="41"/>
        <v>5912592.8783333329</v>
      </c>
      <c r="O39" s="38">
        <f t="shared" si="42"/>
        <v>5869361.1399999997</v>
      </c>
      <c r="P39" s="53">
        <f t="shared" si="43"/>
        <v>6128751.5700000003</v>
      </c>
    </row>
    <row r="40" spans="1:17">
      <c r="A40" s="39">
        <v>2016</v>
      </c>
      <c r="B40" s="38">
        <v>5439167</v>
      </c>
      <c r="C40" s="38">
        <f t="shared" si="30"/>
        <v>5439167</v>
      </c>
      <c r="D40" s="38">
        <f t="shared" si="31"/>
        <v>5833511.6283333329</v>
      </c>
      <c r="E40" s="38">
        <f t="shared" si="32"/>
        <v>5797662.1166666662</v>
      </c>
      <c r="F40" s="38">
        <f t="shared" si="33"/>
        <v>5761812.6049999995</v>
      </c>
      <c r="G40" s="38">
        <f t="shared" si="34"/>
        <v>5725963.0933333328</v>
      </c>
      <c r="H40" s="38">
        <f t="shared" si="35"/>
        <v>5690113.5816666661</v>
      </c>
      <c r="I40" s="38">
        <f t="shared" si="36"/>
        <v>5654264.0700000003</v>
      </c>
      <c r="J40" s="38">
        <f t="shared" si="37"/>
        <v>5618414.5583333336</v>
      </c>
      <c r="K40" s="38">
        <f t="shared" si="38"/>
        <v>5582565.0466666669</v>
      </c>
      <c r="L40" s="38">
        <f t="shared" si="39"/>
        <v>5546715.5350000001</v>
      </c>
      <c r="M40" s="38">
        <f t="shared" si="40"/>
        <v>5510866.0233333334</v>
      </c>
      <c r="N40" s="38">
        <f t="shared" si="41"/>
        <v>5475016.5116666667</v>
      </c>
      <c r="O40" s="38">
        <f t="shared" si="42"/>
        <v>5439167</v>
      </c>
      <c r="P40" s="53">
        <f t="shared" si="43"/>
        <v>5654264.0700000003</v>
      </c>
      <c r="Q40" s="53">
        <f>((L39+L40)+2*(SUM(D40:K40)+SUM(M39:O39)))/24</f>
        <v>5764580.9400000004</v>
      </c>
    </row>
    <row r="41" spans="1:17">
      <c r="C41" s="38"/>
      <c r="O41" s="38">
        <f t="shared" si="42"/>
        <v>0</v>
      </c>
      <c r="P41" s="58"/>
    </row>
    <row r="42" spans="1:17">
      <c r="A42" s="43" t="s">
        <v>75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46"/>
    </row>
    <row r="43" spans="1:17">
      <c r="A43" s="39">
        <v>2008</v>
      </c>
      <c r="B43" s="38">
        <v>71962.53</v>
      </c>
      <c r="C43" s="38">
        <f t="shared" ref="C43:C51" si="44">B43</f>
        <v>71962.53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3"/>
    </row>
    <row r="44" spans="1:17">
      <c r="A44" s="39">
        <v>2009</v>
      </c>
      <c r="B44" s="38">
        <f>52148.84+105862.07</f>
        <v>158010.91</v>
      </c>
      <c r="C44" s="38">
        <f t="shared" si="44"/>
        <v>158010.91</v>
      </c>
      <c r="D44" s="38">
        <f t="shared" ref="D44:D51" si="45">(B44-B43)/12*1+B43</f>
        <v>79133.228333333333</v>
      </c>
      <c r="E44" s="38">
        <f t="shared" ref="E44:E51" si="46">(B44-B43)/12*2+B43</f>
        <v>86303.926666666666</v>
      </c>
      <c r="F44" s="38">
        <f t="shared" ref="F44:F51" si="47">(B44-B43)/12*3+B43</f>
        <v>93474.625</v>
      </c>
      <c r="G44" s="38">
        <f t="shared" ref="G44:G51" si="48">(B44-B43)/12*4+B43</f>
        <v>100645.32333333333</v>
      </c>
      <c r="H44" s="38">
        <f t="shared" ref="H44:H51" si="49">(B44-B43)/12*5+B43</f>
        <v>107816.02166666667</v>
      </c>
      <c r="I44" s="38">
        <f t="shared" ref="I44:I51" si="50">(B44-B43)/12*6+B43</f>
        <v>114986.72</v>
      </c>
      <c r="J44" s="38">
        <f t="shared" ref="J44:J51" si="51">(B44-B43)/12*7+B43</f>
        <v>122157.41833333333</v>
      </c>
      <c r="K44" s="38">
        <f t="shared" ref="K44:K51" si="52">(B44-B43)/12*8+B43</f>
        <v>129328.11666666667</v>
      </c>
      <c r="L44" s="38">
        <f t="shared" ref="L44:L51" si="53">(B44-B43)/12*9+B43</f>
        <v>136498.815</v>
      </c>
      <c r="M44" s="38">
        <f t="shared" ref="M44:M51" si="54">(B44-B43)/12*10+B43</f>
        <v>143669.51333333334</v>
      </c>
      <c r="N44" s="38">
        <f t="shared" ref="N44:N51" si="55">(B44-B43)/12*11+B43</f>
        <v>150840.21166666667</v>
      </c>
      <c r="O44" s="38">
        <f t="shared" ref="O44:O52" si="56">+B44</f>
        <v>158010.91</v>
      </c>
      <c r="P44" s="53">
        <f t="shared" ref="P44:P51" si="57">((C43+O44)+2*(SUM(D44:N44)))/24</f>
        <v>114986.72000000002</v>
      </c>
    </row>
    <row r="45" spans="1:17">
      <c r="A45" s="39">
        <v>2010</v>
      </c>
      <c r="B45" s="38">
        <f>49068+128197</f>
        <v>177265</v>
      </c>
      <c r="C45" s="38">
        <f t="shared" si="44"/>
        <v>177265</v>
      </c>
      <c r="D45" s="38">
        <f t="shared" si="45"/>
        <v>159615.41750000001</v>
      </c>
      <c r="E45" s="38">
        <f t="shared" si="46"/>
        <v>161219.92499999999</v>
      </c>
      <c r="F45" s="38">
        <f t="shared" si="47"/>
        <v>162824.4325</v>
      </c>
      <c r="G45" s="38">
        <f t="shared" si="48"/>
        <v>164428.94</v>
      </c>
      <c r="H45" s="38">
        <f t="shared" si="49"/>
        <v>166033.44750000001</v>
      </c>
      <c r="I45" s="38">
        <f t="shared" si="50"/>
        <v>167637.95500000002</v>
      </c>
      <c r="J45" s="38">
        <f t="shared" si="51"/>
        <v>169242.46249999999</v>
      </c>
      <c r="K45" s="38">
        <f t="shared" si="52"/>
        <v>170846.97</v>
      </c>
      <c r="L45" s="38">
        <f t="shared" si="53"/>
        <v>172451.47750000001</v>
      </c>
      <c r="M45" s="38">
        <f t="shared" si="54"/>
        <v>174055.98499999999</v>
      </c>
      <c r="N45" s="38">
        <f t="shared" si="55"/>
        <v>175660.49249999999</v>
      </c>
      <c r="O45" s="38">
        <f t="shared" si="56"/>
        <v>177265</v>
      </c>
      <c r="P45" s="53">
        <f t="shared" si="57"/>
        <v>167637.95500000002</v>
      </c>
    </row>
    <row r="46" spans="1:17">
      <c r="A46" s="39">
        <v>2011</v>
      </c>
      <c r="B46" s="38">
        <v>186653</v>
      </c>
      <c r="C46" s="38">
        <f t="shared" si="44"/>
        <v>186653</v>
      </c>
      <c r="D46" s="38">
        <f t="shared" si="45"/>
        <v>178047.33333333334</v>
      </c>
      <c r="E46" s="38">
        <f t="shared" si="46"/>
        <v>178829.66666666666</v>
      </c>
      <c r="F46" s="38">
        <f t="shared" si="47"/>
        <v>179612</v>
      </c>
      <c r="G46" s="38">
        <f t="shared" si="48"/>
        <v>180394.33333333334</v>
      </c>
      <c r="H46" s="38">
        <f t="shared" si="49"/>
        <v>181176.66666666666</v>
      </c>
      <c r="I46" s="38">
        <f t="shared" si="50"/>
        <v>181959</v>
      </c>
      <c r="J46" s="38">
        <f t="shared" si="51"/>
        <v>182741.33333333334</v>
      </c>
      <c r="K46" s="38">
        <f t="shared" si="52"/>
        <v>183523.66666666666</v>
      </c>
      <c r="L46" s="38">
        <f t="shared" si="53"/>
        <v>184306</v>
      </c>
      <c r="M46" s="38">
        <f t="shared" si="54"/>
        <v>185088.33333333334</v>
      </c>
      <c r="N46" s="38">
        <f t="shared" si="55"/>
        <v>185870.66666666666</v>
      </c>
      <c r="O46" s="38">
        <f t="shared" si="56"/>
        <v>186653</v>
      </c>
      <c r="P46" s="53">
        <f t="shared" si="57"/>
        <v>181959</v>
      </c>
    </row>
    <row r="47" spans="1:17">
      <c r="A47" s="39">
        <v>2012</v>
      </c>
      <c r="B47" s="38">
        <v>191624</v>
      </c>
      <c r="C47" s="38">
        <f t="shared" si="44"/>
        <v>191624</v>
      </c>
      <c r="D47" s="38">
        <f t="shared" si="45"/>
        <v>187067.25</v>
      </c>
      <c r="E47" s="38">
        <f t="shared" si="46"/>
        <v>187481.5</v>
      </c>
      <c r="F47" s="38">
        <f t="shared" si="47"/>
        <v>187895.75</v>
      </c>
      <c r="G47" s="38">
        <f t="shared" si="48"/>
        <v>188310</v>
      </c>
      <c r="H47" s="38">
        <f t="shared" si="49"/>
        <v>188724.25</v>
      </c>
      <c r="I47" s="38">
        <f t="shared" si="50"/>
        <v>189138.5</v>
      </c>
      <c r="J47" s="38">
        <f t="shared" si="51"/>
        <v>189552.75</v>
      </c>
      <c r="K47" s="38">
        <f t="shared" si="52"/>
        <v>189967</v>
      </c>
      <c r="L47" s="38">
        <f t="shared" si="53"/>
        <v>190381.25</v>
      </c>
      <c r="M47" s="38">
        <f t="shared" si="54"/>
        <v>190795.5</v>
      </c>
      <c r="N47" s="38">
        <f t="shared" si="55"/>
        <v>191209.75</v>
      </c>
      <c r="O47" s="38">
        <f t="shared" si="56"/>
        <v>191624</v>
      </c>
      <c r="P47" s="53">
        <f t="shared" si="57"/>
        <v>189138.5</v>
      </c>
    </row>
    <row r="48" spans="1:17">
      <c r="A48" s="39">
        <v>2013</v>
      </c>
      <c r="B48" s="38">
        <v>192826</v>
      </c>
      <c r="C48" s="38">
        <f t="shared" si="44"/>
        <v>192826</v>
      </c>
      <c r="D48" s="38">
        <f t="shared" si="45"/>
        <v>191724.16666666666</v>
      </c>
      <c r="E48" s="38">
        <f t="shared" si="46"/>
        <v>191824.33333333334</v>
      </c>
      <c r="F48" s="38">
        <f t="shared" si="47"/>
        <v>191924.5</v>
      </c>
      <c r="G48" s="38">
        <f t="shared" si="48"/>
        <v>192024.66666666666</v>
      </c>
      <c r="H48" s="38">
        <f t="shared" si="49"/>
        <v>192124.83333333334</v>
      </c>
      <c r="I48" s="38">
        <f t="shared" si="50"/>
        <v>192225</v>
      </c>
      <c r="J48" s="38">
        <f t="shared" si="51"/>
        <v>192325.16666666666</v>
      </c>
      <c r="K48" s="38">
        <f t="shared" si="52"/>
        <v>192425.33333333334</v>
      </c>
      <c r="L48" s="38">
        <f t="shared" si="53"/>
        <v>192525.5</v>
      </c>
      <c r="M48" s="38">
        <f t="shared" si="54"/>
        <v>192625.66666666666</v>
      </c>
      <c r="N48" s="38">
        <f t="shared" si="55"/>
        <v>192725.83333333334</v>
      </c>
      <c r="O48" s="38">
        <f t="shared" si="56"/>
        <v>192826</v>
      </c>
      <c r="P48" s="53">
        <f t="shared" si="57"/>
        <v>192225</v>
      </c>
    </row>
    <row r="49" spans="1:17">
      <c r="A49" s="39">
        <v>2014</v>
      </c>
      <c r="B49" s="38">
        <v>192733.39</v>
      </c>
      <c r="C49" s="38">
        <f t="shared" si="44"/>
        <v>192733.39</v>
      </c>
      <c r="D49" s="38">
        <f t="shared" si="45"/>
        <v>192818.2825</v>
      </c>
      <c r="E49" s="38">
        <f t="shared" si="46"/>
        <v>192810.565</v>
      </c>
      <c r="F49" s="38">
        <f t="shared" si="47"/>
        <v>192802.8475</v>
      </c>
      <c r="G49" s="38">
        <f t="shared" si="48"/>
        <v>192795.13</v>
      </c>
      <c r="H49" s="38">
        <f t="shared" si="49"/>
        <v>192787.41250000001</v>
      </c>
      <c r="I49" s="38">
        <f t="shared" si="50"/>
        <v>192779.69500000001</v>
      </c>
      <c r="J49" s="38">
        <f t="shared" si="51"/>
        <v>192771.97750000001</v>
      </c>
      <c r="K49" s="38">
        <f t="shared" si="52"/>
        <v>192764.26</v>
      </c>
      <c r="L49" s="38">
        <f t="shared" si="53"/>
        <v>192756.54250000001</v>
      </c>
      <c r="M49" s="38">
        <f t="shared" si="54"/>
        <v>192748.82500000001</v>
      </c>
      <c r="N49" s="38">
        <f t="shared" si="55"/>
        <v>192741.10750000001</v>
      </c>
      <c r="O49" s="38">
        <f t="shared" si="56"/>
        <v>192733.39</v>
      </c>
      <c r="P49" s="53">
        <f t="shared" si="57"/>
        <v>192779.69499999998</v>
      </c>
    </row>
    <row r="50" spans="1:17">
      <c r="A50" s="39">
        <v>2015</v>
      </c>
      <c r="B50" s="38">
        <v>192318.68</v>
      </c>
      <c r="C50" s="38">
        <f t="shared" si="44"/>
        <v>192318.68</v>
      </c>
      <c r="D50" s="38">
        <f t="shared" si="45"/>
        <v>192698.83083333334</v>
      </c>
      <c r="E50" s="38">
        <f t="shared" si="46"/>
        <v>192664.27166666667</v>
      </c>
      <c r="F50" s="38">
        <f t="shared" si="47"/>
        <v>192629.71250000002</v>
      </c>
      <c r="G50" s="38">
        <f t="shared" si="48"/>
        <v>192595.15333333335</v>
      </c>
      <c r="H50" s="38">
        <f t="shared" si="49"/>
        <v>192560.59416666668</v>
      </c>
      <c r="I50" s="38">
        <f t="shared" si="50"/>
        <v>192526.035</v>
      </c>
      <c r="J50" s="38">
        <f t="shared" si="51"/>
        <v>192491.47583333333</v>
      </c>
      <c r="K50" s="38">
        <f t="shared" si="52"/>
        <v>192456.91666666666</v>
      </c>
      <c r="L50" s="38">
        <f t="shared" si="53"/>
        <v>192422.35749999998</v>
      </c>
      <c r="M50" s="38">
        <f t="shared" si="54"/>
        <v>192387.79833333334</v>
      </c>
      <c r="N50" s="38">
        <f t="shared" si="55"/>
        <v>192353.23916666667</v>
      </c>
      <c r="O50" s="38">
        <f t="shared" si="56"/>
        <v>192318.68</v>
      </c>
      <c r="P50" s="53">
        <f t="shared" si="57"/>
        <v>192526.035</v>
      </c>
    </row>
    <row r="51" spans="1:17">
      <c r="A51" s="39">
        <v>2016</v>
      </c>
      <c r="B51" s="38">
        <v>191187</v>
      </c>
      <c r="C51" s="38">
        <f t="shared" si="44"/>
        <v>191187</v>
      </c>
      <c r="D51" s="38">
        <f t="shared" si="45"/>
        <v>192224.37333333332</v>
      </c>
      <c r="E51" s="38">
        <f t="shared" si="46"/>
        <v>192130.06666666665</v>
      </c>
      <c r="F51" s="38">
        <f t="shared" si="47"/>
        <v>192035.76</v>
      </c>
      <c r="G51" s="38">
        <f t="shared" si="48"/>
        <v>191941.45333333334</v>
      </c>
      <c r="H51" s="38">
        <f t="shared" si="49"/>
        <v>191847.14666666667</v>
      </c>
      <c r="I51" s="38">
        <f t="shared" si="50"/>
        <v>191752.84</v>
      </c>
      <c r="J51" s="38">
        <f t="shared" si="51"/>
        <v>191658.53333333333</v>
      </c>
      <c r="K51" s="38">
        <f t="shared" si="52"/>
        <v>191564.22666666665</v>
      </c>
      <c r="L51" s="38">
        <f t="shared" si="53"/>
        <v>191469.91999999998</v>
      </c>
      <c r="M51" s="38">
        <f t="shared" si="54"/>
        <v>191375.61333333334</v>
      </c>
      <c r="N51" s="38">
        <f t="shared" si="55"/>
        <v>191281.30666666667</v>
      </c>
      <c r="O51" s="38">
        <f t="shared" si="56"/>
        <v>191187</v>
      </c>
      <c r="P51" s="53">
        <f t="shared" si="57"/>
        <v>191752.83999999997</v>
      </c>
      <c r="Q51" s="53">
        <f>((L50+L51)+2*(SUM(D51:K51)+SUM(M50:O50)))/24</f>
        <v>192013.35468749996</v>
      </c>
    </row>
    <row r="52" spans="1:17">
      <c r="C52" s="38"/>
      <c r="O52" s="38">
        <f t="shared" si="56"/>
        <v>0</v>
      </c>
      <c r="P52" s="58"/>
    </row>
    <row r="53" spans="1:17">
      <c r="A53" s="59" t="s">
        <v>76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46"/>
    </row>
    <row r="54" spans="1:17">
      <c r="A54" s="39">
        <v>2008</v>
      </c>
      <c r="B54" s="38">
        <f>19496.74+6980357.56</f>
        <v>6999854.2999999998</v>
      </c>
      <c r="C54" s="38">
        <f t="shared" ref="C54:C62" si="58">B54</f>
        <v>6999854.2999999998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53"/>
    </row>
    <row r="55" spans="1:17">
      <c r="A55" s="39">
        <v>2009</v>
      </c>
      <c r="B55" s="38">
        <f>529517.38+6388126.72</f>
        <v>6917644.0999999996</v>
      </c>
      <c r="C55" s="38">
        <f t="shared" si="58"/>
        <v>6917644.0999999996</v>
      </c>
      <c r="D55" s="38">
        <f t="shared" ref="D55:D62" si="59">(B55-B54)/12*1+B54</f>
        <v>6993003.4500000002</v>
      </c>
      <c r="E55" s="38">
        <f t="shared" ref="E55:E62" si="60">(B55-B54)/12*2+B54</f>
        <v>6986152.5999999996</v>
      </c>
      <c r="F55" s="38">
        <f t="shared" ref="F55:F62" si="61">(B55-B54)/12*3+B54</f>
        <v>6979301.75</v>
      </c>
      <c r="G55" s="38">
        <f t="shared" ref="G55:G62" si="62">(B55-B54)/12*4+B54</f>
        <v>6972450.8999999994</v>
      </c>
      <c r="H55" s="38">
        <f t="shared" ref="H55:H62" si="63">(B55-B54)/12*5+B54</f>
        <v>6965600.0499999998</v>
      </c>
      <c r="I55" s="38">
        <f t="shared" ref="I55:I62" si="64">(B55-B54)/12*6+B54</f>
        <v>6958749.1999999993</v>
      </c>
      <c r="J55" s="38">
        <f t="shared" ref="J55:J62" si="65">(B55-B54)/12*7+B54</f>
        <v>6951898.3499999996</v>
      </c>
      <c r="K55" s="38">
        <f t="shared" ref="K55:K62" si="66">(B55-B54)/12*8+B54</f>
        <v>6945047.5</v>
      </c>
      <c r="L55" s="38">
        <f t="shared" ref="L55:L62" si="67">(B55-B54)/12*9+B54</f>
        <v>6938196.6499999994</v>
      </c>
      <c r="M55" s="38">
        <f t="shared" ref="M55:M62" si="68">(B55-B54)/12*10+B54</f>
        <v>6931345.7999999998</v>
      </c>
      <c r="N55" s="38">
        <f t="shared" ref="N55:N62" si="69">(B55-B54)/12*11+B54</f>
        <v>6924494.9499999993</v>
      </c>
      <c r="O55" s="38">
        <f t="shared" ref="O55:O62" si="70">+B55</f>
        <v>6917644.0999999996</v>
      </c>
      <c r="P55" s="53">
        <f t="shared" ref="P55:P62" si="71">((C54+O55)+2*(SUM(D55:N55)))/24</f>
        <v>6958749.2000000002</v>
      </c>
    </row>
    <row r="56" spans="1:17">
      <c r="A56" s="39">
        <v>2010</v>
      </c>
      <c r="B56" s="38">
        <f>492246+5015538</f>
        <v>5507784</v>
      </c>
      <c r="C56" s="38">
        <f t="shared" si="58"/>
        <v>5507784</v>
      </c>
      <c r="D56" s="38">
        <f t="shared" si="59"/>
        <v>6800155.7583333328</v>
      </c>
      <c r="E56" s="38">
        <f t="shared" si="60"/>
        <v>6682667.416666666</v>
      </c>
      <c r="F56" s="38">
        <f t="shared" si="61"/>
        <v>6565179.0749999993</v>
      </c>
      <c r="G56" s="38">
        <f t="shared" si="62"/>
        <v>6447690.7333333334</v>
      </c>
      <c r="H56" s="38">
        <f t="shared" si="63"/>
        <v>6330202.3916666666</v>
      </c>
      <c r="I56" s="38">
        <f t="shared" si="64"/>
        <v>6212714.0499999998</v>
      </c>
      <c r="J56" s="38">
        <f t="shared" si="65"/>
        <v>6095225.708333333</v>
      </c>
      <c r="K56" s="38">
        <f t="shared" si="66"/>
        <v>5977737.3666666662</v>
      </c>
      <c r="L56" s="38">
        <f t="shared" si="67"/>
        <v>5860249.0250000004</v>
      </c>
      <c r="M56" s="38">
        <f t="shared" si="68"/>
        <v>5742760.6833333336</v>
      </c>
      <c r="N56" s="38">
        <f t="shared" si="69"/>
        <v>5625272.3416666668</v>
      </c>
      <c r="O56" s="38">
        <f t="shared" si="70"/>
        <v>5507784</v>
      </c>
      <c r="P56" s="53">
        <f t="shared" si="71"/>
        <v>6212714.0499999998</v>
      </c>
    </row>
    <row r="57" spans="1:17">
      <c r="A57" s="39">
        <v>2011</v>
      </c>
      <c r="B57" s="38">
        <v>5398894</v>
      </c>
      <c r="C57" s="38">
        <f t="shared" si="58"/>
        <v>5398894</v>
      </c>
      <c r="D57" s="38">
        <f t="shared" si="59"/>
        <v>5498709.833333333</v>
      </c>
      <c r="E57" s="38">
        <f t="shared" si="60"/>
        <v>5489635.666666667</v>
      </c>
      <c r="F57" s="38">
        <f t="shared" si="61"/>
        <v>5480561.5</v>
      </c>
      <c r="G57" s="38">
        <f t="shared" si="62"/>
        <v>5471487.333333333</v>
      </c>
      <c r="H57" s="38">
        <f t="shared" si="63"/>
        <v>5462413.166666667</v>
      </c>
      <c r="I57" s="38">
        <f t="shared" si="64"/>
        <v>5453339</v>
      </c>
      <c r="J57" s="38">
        <f t="shared" si="65"/>
        <v>5444264.833333333</v>
      </c>
      <c r="K57" s="38">
        <f t="shared" si="66"/>
        <v>5435190.666666667</v>
      </c>
      <c r="L57" s="38">
        <f t="shared" si="67"/>
        <v>5426116.5</v>
      </c>
      <c r="M57" s="38">
        <f t="shared" si="68"/>
        <v>5417042.333333333</v>
      </c>
      <c r="N57" s="38">
        <f t="shared" si="69"/>
        <v>5407968.166666667</v>
      </c>
      <c r="O57" s="38">
        <f t="shared" si="70"/>
        <v>5398894</v>
      </c>
      <c r="P57" s="53">
        <f t="shared" si="71"/>
        <v>5453339</v>
      </c>
    </row>
    <row r="58" spans="1:17">
      <c r="A58" s="39">
        <v>2012</v>
      </c>
      <c r="B58" s="38">
        <v>4417640</v>
      </c>
      <c r="C58" s="38">
        <f t="shared" si="58"/>
        <v>4417640</v>
      </c>
      <c r="D58" s="38">
        <f t="shared" si="59"/>
        <v>5317122.833333333</v>
      </c>
      <c r="E58" s="38">
        <f t="shared" si="60"/>
        <v>5235351.666666667</v>
      </c>
      <c r="F58" s="38">
        <f t="shared" si="61"/>
        <v>5153580.5</v>
      </c>
      <c r="G58" s="38">
        <f t="shared" si="62"/>
        <v>5071809.333333333</v>
      </c>
      <c r="H58" s="38">
        <f t="shared" si="63"/>
        <v>4990038.166666667</v>
      </c>
      <c r="I58" s="38">
        <f t="shared" si="64"/>
        <v>4908267</v>
      </c>
      <c r="J58" s="38">
        <f t="shared" si="65"/>
        <v>4826495.833333333</v>
      </c>
      <c r="K58" s="38">
        <f t="shared" si="66"/>
        <v>4744724.666666667</v>
      </c>
      <c r="L58" s="38">
        <f t="shared" si="67"/>
        <v>4662953.5</v>
      </c>
      <c r="M58" s="38">
        <f t="shared" si="68"/>
        <v>4581182.333333333</v>
      </c>
      <c r="N58" s="38">
        <f t="shared" si="69"/>
        <v>4499411.166666667</v>
      </c>
      <c r="O58" s="38">
        <f t="shared" si="70"/>
        <v>4417640</v>
      </c>
      <c r="P58" s="53">
        <f t="shared" si="71"/>
        <v>4908267</v>
      </c>
    </row>
    <row r="59" spans="1:17">
      <c r="A59" s="39">
        <v>2013</v>
      </c>
      <c r="B59" s="38">
        <v>3475808</v>
      </c>
      <c r="C59" s="38">
        <f t="shared" si="58"/>
        <v>3475808</v>
      </c>
      <c r="D59" s="38">
        <f t="shared" si="59"/>
        <v>4339154</v>
      </c>
      <c r="E59" s="38">
        <f t="shared" si="60"/>
        <v>4260668</v>
      </c>
      <c r="F59" s="38">
        <f t="shared" si="61"/>
        <v>4182182</v>
      </c>
      <c r="G59" s="38">
        <f t="shared" si="62"/>
        <v>4103696</v>
      </c>
      <c r="H59" s="38">
        <f t="shared" si="63"/>
        <v>4025210</v>
      </c>
      <c r="I59" s="38">
        <f t="shared" si="64"/>
        <v>3946724</v>
      </c>
      <c r="J59" s="38">
        <f t="shared" si="65"/>
        <v>3868238</v>
      </c>
      <c r="K59" s="38">
        <f t="shared" si="66"/>
        <v>3789752</v>
      </c>
      <c r="L59" s="38">
        <f t="shared" si="67"/>
        <v>3711266</v>
      </c>
      <c r="M59" s="38">
        <f t="shared" si="68"/>
        <v>3632780</v>
      </c>
      <c r="N59" s="38">
        <f t="shared" si="69"/>
        <v>3554294</v>
      </c>
      <c r="O59" s="38">
        <f t="shared" si="70"/>
        <v>3475808</v>
      </c>
      <c r="P59" s="53">
        <f t="shared" si="71"/>
        <v>3946724</v>
      </c>
    </row>
    <row r="60" spans="1:17">
      <c r="A60" s="39">
        <v>2014</v>
      </c>
      <c r="B60" s="38">
        <v>0</v>
      </c>
      <c r="C60" s="38">
        <f t="shared" si="58"/>
        <v>0</v>
      </c>
      <c r="D60" s="38">
        <f t="shared" si="59"/>
        <v>3186157.3333333335</v>
      </c>
      <c r="E60" s="38">
        <f t="shared" si="60"/>
        <v>2896506.6666666665</v>
      </c>
      <c r="F60" s="38">
        <f t="shared" si="61"/>
        <v>2606856</v>
      </c>
      <c r="G60" s="38">
        <f t="shared" si="62"/>
        <v>2317205.333333333</v>
      </c>
      <c r="H60" s="38">
        <f t="shared" si="63"/>
        <v>2027554.6666666665</v>
      </c>
      <c r="I60" s="38">
        <f t="shared" si="64"/>
        <v>1737904</v>
      </c>
      <c r="J60" s="38">
        <f t="shared" si="65"/>
        <v>1448253.3333333333</v>
      </c>
      <c r="K60" s="38">
        <f t="shared" si="66"/>
        <v>1158602.6666666665</v>
      </c>
      <c r="L60" s="38">
        <f t="shared" si="67"/>
        <v>868952</v>
      </c>
      <c r="M60" s="38">
        <f t="shared" si="68"/>
        <v>579301.33333333302</v>
      </c>
      <c r="N60" s="38">
        <f t="shared" si="69"/>
        <v>289650.66666666651</v>
      </c>
      <c r="O60" s="38">
        <f t="shared" si="70"/>
        <v>0</v>
      </c>
      <c r="P60" s="53">
        <f t="shared" si="71"/>
        <v>1737904</v>
      </c>
    </row>
    <row r="61" spans="1:17">
      <c r="A61" s="39">
        <v>2015</v>
      </c>
      <c r="B61" s="38">
        <v>0</v>
      </c>
      <c r="C61" s="38">
        <f t="shared" si="58"/>
        <v>0</v>
      </c>
      <c r="D61" s="38">
        <f t="shared" si="59"/>
        <v>0</v>
      </c>
      <c r="E61" s="38">
        <f t="shared" si="60"/>
        <v>0</v>
      </c>
      <c r="F61" s="38">
        <f t="shared" si="61"/>
        <v>0</v>
      </c>
      <c r="G61" s="38">
        <f t="shared" si="62"/>
        <v>0</v>
      </c>
      <c r="H61" s="38">
        <f t="shared" si="63"/>
        <v>0</v>
      </c>
      <c r="I61" s="38">
        <f t="shared" si="64"/>
        <v>0</v>
      </c>
      <c r="J61" s="38">
        <f t="shared" si="65"/>
        <v>0</v>
      </c>
      <c r="K61" s="38">
        <f t="shared" si="66"/>
        <v>0</v>
      </c>
      <c r="L61" s="38">
        <f t="shared" si="67"/>
        <v>0</v>
      </c>
      <c r="M61" s="38">
        <f t="shared" si="68"/>
        <v>0</v>
      </c>
      <c r="N61" s="38">
        <f t="shared" si="69"/>
        <v>0</v>
      </c>
      <c r="O61" s="38">
        <f t="shared" si="70"/>
        <v>0</v>
      </c>
      <c r="P61" s="53">
        <f t="shared" si="71"/>
        <v>0</v>
      </c>
    </row>
    <row r="62" spans="1:17">
      <c r="A62" s="39">
        <v>2016</v>
      </c>
      <c r="B62" s="38">
        <v>0</v>
      </c>
      <c r="C62" s="38">
        <f t="shared" si="58"/>
        <v>0</v>
      </c>
      <c r="D62" s="38">
        <f t="shared" si="59"/>
        <v>0</v>
      </c>
      <c r="E62" s="38">
        <f t="shared" si="60"/>
        <v>0</v>
      </c>
      <c r="F62" s="38">
        <f t="shared" si="61"/>
        <v>0</v>
      </c>
      <c r="G62" s="38">
        <f t="shared" si="62"/>
        <v>0</v>
      </c>
      <c r="H62" s="38">
        <f t="shared" si="63"/>
        <v>0</v>
      </c>
      <c r="I62" s="38">
        <f t="shared" si="64"/>
        <v>0</v>
      </c>
      <c r="J62" s="38">
        <f t="shared" si="65"/>
        <v>0</v>
      </c>
      <c r="K62" s="38">
        <f t="shared" si="66"/>
        <v>0</v>
      </c>
      <c r="L62" s="38">
        <f t="shared" si="67"/>
        <v>0</v>
      </c>
      <c r="M62" s="38">
        <f t="shared" si="68"/>
        <v>0</v>
      </c>
      <c r="N62" s="38">
        <f t="shared" si="69"/>
        <v>0</v>
      </c>
      <c r="O62" s="38">
        <f t="shared" si="70"/>
        <v>0</v>
      </c>
      <c r="P62" s="53">
        <f t="shared" si="71"/>
        <v>0</v>
      </c>
      <c r="Q62" s="53">
        <f>((L61+L62)+2*(SUM(D62:K62)+SUM(M61:O61)))/24</f>
        <v>0</v>
      </c>
    </row>
    <row r="63" spans="1:17">
      <c r="C63" s="38"/>
      <c r="O63" s="38"/>
      <c r="P63" s="58"/>
    </row>
    <row r="64" spans="1:17">
      <c r="A64" s="43" t="s">
        <v>77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46"/>
    </row>
    <row r="65" spans="1:17">
      <c r="A65" s="39">
        <v>2008</v>
      </c>
      <c r="B65" s="38">
        <f>10822.6+6756305.92</f>
        <v>6767128.5199999996</v>
      </c>
      <c r="C65" s="38">
        <f t="shared" ref="C65:C73" si="72">B65</f>
        <v>6767128.5199999996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53"/>
    </row>
    <row r="66" spans="1:17">
      <c r="A66" s="39">
        <v>2009</v>
      </c>
      <c r="B66" s="38">
        <f>19270.67+8093712.49</f>
        <v>8112983.1600000001</v>
      </c>
      <c r="C66" s="38">
        <f t="shared" si="72"/>
        <v>8112983.1600000001</v>
      </c>
      <c r="D66" s="38">
        <f t="shared" ref="D66:D73" si="73">(B66-B65)/12*1+B65</f>
        <v>6879283.0733333332</v>
      </c>
      <c r="E66" s="38">
        <f t="shared" ref="E66:E73" si="74">(B66-B65)/12*2+B65</f>
        <v>6991437.626666666</v>
      </c>
      <c r="F66" s="38">
        <f t="shared" ref="F66:F73" si="75">(B66-B65)/12*3+B65</f>
        <v>7103592.1799999997</v>
      </c>
      <c r="G66" s="38">
        <f t="shared" ref="G66:G73" si="76">(B66-B65)/12*4+B65</f>
        <v>7215746.7333333334</v>
      </c>
      <c r="H66" s="38">
        <f t="shared" ref="H66:H73" si="77">(B66-B65)/12*5+B65</f>
        <v>7327901.2866666662</v>
      </c>
      <c r="I66" s="38">
        <f t="shared" ref="I66:I73" si="78">(B66-B65)/12*6+B65</f>
        <v>7440055.8399999999</v>
      </c>
      <c r="J66" s="38">
        <f t="shared" ref="J66:J73" si="79">(B66-B65)/12*7+B65</f>
        <v>7552210.3933333335</v>
      </c>
      <c r="K66" s="38">
        <f t="shared" ref="K66:K73" si="80">(B66-B65)/12*8+B65</f>
        <v>7664364.9466666663</v>
      </c>
      <c r="L66" s="38">
        <f t="shared" ref="L66:L73" si="81">(B66-B65)/12*9+B65</f>
        <v>7776519.5</v>
      </c>
      <c r="M66" s="38">
        <f t="shared" ref="M66:M73" si="82">(B66-B65)/12*10+B65</f>
        <v>7888674.0533333337</v>
      </c>
      <c r="N66" s="38">
        <f t="shared" ref="N66:N73" si="83">(B66-B65)/12*11+B65</f>
        <v>8000828.6066666674</v>
      </c>
      <c r="O66" s="38">
        <f t="shared" ref="O66:O73" si="84">+B66</f>
        <v>8112983.1600000001</v>
      </c>
      <c r="P66" s="53">
        <f t="shared" ref="P66:P73" si="85">((C65+O66)+2*(SUM(D66:N66)))/24</f>
        <v>7440055.8399999999</v>
      </c>
    </row>
    <row r="67" spans="1:17">
      <c r="A67" s="39">
        <v>2010</v>
      </c>
      <c r="B67" s="38">
        <f>18733+9634744</f>
        <v>9653477</v>
      </c>
      <c r="C67" s="38">
        <f t="shared" si="72"/>
        <v>9653477</v>
      </c>
      <c r="D67" s="38">
        <f t="shared" si="73"/>
        <v>8241357.6466666665</v>
      </c>
      <c r="E67" s="38">
        <f t="shared" si="74"/>
        <v>8369732.1333333338</v>
      </c>
      <c r="F67" s="38">
        <f t="shared" si="75"/>
        <v>8498106.620000001</v>
      </c>
      <c r="G67" s="38">
        <f t="shared" si="76"/>
        <v>8626481.1066666674</v>
      </c>
      <c r="H67" s="38">
        <f t="shared" si="77"/>
        <v>8754855.5933333337</v>
      </c>
      <c r="I67" s="38">
        <f t="shared" si="78"/>
        <v>8883230.0800000001</v>
      </c>
      <c r="J67" s="38">
        <f t="shared" si="79"/>
        <v>9011604.5666666664</v>
      </c>
      <c r="K67" s="38">
        <f t="shared" si="80"/>
        <v>9139979.0533333328</v>
      </c>
      <c r="L67" s="38">
        <f t="shared" si="81"/>
        <v>9268353.5399999991</v>
      </c>
      <c r="M67" s="38">
        <f t="shared" si="82"/>
        <v>9396728.0266666673</v>
      </c>
      <c r="N67" s="38">
        <f t="shared" si="83"/>
        <v>9525102.5133333337</v>
      </c>
      <c r="O67" s="38">
        <f t="shared" si="84"/>
        <v>9653477</v>
      </c>
      <c r="P67" s="53">
        <f t="shared" si="85"/>
        <v>8883230.0800000001</v>
      </c>
    </row>
    <row r="68" spans="1:17">
      <c r="A68" s="39">
        <v>2011</v>
      </c>
      <c r="B68" s="38">
        <v>10169094</v>
      </c>
      <c r="C68" s="38">
        <f t="shared" si="72"/>
        <v>10169094</v>
      </c>
      <c r="D68" s="38">
        <f t="shared" si="73"/>
        <v>9696445.083333334</v>
      </c>
      <c r="E68" s="38">
        <f t="shared" si="74"/>
        <v>9739413.166666666</v>
      </c>
      <c r="F68" s="38">
        <f t="shared" si="75"/>
        <v>9782381.25</v>
      </c>
      <c r="G68" s="38">
        <f t="shared" si="76"/>
        <v>9825349.333333334</v>
      </c>
      <c r="H68" s="38">
        <f t="shared" si="77"/>
        <v>9868317.416666666</v>
      </c>
      <c r="I68" s="38">
        <f t="shared" si="78"/>
        <v>9911285.5</v>
      </c>
      <c r="J68" s="38">
        <f t="shared" si="79"/>
        <v>9954253.583333334</v>
      </c>
      <c r="K68" s="38">
        <f t="shared" si="80"/>
        <v>9997221.666666666</v>
      </c>
      <c r="L68" s="38">
        <f t="shared" si="81"/>
        <v>10040189.75</v>
      </c>
      <c r="M68" s="38">
        <f t="shared" si="82"/>
        <v>10083157.833333334</v>
      </c>
      <c r="N68" s="38">
        <f t="shared" si="83"/>
        <v>10126125.916666666</v>
      </c>
      <c r="O68" s="38">
        <f t="shared" si="84"/>
        <v>10169094</v>
      </c>
      <c r="P68" s="53">
        <f t="shared" si="85"/>
        <v>9911285.5</v>
      </c>
    </row>
    <row r="69" spans="1:17">
      <c r="A69" s="39">
        <v>2012</v>
      </c>
      <c r="B69" s="38">
        <v>10903462</v>
      </c>
      <c r="C69" s="38">
        <f t="shared" si="72"/>
        <v>10903462</v>
      </c>
      <c r="D69" s="38">
        <f t="shared" si="73"/>
        <v>10230291.333333334</v>
      </c>
      <c r="E69" s="38">
        <f t="shared" si="74"/>
        <v>10291488.666666666</v>
      </c>
      <c r="F69" s="38">
        <f t="shared" si="75"/>
        <v>10352686</v>
      </c>
      <c r="G69" s="38">
        <f t="shared" si="76"/>
        <v>10413883.333333334</v>
      </c>
      <c r="H69" s="38">
        <f t="shared" si="77"/>
        <v>10475080.666666666</v>
      </c>
      <c r="I69" s="38">
        <f t="shared" si="78"/>
        <v>10536278</v>
      </c>
      <c r="J69" s="38">
        <f t="shared" si="79"/>
        <v>10597475.333333334</v>
      </c>
      <c r="K69" s="38">
        <f t="shared" si="80"/>
        <v>10658672.666666666</v>
      </c>
      <c r="L69" s="38">
        <f t="shared" si="81"/>
        <v>10719870</v>
      </c>
      <c r="M69" s="38">
        <f t="shared" si="82"/>
        <v>10781067.333333334</v>
      </c>
      <c r="N69" s="38">
        <f t="shared" si="83"/>
        <v>10842264.666666666</v>
      </c>
      <c r="O69" s="38">
        <f t="shared" si="84"/>
        <v>10903462</v>
      </c>
      <c r="P69" s="53">
        <f t="shared" si="85"/>
        <v>10536278</v>
      </c>
    </row>
    <row r="70" spans="1:17">
      <c r="A70" s="39">
        <v>2013</v>
      </c>
      <c r="B70" s="38">
        <v>11455267</v>
      </c>
      <c r="C70" s="38">
        <f t="shared" si="72"/>
        <v>11455267</v>
      </c>
      <c r="D70" s="38">
        <f t="shared" si="73"/>
        <v>10949445.75</v>
      </c>
      <c r="E70" s="38">
        <f t="shared" si="74"/>
        <v>10995429.5</v>
      </c>
      <c r="F70" s="38">
        <f t="shared" si="75"/>
        <v>11041413.25</v>
      </c>
      <c r="G70" s="38">
        <f t="shared" si="76"/>
        <v>11087397</v>
      </c>
      <c r="H70" s="38">
        <f t="shared" si="77"/>
        <v>11133380.75</v>
      </c>
      <c r="I70" s="38">
        <f t="shared" si="78"/>
        <v>11179364.5</v>
      </c>
      <c r="J70" s="38">
        <f t="shared" si="79"/>
        <v>11225348.25</v>
      </c>
      <c r="K70" s="38">
        <f t="shared" si="80"/>
        <v>11271332</v>
      </c>
      <c r="L70" s="38">
        <f t="shared" si="81"/>
        <v>11317315.75</v>
      </c>
      <c r="M70" s="38">
        <f t="shared" si="82"/>
        <v>11363299.5</v>
      </c>
      <c r="N70" s="38">
        <f t="shared" si="83"/>
        <v>11409283.25</v>
      </c>
      <c r="O70" s="38">
        <f t="shared" si="84"/>
        <v>11455267</v>
      </c>
      <c r="P70" s="53">
        <f t="shared" si="85"/>
        <v>11179364.5</v>
      </c>
    </row>
    <row r="71" spans="1:17">
      <c r="A71" s="39">
        <v>2014</v>
      </c>
      <c r="B71" s="38">
        <v>11968094</v>
      </c>
      <c r="C71" s="38">
        <f t="shared" si="72"/>
        <v>11968094</v>
      </c>
      <c r="D71" s="38">
        <f t="shared" si="73"/>
        <v>11498002.583333334</v>
      </c>
      <c r="E71" s="38">
        <f t="shared" si="74"/>
        <v>11540738.166666666</v>
      </c>
      <c r="F71" s="38">
        <f t="shared" si="75"/>
        <v>11583473.75</v>
      </c>
      <c r="G71" s="38">
        <f t="shared" si="76"/>
        <v>11626209.333333334</v>
      </c>
      <c r="H71" s="38">
        <f t="shared" si="77"/>
        <v>11668944.916666666</v>
      </c>
      <c r="I71" s="38">
        <f t="shared" si="78"/>
        <v>11711680.5</v>
      </c>
      <c r="J71" s="38">
        <f t="shared" si="79"/>
        <v>11754416.083333334</v>
      </c>
      <c r="K71" s="38">
        <f t="shared" si="80"/>
        <v>11797151.666666666</v>
      </c>
      <c r="L71" s="38">
        <f t="shared" si="81"/>
        <v>11839887.25</v>
      </c>
      <c r="M71" s="38">
        <f t="shared" si="82"/>
        <v>11882622.833333334</v>
      </c>
      <c r="N71" s="38">
        <f t="shared" si="83"/>
        <v>11925358.416666666</v>
      </c>
      <c r="O71" s="38">
        <f t="shared" si="84"/>
        <v>11968094</v>
      </c>
      <c r="P71" s="53">
        <f t="shared" si="85"/>
        <v>11711680.5</v>
      </c>
    </row>
    <row r="72" spans="1:17">
      <c r="A72" s="39">
        <v>2015</v>
      </c>
      <c r="B72" s="38">
        <v>12500069.98</v>
      </c>
      <c r="C72" s="38">
        <f t="shared" si="72"/>
        <v>12500069.98</v>
      </c>
      <c r="D72" s="38">
        <f t="shared" si="73"/>
        <v>12012425.331666667</v>
      </c>
      <c r="E72" s="38">
        <f t="shared" si="74"/>
        <v>12056756.663333334</v>
      </c>
      <c r="F72" s="38">
        <f t="shared" si="75"/>
        <v>12101087.995000001</v>
      </c>
      <c r="G72" s="38">
        <f t="shared" si="76"/>
        <v>12145419.326666666</v>
      </c>
      <c r="H72" s="38">
        <f t="shared" si="77"/>
        <v>12189750.658333333</v>
      </c>
      <c r="I72" s="38">
        <f t="shared" si="78"/>
        <v>12234081.99</v>
      </c>
      <c r="J72" s="38">
        <f t="shared" si="79"/>
        <v>12278413.321666667</v>
      </c>
      <c r="K72" s="38">
        <f t="shared" si="80"/>
        <v>12322744.653333334</v>
      </c>
      <c r="L72" s="38">
        <f t="shared" si="81"/>
        <v>12367075.984999999</v>
      </c>
      <c r="M72" s="38">
        <f t="shared" si="82"/>
        <v>12411407.316666666</v>
      </c>
      <c r="N72" s="38">
        <f t="shared" si="83"/>
        <v>12455738.648333333</v>
      </c>
      <c r="O72" s="38">
        <f t="shared" si="84"/>
        <v>12500069.98</v>
      </c>
      <c r="P72" s="53">
        <f t="shared" si="85"/>
        <v>12234081.990000002</v>
      </c>
    </row>
    <row r="73" spans="1:17">
      <c r="A73" s="39">
        <v>2016</v>
      </c>
      <c r="B73" s="38">
        <v>12675640</v>
      </c>
      <c r="C73" s="55">
        <f t="shared" si="72"/>
        <v>12675640</v>
      </c>
      <c r="D73" s="38">
        <f t="shared" si="73"/>
        <v>12514700.815000001</v>
      </c>
      <c r="E73" s="38">
        <f t="shared" si="74"/>
        <v>12529331.65</v>
      </c>
      <c r="F73" s="38">
        <f t="shared" si="75"/>
        <v>12543962.484999999</v>
      </c>
      <c r="G73" s="38">
        <f t="shared" si="76"/>
        <v>12558593.32</v>
      </c>
      <c r="H73" s="38">
        <f t="shared" si="77"/>
        <v>12573224.155000001</v>
      </c>
      <c r="I73" s="38">
        <f t="shared" si="78"/>
        <v>12587854.99</v>
      </c>
      <c r="J73" s="38">
        <f t="shared" si="79"/>
        <v>12602485.824999999</v>
      </c>
      <c r="K73" s="38">
        <f t="shared" si="80"/>
        <v>12617116.66</v>
      </c>
      <c r="L73" s="38">
        <f t="shared" si="81"/>
        <v>12631747.495000001</v>
      </c>
      <c r="M73" s="38">
        <f t="shared" si="82"/>
        <v>12646378.33</v>
      </c>
      <c r="N73" s="38">
        <f t="shared" si="83"/>
        <v>12661009.164999999</v>
      </c>
      <c r="O73" s="55">
        <f t="shared" si="84"/>
        <v>12675640</v>
      </c>
      <c r="P73" s="53">
        <f t="shared" si="85"/>
        <v>12587854.990000002</v>
      </c>
      <c r="Q73" s="53">
        <f>((L72+L73)+2*(SUM(D73:K73)+SUM(M72:O72)))/24</f>
        <v>12532824.79875</v>
      </c>
    </row>
    <row r="74" spans="1:17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60"/>
    </row>
    <row r="75" spans="1:17">
      <c r="A75" s="43" t="s">
        <v>78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60"/>
    </row>
    <row r="76" spans="1:17">
      <c r="A76" s="39">
        <v>2008</v>
      </c>
      <c r="C76" s="38">
        <f>B76</f>
        <v>0</v>
      </c>
      <c r="D76" s="38">
        <f>(B76-B75)/12*1+B75</f>
        <v>0</v>
      </c>
      <c r="E76" s="38">
        <f>(B76-B75)/12*2+B75</f>
        <v>0</v>
      </c>
      <c r="F76" s="38">
        <f>(B76-B75)/12*3+B75</f>
        <v>0</v>
      </c>
      <c r="G76" s="38">
        <f>(B76-B75)/12*4+B75</f>
        <v>0</v>
      </c>
      <c r="H76" s="38">
        <f>(B76-B75)/12*5+B75</f>
        <v>0</v>
      </c>
      <c r="I76" s="38">
        <f>(B76-B75)/12*6+B75</f>
        <v>0</v>
      </c>
      <c r="J76" s="38">
        <f>(B76-B75)/12*7+B75</f>
        <v>0</v>
      </c>
      <c r="K76" s="38">
        <f>(B76-B75)/12*8+B75</f>
        <v>0</v>
      </c>
      <c r="L76" s="38">
        <f>(B76-B75)/12*9+B75</f>
        <v>0</v>
      </c>
      <c r="M76" s="38">
        <f>(B76-B75)/12*10+B75</f>
        <v>0</v>
      </c>
      <c r="N76" s="38">
        <f>(B76-B75)/12*11+B75</f>
        <v>0</v>
      </c>
      <c r="O76" s="38">
        <f>+B76</f>
        <v>0</v>
      </c>
      <c r="P76" s="53">
        <f>((C75+O76)+2*(SUM(D76:N76)))/24</f>
        <v>0</v>
      </c>
    </row>
    <row r="77" spans="1:17">
      <c r="A77" s="39">
        <v>2009</v>
      </c>
      <c r="C77" s="38">
        <f>B77</f>
        <v>0</v>
      </c>
      <c r="D77" s="38">
        <f>(B77-B76)/12*1+B76</f>
        <v>0</v>
      </c>
      <c r="E77" s="38">
        <f>(B77-B76)/12*2+B76</f>
        <v>0</v>
      </c>
      <c r="F77" s="38">
        <f>(B77-B76)/12*3+B76</f>
        <v>0</v>
      </c>
      <c r="G77" s="38">
        <f>(B77-B76)/12*4+B76</f>
        <v>0</v>
      </c>
      <c r="H77" s="38">
        <f>(B77-B76)/12*5+B76</f>
        <v>0</v>
      </c>
      <c r="I77" s="38">
        <f>(B77-B76)/12*6+B76</f>
        <v>0</v>
      </c>
      <c r="J77" s="38">
        <f>(B77-B76)/12*7+B76</f>
        <v>0</v>
      </c>
      <c r="K77" s="38">
        <f>(B77-B76)/12*8+B76</f>
        <v>0</v>
      </c>
      <c r="L77" s="38">
        <f>(B77-B76)/12*9+B76</f>
        <v>0</v>
      </c>
      <c r="M77" s="38">
        <f>(B77-B76)/12*10+B76</f>
        <v>0</v>
      </c>
      <c r="N77" s="38">
        <f>(B77-B76)/12*11+B76</f>
        <v>0</v>
      </c>
      <c r="O77" s="38">
        <f>+B77</f>
        <v>0</v>
      </c>
      <c r="P77" s="53">
        <f>((C76+O77)+2*(SUM(D77:N77)))/24</f>
        <v>0</v>
      </c>
    </row>
    <row r="78" spans="1:17">
      <c r="A78" s="39">
        <v>2010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60"/>
    </row>
    <row r="79" spans="1:17">
      <c r="A79" s="39">
        <v>2011</v>
      </c>
      <c r="B79" s="38">
        <v>0</v>
      </c>
      <c r="C79" s="38">
        <f t="shared" ref="C79:C84" si="86">B79</f>
        <v>0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53"/>
    </row>
    <row r="80" spans="1:17">
      <c r="A80" s="39">
        <v>2012</v>
      </c>
      <c r="B80" s="38">
        <v>0</v>
      </c>
      <c r="C80" s="38">
        <f t="shared" si="86"/>
        <v>0</v>
      </c>
      <c r="D80" s="38">
        <f>(B80-B79)/12*1+B79</f>
        <v>0</v>
      </c>
      <c r="E80" s="38">
        <f>(B80-B79)/12*2+B79</f>
        <v>0</v>
      </c>
      <c r="F80" s="38">
        <f>(B80-B79)/12*3+B79</f>
        <v>0</v>
      </c>
      <c r="G80" s="38">
        <f>(B80-B79)/12*4+B79</f>
        <v>0</v>
      </c>
      <c r="H80" s="38">
        <f>(B80-B79)/12*5+B79</f>
        <v>0</v>
      </c>
      <c r="I80" s="38">
        <f>(B80-B79)/12*6+B79</f>
        <v>0</v>
      </c>
      <c r="J80" s="38">
        <f>(B80-B79)/12*7+B79</f>
        <v>0</v>
      </c>
      <c r="K80" s="38">
        <f>(B80-B79)/12*8+B79</f>
        <v>0</v>
      </c>
      <c r="L80" s="38">
        <f>(B80-B79)/12*9+B79</f>
        <v>0</v>
      </c>
      <c r="M80" s="38">
        <f>(B80-B79)/12*10+B79</f>
        <v>0</v>
      </c>
      <c r="N80" s="38">
        <f>(B80-B79)/12*11+B79</f>
        <v>0</v>
      </c>
      <c r="O80" s="38">
        <f>+B80</f>
        <v>0</v>
      </c>
      <c r="P80" s="53">
        <f>((C79+O80)+2*(SUM(D80:N80)))/24</f>
        <v>0</v>
      </c>
    </row>
    <row r="81" spans="1:17">
      <c r="A81" s="39">
        <v>2013</v>
      </c>
      <c r="B81" s="38">
        <v>3553931</v>
      </c>
      <c r="C81" s="38">
        <f t="shared" si="86"/>
        <v>3553931</v>
      </c>
      <c r="D81" s="38">
        <f>(B81-B80)/12*1+B80</f>
        <v>296160.91666666669</v>
      </c>
      <c r="E81" s="38">
        <f>(B81-B80)/12*2+B80</f>
        <v>592321.83333333337</v>
      </c>
      <c r="F81" s="38">
        <f>(B81-B80)/12*3+B80</f>
        <v>888482.75</v>
      </c>
      <c r="G81" s="38">
        <f>(B81-B80)/12*4+B80</f>
        <v>1184643.6666666667</v>
      </c>
      <c r="H81" s="38">
        <f>(B81-B80)/12*5+B80</f>
        <v>1480804.5833333335</v>
      </c>
      <c r="I81" s="38">
        <f>(B81-B80)/12*6+B80</f>
        <v>1776965.5</v>
      </c>
      <c r="J81" s="38">
        <f>(B81-B80)/12*7+B80</f>
        <v>2073126.4166666667</v>
      </c>
      <c r="K81" s="38">
        <f>(B81-B80)/12*8+B80</f>
        <v>2369287.3333333335</v>
      </c>
      <c r="L81" s="38">
        <f>(B81-B80)/12*9+B80</f>
        <v>2665448.25</v>
      </c>
      <c r="M81" s="38">
        <f>(B81-B80)/12*10+B80</f>
        <v>2961609.166666667</v>
      </c>
      <c r="N81" s="38">
        <f>(B81-B80)/12*11+B80</f>
        <v>3257770.0833333335</v>
      </c>
      <c r="O81" s="38">
        <f>+B81</f>
        <v>3553931</v>
      </c>
      <c r="P81" s="53">
        <f>((C80+O81)+2*(SUM(D81:N81)))/24</f>
        <v>1776965.5</v>
      </c>
    </row>
    <row r="82" spans="1:17">
      <c r="A82" s="39">
        <v>2014</v>
      </c>
      <c r="B82" s="38">
        <v>4274933.33</v>
      </c>
      <c r="C82" s="38">
        <f t="shared" si="86"/>
        <v>4274933.33</v>
      </c>
      <c r="D82" s="38">
        <f>(B82-B81)/12*1+B81</f>
        <v>3614014.5274999999</v>
      </c>
      <c r="E82" s="38">
        <f>(B82-B81)/12*2+B81</f>
        <v>3674098.0550000002</v>
      </c>
      <c r="F82" s="38">
        <f>(B82-B81)/12*3+B81</f>
        <v>3734181.5825</v>
      </c>
      <c r="G82" s="38">
        <f>(B82-B81)/12*4+B81</f>
        <v>3794265.11</v>
      </c>
      <c r="H82" s="38">
        <f>(B82-B81)/12*5+B81</f>
        <v>3854348.6375000002</v>
      </c>
      <c r="I82" s="38">
        <f>(B82-B81)/12*6+B81</f>
        <v>3914432.165</v>
      </c>
      <c r="J82" s="38">
        <f>(B82-B81)/12*7+B81</f>
        <v>3974515.6924999999</v>
      </c>
      <c r="K82" s="38">
        <f>(B82-B81)/12*8+B81</f>
        <v>4034599.22</v>
      </c>
      <c r="L82" s="38">
        <f>(B82-B81)/12*9+B81</f>
        <v>4094682.7475000001</v>
      </c>
      <c r="M82" s="38">
        <f>(B82-B81)/12*10+B81</f>
        <v>4154766.2749999999</v>
      </c>
      <c r="N82" s="38">
        <f>(B82-B81)/12*11+B81</f>
        <v>4214849.8025000002</v>
      </c>
      <c r="O82" s="38">
        <f>+B82</f>
        <v>4274933.33</v>
      </c>
      <c r="P82" s="53">
        <f>((C81+O82)+2*(SUM(D82:N82)))/24</f>
        <v>3914432.1649999996</v>
      </c>
    </row>
    <row r="83" spans="1:17">
      <c r="A83" s="39">
        <v>2015</v>
      </c>
      <c r="B83" s="38">
        <v>5603938.54</v>
      </c>
      <c r="C83" s="38">
        <f t="shared" si="86"/>
        <v>5603938.54</v>
      </c>
      <c r="D83" s="38">
        <f>(B83-B82)/12*1+B82</f>
        <v>4385683.7641666671</v>
      </c>
      <c r="E83" s="38">
        <f>(B83-B82)/12*2+B82</f>
        <v>4496434.1983333332</v>
      </c>
      <c r="F83" s="38">
        <f>(B83-B82)/12*3+B82</f>
        <v>4607184.6325000003</v>
      </c>
      <c r="G83" s="38">
        <f>(B83-B82)/12*4+B82</f>
        <v>4717935.0666666664</v>
      </c>
      <c r="H83" s="38">
        <f>(B83-B82)/12*5+B82</f>
        <v>4828685.5008333335</v>
      </c>
      <c r="I83" s="38">
        <f>(B83-B82)/12*6+B82</f>
        <v>4939435.9350000005</v>
      </c>
      <c r="J83" s="38">
        <f>(B83-B82)/12*7+B82</f>
        <v>5050186.3691666666</v>
      </c>
      <c r="K83" s="38">
        <f>(B83-B82)/12*8+B82</f>
        <v>5160936.8033333337</v>
      </c>
      <c r="L83" s="38">
        <f>(B83-B82)/12*9+B82</f>
        <v>5271687.2374999998</v>
      </c>
      <c r="M83" s="38">
        <f>(B83-B82)/12*10+B82</f>
        <v>5382437.6716666669</v>
      </c>
      <c r="N83" s="38">
        <f>(B83-B82)/12*11+B82</f>
        <v>5493188.105833333</v>
      </c>
      <c r="O83" s="38">
        <f>+B83</f>
        <v>5603938.54</v>
      </c>
      <c r="P83" s="53">
        <f>((C82+O83)+2*(SUM(D83:N83)))/24</f>
        <v>4939435.9349999996</v>
      </c>
    </row>
    <row r="84" spans="1:17">
      <c r="A84" s="39">
        <v>2016</v>
      </c>
      <c r="B84" s="38">
        <v>6523688</v>
      </c>
      <c r="C84" s="38">
        <f t="shared" si="86"/>
        <v>6523688</v>
      </c>
      <c r="D84" s="38">
        <f>(B84-B83)/12*1+B83</f>
        <v>5680584.3283333331</v>
      </c>
      <c r="E84" s="38">
        <f>(B84-B83)/12*2+B83</f>
        <v>5757230.1166666672</v>
      </c>
      <c r="F84" s="38">
        <f>(B84-B83)/12*3+B83</f>
        <v>5833875.9050000003</v>
      </c>
      <c r="G84" s="38">
        <f>(B84-B83)/12*4+B83</f>
        <v>5910521.6933333334</v>
      </c>
      <c r="H84" s="38">
        <f>(B84-B83)/12*5+B83</f>
        <v>5987167.4816666665</v>
      </c>
      <c r="I84" s="38">
        <f>(B84-B83)/12*6+B83</f>
        <v>6063813.2699999996</v>
      </c>
      <c r="J84" s="38">
        <f>(B84-B83)/12*7+B83</f>
        <v>6140459.0583333336</v>
      </c>
      <c r="K84" s="38">
        <f>(B84-B83)/12*8+B83</f>
        <v>6217104.8466666667</v>
      </c>
      <c r="L84" s="38">
        <f>(B84-B83)/12*9+B83</f>
        <v>6293750.6349999998</v>
      </c>
      <c r="M84" s="38">
        <f>(B84-B83)/12*10+B83</f>
        <v>6370396.4233333338</v>
      </c>
      <c r="N84" s="38">
        <f>(B84-B83)/12*11+B83</f>
        <v>6447042.2116666669</v>
      </c>
      <c r="O84" s="38">
        <f>+B84</f>
        <v>6523688</v>
      </c>
      <c r="P84" s="53">
        <f>((C83+O84)+2*(SUM(D84:N84)))/24</f>
        <v>6063813.2699999996</v>
      </c>
      <c r="Q84" s="53">
        <f>((L83+L84)+2*(SUM(D84:K84)+SUM(M83:O83)))/24</f>
        <v>5821086.6628125003</v>
      </c>
    </row>
    <row r="85" spans="1:17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60"/>
    </row>
    <row r="86" spans="1:17">
      <c r="A86" s="43" t="s">
        <v>79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46"/>
    </row>
    <row r="87" spans="1:17">
      <c r="A87" s="39">
        <v>2008</v>
      </c>
      <c r="B87" s="38">
        <f>639.8+6172190.86</f>
        <v>6172830.6600000001</v>
      </c>
      <c r="C87" s="38">
        <f t="shared" ref="C87:C95" si="87">B87</f>
        <v>6172830.6600000001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53"/>
    </row>
    <row r="88" spans="1:17">
      <c r="A88" s="39">
        <v>2009</v>
      </c>
      <c r="B88" s="38">
        <f>571.42+9130167.17</f>
        <v>9130738.5899999999</v>
      </c>
      <c r="C88" s="38">
        <f t="shared" si="87"/>
        <v>9130738.5899999999</v>
      </c>
      <c r="D88" s="38">
        <f t="shared" ref="D88:D95" si="88">(B88-B87)/12*1+B87</f>
        <v>6419322.9874999998</v>
      </c>
      <c r="E88" s="38">
        <f t="shared" ref="E88:E95" si="89">(B88-B87)/12*2+B87</f>
        <v>6665815.3150000004</v>
      </c>
      <c r="F88" s="38">
        <f t="shared" ref="F88:F95" si="90">(B88-B87)/12*3+B87</f>
        <v>6912307.6425000001</v>
      </c>
      <c r="G88" s="38">
        <f t="shared" ref="G88:G95" si="91">(B88-B87)/12*4+B87</f>
        <v>7158799.9699999997</v>
      </c>
      <c r="H88" s="38">
        <f t="shared" ref="H88:H95" si="92">(B88-B87)/12*5+B87</f>
        <v>7405292.2975000003</v>
      </c>
      <c r="I88" s="38">
        <f t="shared" ref="I88:I95" si="93">(B88-B87)/12*6+B87</f>
        <v>7651784.625</v>
      </c>
      <c r="J88" s="38">
        <f t="shared" ref="J88:J95" si="94">(B88-B87)/12*7+B87</f>
        <v>7898276.9525000006</v>
      </c>
      <c r="K88" s="38">
        <f t="shared" ref="K88:K95" si="95">(B88-B87)/12*8+B87</f>
        <v>8144769.2800000003</v>
      </c>
      <c r="L88" s="38">
        <f t="shared" ref="L88:L95" si="96">(B88-B87)/12*9+B87</f>
        <v>8391261.6074999999</v>
      </c>
      <c r="M88" s="38">
        <f t="shared" ref="M88:M95" si="97">(B88-B87)/12*10+B87</f>
        <v>8637753.9350000005</v>
      </c>
      <c r="N88" s="38">
        <f t="shared" ref="N88:N95" si="98">(B88-B87)/12*11+B87</f>
        <v>8884246.2624999993</v>
      </c>
      <c r="O88" s="38">
        <f t="shared" ref="O88:O96" si="99">+B88</f>
        <v>9130738.5899999999</v>
      </c>
      <c r="P88" s="53">
        <f t="shared" ref="P88:P95" si="100">((C87+O88)+2*(SUM(D88:N88)))/24</f>
        <v>7651784.625</v>
      </c>
    </row>
    <row r="89" spans="1:17">
      <c r="A89" s="39">
        <v>2010</v>
      </c>
      <c r="B89" s="38">
        <f>429+3623252</f>
        <v>3623681</v>
      </c>
      <c r="C89" s="38">
        <f t="shared" si="87"/>
        <v>3623681</v>
      </c>
      <c r="D89" s="38">
        <f t="shared" si="88"/>
        <v>8671817.1241666675</v>
      </c>
      <c r="E89" s="38">
        <f t="shared" si="89"/>
        <v>8212895.6583333332</v>
      </c>
      <c r="F89" s="38">
        <f t="shared" si="90"/>
        <v>7753974.1924999999</v>
      </c>
      <c r="G89" s="38">
        <f t="shared" si="91"/>
        <v>7295052.7266666666</v>
      </c>
      <c r="H89" s="38">
        <f t="shared" si="92"/>
        <v>6836131.2608333332</v>
      </c>
      <c r="I89" s="38">
        <f t="shared" si="93"/>
        <v>6377209.7949999999</v>
      </c>
      <c r="J89" s="38">
        <f t="shared" si="94"/>
        <v>5918288.3291666666</v>
      </c>
      <c r="K89" s="38">
        <f t="shared" si="95"/>
        <v>5459366.8633333333</v>
      </c>
      <c r="L89" s="38">
        <f t="shared" si="96"/>
        <v>5000445.3975</v>
      </c>
      <c r="M89" s="38">
        <f t="shared" si="97"/>
        <v>4541523.9316666666</v>
      </c>
      <c r="N89" s="38">
        <f t="shared" si="98"/>
        <v>4082602.4658333333</v>
      </c>
      <c r="O89" s="38">
        <f t="shared" si="99"/>
        <v>3623681</v>
      </c>
      <c r="P89" s="53">
        <f t="shared" si="100"/>
        <v>6377209.7950000009</v>
      </c>
    </row>
    <row r="90" spans="1:17">
      <c r="A90" s="39">
        <v>2011</v>
      </c>
      <c r="B90" s="38">
        <v>4392436</v>
      </c>
      <c r="C90" s="38">
        <f t="shared" si="87"/>
        <v>4392436</v>
      </c>
      <c r="D90" s="38">
        <f t="shared" si="88"/>
        <v>3687743.9166666665</v>
      </c>
      <c r="E90" s="38">
        <f t="shared" si="89"/>
        <v>3751806.8333333335</v>
      </c>
      <c r="F90" s="38">
        <f t="shared" si="90"/>
        <v>3815869.75</v>
      </c>
      <c r="G90" s="38">
        <f t="shared" si="91"/>
        <v>3879932.6666666665</v>
      </c>
      <c r="H90" s="38">
        <f t="shared" si="92"/>
        <v>3943995.5833333335</v>
      </c>
      <c r="I90" s="38">
        <f t="shared" si="93"/>
        <v>4008058.5</v>
      </c>
      <c r="J90" s="38">
        <f t="shared" si="94"/>
        <v>4072121.4166666665</v>
      </c>
      <c r="K90" s="38">
        <f t="shared" si="95"/>
        <v>4136184.3333333335</v>
      </c>
      <c r="L90" s="38">
        <f t="shared" si="96"/>
        <v>4200247.25</v>
      </c>
      <c r="M90" s="38">
        <f t="shared" si="97"/>
        <v>4264310.166666667</v>
      </c>
      <c r="N90" s="38">
        <f t="shared" si="98"/>
        <v>4328373.083333333</v>
      </c>
      <c r="O90" s="38">
        <f t="shared" si="99"/>
        <v>4392436</v>
      </c>
      <c r="P90" s="53">
        <f t="shared" si="100"/>
        <v>4008058.5</v>
      </c>
    </row>
    <row r="91" spans="1:17">
      <c r="A91" s="39">
        <v>2012</v>
      </c>
      <c r="B91" s="38">
        <v>5875841</v>
      </c>
      <c r="C91" s="38">
        <f t="shared" si="87"/>
        <v>5875841</v>
      </c>
      <c r="D91" s="38">
        <f t="shared" si="88"/>
        <v>4516053.083333333</v>
      </c>
      <c r="E91" s="38">
        <f t="shared" si="89"/>
        <v>4639670.166666667</v>
      </c>
      <c r="F91" s="38">
        <f t="shared" si="90"/>
        <v>4763287.25</v>
      </c>
      <c r="G91" s="38">
        <f t="shared" si="91"/>
        <v>4886904.333333333</v>
      </c>
      <c r="H91" s="38">
        <f t="shared" si="92"/>
        <v>5010521.416666667</v>
      </c>
      <c r="I91" s="38">
        <f t="shared" si="93"/>
        <v>5134138.5</v>
      </c>
      <c r="J91" s="38">
        <f t="shared" si="94"/>
        <v>5257755.583333333</v>
      </c>
      <c r="K91" s="38">
        <f t="shared" si="95"/>
        <v>5381372.666666667</v>
      </c>
      <c r="L91" s="38">
        <f t="shared" si="96"/>
        <v>5504989.75</v>
      </c>
      <c r="M91" s="38">
        <f t="shared" si="97"/>
        <v>5628606.833333333</v>
      </c>
      <c r="N91" s="38">
        <f t="shared" si="98"/>
        <v>5752223.916666666</v>
      </c>
      <c r="O91" s="38">
        <f t="shared" si="99"/>
        <v>5875841</v>
      </c>
      <c r="P91" s="53">
        <f t="shared" si="100"/>
        <v>5134138.5</v>
      </c>
    </row>
    <row r="92" spans="1:17">
      <c r="A92" s="39">
        <v>2013</v>
      </c>
      <c r="B92" s="38">
        <v>6947281</v>
      </c>
      <c r="C92" s="38">
        <f t="shared" si="87"/>
        <v>6947281</v>
      </c>
      <c r="D92" s="38">
        <f t="shared" si="88"/>
        <v>5965127.666666667</v>
      </c>
      <c r="E92" s="38">
        <f t="shared" si="89"/>
        <v>6054414.333333333</v>
      </c>
      <c r="F92" s="38">
        <f t="shared" si="90"/>
        <v>6143701</v>
      </c>
      <c r="G92" s="38">
        <f t="shared" si="91"/>
        <v>6232987.666666667</v>
      </c>
      <c r="H92" s="38">
        <f t="shared" si="92"/>
        <v>6322274.333333333</v>
      </c>
      <c r="I92" s="38">
        <f t="shared" si="93"/>
        <v>6411561</v>
      </c>
      <c r="J92" s="38">
        <f t="shared" si="94"/>
        <v>6500847.666666667</v>
      </c>
      <c r="K92" s="38">
        <f t="shared" si="95"/>
        <v>6590134.333333333</v>
      </c>
      <c r="L92" s="38">
        <f t="shared" si="96"/>
        <v>6679421</v>
      </c>
      <c r="M92" s="38">
        <f t="shared" si="97"/>
        <v>6768707.666666667</v>
      </c>
      <c r="N92" s="38">
        <f t="shared" si="98"/>
        <v>6857994.333333333</v>
      </c>
      <c r="O92" s="38">
        <f t="shared" si="99"/>
        <v>6947281</v>
      </c>
      <c r="P92" s="53">
        <f t="shared" si="100"/>
        <v>6411561</v>
      </c>
    </row>
    <row r="93" spans="1:17">
      <c r="A93" s="39">
        <v>2014</v>
      </c>
      <c r="B93" s="38">
        <v>7566658.4299999997</v>
      </c>
      <c r="C93" s="38">
        <f t="shared" si="87"/>
        <v>7566658.4299999997</v>
      </c>
      <c r="D93" s="38">
        <f t="shared" si="88"/>
        <v>6998895.7858333336</v>
      </c>
      <c r="E93" s="38">
        <f t="shared" si="89"/>
        <v>7050510.5716666663</v>
      </c>
      <c r="F93" s="38">
        <f t="shared" si="90"/>
        <v>7102125.3574999999</v>
      </c>
      <c r="G93" s="38">
        <f t="shared" si="91"/>
        <v>7153740.1433333335</v>
      </c>
      <c r="H93" s="38">
        <f t="shared" si="92"/>
        <v>7205354.9291666662</v>
      </c>
      <c r="I93" s="38">
        <f t="shared" si="93"/>
        <v>7256969.7149999999</v>
      </c>
      <c r="J93" s="38">
        <f t="shared" si="94"/>
        <v>7308584.5008333335</v>
      </c>
      <c r="K93" s="38">
        <f t="shared" si="95"/>
        <v>7360199.2866666662</v>
      </c>
      <c r="L93" s="38">
        <f t="shared" si="96"/>
        <v>7411814.0724999998</v>
      </c>
      <c r="M93" s="38">
        <f t="shared" si="97"/>
        <v>7463428.8583333334</v>
      </c>
      <c r="N93" s="38">
        <f t="shared" si="98"/>
        <v>7515043.6441666661</v>
      </c>
      <c r="O93" s="38">
        <f t="shared" si="99"/>
        <v>7566658.4299999997</v>
      </c>
      <c r="P93" s="53">
        <f t="shared" si="100"/>
        <v>7256969.7149999999</v>
      </c>
    </row>
    <row r="94" spans="1:17">
      <c r="A94" s="39">
        <v>2015</v>
      </c>
      <c r="B94" s="38">
        <v>8154448.7300000004</v>
      </c>
      <c r="C94" s="38">
        <f t="shared" si="87"/>
        <v>8154448.7300000004</v>
      </c>
      <c r="D94" s="38">
        <f t="shared" si="88"/>
        <v>7615640.9550000001</v>
      </c>
      <c r="E94" s="38">
        <f t="shared" si="89"/>
        <v>7664623.4799999995</v>
      </c>
      <c r="F94" s="38">
        <f t="shared" si="90"/>
        <v>7713606.0049999999</v>
      </c>
      <c r="G94" s="38">
        <f t="shared" si="91"/>
        <v>7762588.5300000003</v>
      </c>
      <c r="H94" s="38">
        <f t="shared" si="92"/>
        <v>7811571.0549999997</v>
      </c>
      <c r="I94" s="38">
        <f t="shared" si="93"/>
        <v>7860553.5800000001</v>
      </c>
      <c r="J94" s="38">
        <f t="shared" si="94"/>
        <v>7909536.1050000004</v>
      </c>
      <c r="K94" s="38">
        <f t="shared" si="95"/>
        <v>7958518.6299999999</v>
      </c>
      <c r="L94" s="38">
        <f t="shared" si="96"/>
        <v>8007501.1550000003</v>
      </c>
      <c r="M94" s="38">
        <f t="shared" si="97"/>
        <v>8056483.6800000006</v>
      </c>
      <c r="N94" s="38">
        <f t="shared" si="98"/>
        <v>8105466.2050000001</v>
      </c>
      <c r="O94" s="38">
        <f t="shared" si="99"/>
        <v>8154448.7300000004</v>
      </c>
      <c r="P94" s="53">
        <f t="shared" si="100"/>
        <v>7860553.5799999991</v>
      </c>
    </row>
    <row r="95" spans="1:17">
      <c r="A95" s="39">
        <v>2016</v>
      </c>
      <c r="B95" s="38">
        <v>8027733</v>
      </c>
      <c r="C95" s="38">
        <f t="shared" si="87"/>
        <v>8027733</v>
      </c>
      <c r="D95" s="38">
        <f t="shared" si="88"/>
        <v>8143889.0858333334</v>
      </c>
      <c r="E95" s="38">
        <f t="shared" si="89"/>
        <v>8133329.4416666673</v>
      </c>
      <c r="F95" s="38">
        <f t="shared" si="90"/>
        <v>8122769.7975000003</v>
      </c>
      <c r="G95" s="38">
        <f t="shared" si="91"/>
        <v>8112210.1533333333</v>
      </c>
      <c r="H95" s="38">
        <f t="shared" si="92"/>
        <v>8101650.5091666672</v>
      </c>
      <c r="I95" s="38">
        <f t="shared" si="93"/>
        <v>8091090.8650000002</v>
      </c>
      <c r="J95" s="38">
        <f t="shared" si="94"/>
        <v>8080531.2208333332</v>
      </c>
      <c r="K95" s="38">
        <f t="shared" si="95"/>
        <v>8069971.5766666671</v>
      </c>
      <c r="L95" s="38">
        <f t="shared" si="96"/>
        <v>8059411.9325000001</v>
      </c>
      <c r="M95" s="38">
        <f t="shared" si="97"/>
        <v>8048852.2883333331</v>
      </c>
      <c r="N95" s="38">
        <f t="shared" si="98"/>
        <v>8038292.644166667</v>
      </c>
      <c r="O95" s="38">
        <f t="shared" si="99"/>
        <v>8027733</v>
      </c>
      <c r="P95" s="53">
        <f t="shared" si="100"/>
        <v>8091090.8649999984</v>
      </c>
      <c r="Q95" s="53">
        <f>((L94+L95)+2*(SUM(D95:K95)+SUM(M94:O94)))/24</f>
        <v>8100441.4840625003</v>
      </c>
    </row>
    <row r="96" spans="1:17">
      <c r="C96" s="38"/>
      <c r="O96" s="38">
        <f t="shared" si="99"/>
        <v>0</v>
      </c>
      <c r="P96" s="58"/>
    </row>
    <row r="97" spans="1:17">
      <c r="A97" s="43" t="s">
        <v>80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46"/>
    </row>
    <row r="98" spans="1:17">
      <c r="A98" s="39">
        <v>2008</v>
      </c>
      <c r="B98" s="38">
        <f>4091.28+1876414.72</f>
        <v>1880506</v>
      </c>
      <c r="C98" s="38">
        <f t="shared" ref="C98:C106" si="101">B98</f>
        <v>1880506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53"/>
    </row>
    <row r="99" spans="1:17">
      <c r="A99" s="39">
        <v>2009</v>
      </c>
      <c r="B99" s="38">
        <f>187470.25+1813338.64</f>
        <v>2000808.89</v>
      </c>
      <c r="C99" s="38">
        <f t="shared" si="101"/>
        <v>2000808.89</v>
      </c>
      <c r="D99" s="38">
        <f t="shared" ref="D99:D106" si="102">(B99-B98)/12*1+B98</f>
        <v>1890531.2408333332</v>
      </c>
      <c r="E99" s="38">
        <f t="shared" ref="E99:E106" si="103">(B99-B98)/12*2+B98</f>
        <v>1900556.4816666667</v>
      </c>
      <c r="F99" s="38">
        <f t="shared" ref="F99:F106" si="104">(B99-B98)/12*3+B98</f>
        <v>1910581.7224999999</v>
      </c>
      <c r="G99" s="38">
        <f t="shared" ref="G99:G106" si="105">(B99-B98)/12*4+B98</f>
        <v>1920606.9633333334</v>
      </c>
      <c r="H99" s="38">
        <f t="shared" ref="H99:H106" si="106">(B99-B98)/12*5+B98</f>
        <v>1930632.2041666666</v>
      </c>
      <c r="I99" s="38">
        <f t="shared" ref="I99:I106" si="107">(B99-B98)/12*6+B98</f>
        <v>1940657.4449999998</v>
      </c>
      <c r="J99" s="38">
        <f t="shared" ref="J99:J106" si="108">(B99-B98)/12*7+B98</f>
        <v>1950682.6858333333</v>
      </c>
      <c r="K99" s="38">
        <f t="shared" ref="K99:K106" si="109">(B99-B98)/12*8+B98</f>
        <v>1960707.9266666665</v>
      </c>
      <c r="L99" s="38">
        <f t="shared" ref="L99:L106" si="110">(B99-B98)/12*9+B98</f>
        <v>1970733.1675</v>
      </c>
      <c r="M99" s="38">
        <f t="shared" ref="M99:M106" si="111">(B99-B98)/12*10+B98</f>
        <v>1980758.4083333332</v>
      </c>
      <c r="N99" s="38">
        <f t="shared" ref="N99:N106" si="112">(B99-B98)/12*11+B98</f>
        <v>1990783.6491666667</v>
      </c>
      <c r="O99" s="38">
        <f t="shared" ref="O99:O106" si="113">+B99</f>
        <v>2000808.89</v>
      </c>
      <c r="P99" s="53">
        <f t="shared" ref="P99:P106" si="114">((C98+O99)+2*(SUM(D99:N99)))/24</f>
        <v>1940657.4449999996</v>
      </c>
    </row>
    <row r="100" spans="1:17">
      <c r="A100" s="39">
        <v>2010</v>
      </c>
      <c r="B100" s="38">
        <f>182311+2060253</f>
        <v>2242564</v>
      </c>
      <c r="C100" s="38">
        <f t="shared" si="101"/>
        <v>2242564</v>
      </c>
      <c r="D100" s="38">
        <f t="shared" si="102"/>
        <v>2020955.1491666667</v>
      </c>
      <c r="E100" s="38">
        <f t="shared" si="103"/>
        <v>2041101.4083333332</v>
      </c>
      <c r="F100" s="38">
        <f t="shared" si="104"/>
        <v>2061247.6675</v>
      </c>
      <c r="G100" s="38">
        <f t="shared" si="105"/>
        <v>2081393.9266666665</v>
      </c>
      <c r="H100" s="38">
        <f t="shared" si="106"/>
        <v>2101540.1858333331</v>
      </c>
      <c r="I100" s="38">
        <f t="shared" si="107"/>
        <v>2121686.4449999998</v>
      </c>
      <c r="J100" s="38">
        <f t="shared" si="108"/>
        <v>2141832.7041666666</v>
      </c>
      <c r="K100" s="38">
        <f t="shared" si="109"/>
        <v>2161978.9633333334</v>
      </c>
      <c r="L100" s="38">
        <f t="shared" si="110"/>
        <v>2182125.2225000001</v>
      </c>
      <c r="M100" s="38">
        <f t="shared" si="111"/>
        <v>2202271.4816666665</v>
      </c>
      <c r="N100" s="38">
        <f t="shared" si="112"/>
        <v>2222417.7408333332</v>
      </c>
      <c r="O100" s="38">
        <f t="shared" si="113"/>
        <v>2242564</v>
      </c>
      <c r="P100" s="53">
        <f t="shared" si="114"/>
        <v>2121686.4449999998</v>
      </c>
    </row>
    <row r="101" spans="1:17">
      <c r="A101" s="39">
        <v>2011</v>
      </c>
      <c r="B101" s="38">
        <v>2593396</v>
      </c>
      <c r="C101" s="38">
        <f t="shared" si="101"/>
        <v>2593396</v>
      </c>
      <c r="D101" s="38">
        <f t="shared" si="102"/>
        <v>2271800</v>
      </c>
      <c r="E101" s="38">
        <f t="shared" si="103"/>
        <v>2301036</v>
      </c>
      <c r="F101" s="38">
        <f t="shared" si="104"/>
        <v>2330272</v>
      </c>
      <c r="G101" s="38">
        <f t="shared" si="105"/>
        <v>2359508</v>
      </c>
      <c r="H101" s="38">
        <f t="shared" si="106"/>
        <v>2388744</v>
      </c>
      <c r="I101" s="38">
        <f t="shared" si="107"/>
        <v>2417980</v>
      </c>
      <c r="J101" s="38">
        <f t="shared" si="108"/>
        <v>2447216</v>
      </c>
      <c r="K101" s="38">
        <f t="shared" si="109"/>
        <v>2476452</v>
      </c>
      <c r="L101" s="38">
        <f t="shared" si="110"/>
        <v>2505688</v>
      </c>
      <c r="M101" s="38">
        <f t="shared" si="111"/>
        <v>2534924</v>
      </c>
      <c r="N101" s="38">
        <f t="shared" si="112"/>
        <v>2564160</v>
      </c>
      <c r="O101" s="38">
        <f t="shared" si="113"/>
        <v>2593396</v>
      </c>
      <c r="P101" s="53">
        <f t="shared" si="114"/>
        <v>2417980</v>
      </c>
    </row>
    <row r="102" spans="1:17">
      <c r="A102" s="39">
        <v>2012</v>
      </c>
      <c r="B102" s="38">
        <v>2462129</v>
      </c>
      <c r="C102" s="38">
        <f t="shared" si="101"/>
        <v>2462129</v>
      </c>
      <c r="D102" s="38">
        <f t="shared" si="102"/>
        <v>2582457.0833333335</v>
      </c>
      <c r="E102" s="38">
        <f t="shared" si="103"/>
        <v>2571518.1666666665</v>
      </c>
      <c r="F102" s="38">
        <f t="shared" si="104"/>
        <v>2560579.25</v>
      </c>
      <c r="G102" s="38">
        <f t="shared" si="105"/>
        <v>2549640.3333333335</v>
      </c>
      <c r="H102" s="38">
        <f t="shared" si="106"/>
        <v>2538701.4166666665</v>
      </c>
      <c r="I102" s="38">
        <f t="shared" si="107"/>
        <v>2527762.5</v>
      </c>
      <c r="J102" s="38">
        <f t="shared" si="108"/>
        <v>2516823.5833333335</v>
      </c>
      <c r="K102" s="38">
        <f t="shared" si="109"/>
        <v>2505884.6666666665</v>
      </c>
      <c r="L102" s="38">
        <f t="shared" si="110"/>
        <v>2494945.75</v>
      </c>
      <c r="M102" s="38">
        <f t="shared" si="111"/>
        <v>2484006.8333333335</v>
      </c>
      <c r="N102" s="38">
        <f t="shared" si="112"/>
        <v>2473067.9166666665</v>
      </c>
      <c r="O102" s="38">
        <f t="shared" si="113"/>
        <v>2462129</v>
      </c>
      <c r="P102" s="53">
        <f t="shared" si="114"/>
        <v>2527762.5</v>
      </c>
    </row>
    <row r="103" spans="1:17">
      <c r="A103" s="39">
        <v>2013</v>
      </c>
      <c r="B103" s="38">
        <v>2369262</v>
      </c>
      <c r="C103" s="38">
        <f t="shared" si="101"/>
        <v>2369262</v>
      </c>
      <c r="D103" s="38">
        <f t="shared" si="102"/>
        <v>2454390.0833333335</v>
      </c>
      <c r="E103" s="38">
        <f t="shared" si="103"/>
        <v>2446651.1666666665</v>
      </c>
      <c r="F103" s="38">
        <f t="shared" si="104"/>
        <v>2438912.25</v>
      </c>
      <c r="G103" s="38">
        <f t="shared" si="105"/>
        <v>2431173.3333333335</v>
      </c>
      <c r="H103" s="38">
        <f t="shared" si="106"/>
        <v>2423434.4166666665</v>
      </c>
      <c r="I103" s="38">
        <f t="shared" si="107"/>
        <v>2415695.5</v>
      </c>
      <c r="J103" s="38">
        <f t="shared" si="108"/>
        <v>2407956.5833333335</v>
      </c>
      <c r="K103" s="38">
        <f t="shared" si="109"/>
        <v>2400217.6666666665</v>
      </c>
      <c r="L103" s="38">
        <f t="shared" si="110"/>
        <v>2392478.75</v>
      </c>
      <c r="M103" s="38">
        <f t="shared" si="111"/>
        <v>2384739.8333333335</v>
      </c>
      <c r="N103" s="38">
        <f t="shared" si="112"/>
        <v>2377000.9166666665</v>
      </c>
      <c r="O103" s="38">
        <f t="shared" si="113"/>
        <v>2369262</v>
      </c>
      <c r="P103" s="53">
        <f t="shared" si="114"/>
        <v>2415695.5</v>
      </c>
    </row>
    <row r="104" spans="1:17">
      <c r="A104" s="39">
        <v>2014</v>
      </c>
      <c r="B104" s="38">
        <v>2090721.92</v>
      </c>
      <c r="C104" s="38">
        <f t="shared" si="101"/>
        <v>2090721.92</v>
      </c>
      <c r="D104" s="38">
        <f t="shared" si="102"/>
        <v>2346050.3266666667</v>
      </c>
      <c r="E104" s="38">
        <f t="shared" si="103"/>
        <v>2322838.6533333333</v>
      </c>
      <c r="F104" s="38">
        <f t="shared" si="104"/>
        <v>2299626.98</v>
      </c>
      <c r="G104" s="38">
        <f t="shared" si="105"/>
        <v>2276415.3066666666</v>
      </c>
      <c r="H104" s="38">
        <f t="shared" si="106"/>
        <v>2253203.6333333333</v>
      </c>
      <c r="I104" s="38">
        <f t="shared" si="107"/>
        <v>2229991.96</v>
      </c>
      <c r="J104" s="38">
        <f t="shared" si="108"/>
        <v>2206780.2866666666</v>
      </c>
      <c r="K104" s="38">
        <f t="shared" si="109"/>
        <v>2183568.6133333333</v>
      </c>
      <c r="L104" s="38">
        <f t="shared" si="110"/>
        <v>2160356.94</v>
      </c>
      <c r="M104" s="38">
        <f t="shared" si="111"/>
        <v>2137145.2666666666</v>
      </c>
      <c r="N104" s="38">
        <f t="shared" si="112"/>
        <v>2113933.5933333333</v>
      </c>
      <c r="O104" s="38">
        <f t="shared" si="113"/>
        <v>2090721.92</v>
      </c>
      <c r="P104" s="53">
        <f t="shared" si="114"/>
        <v>2229991.96</v>
      </c>
    </row>
    <row r="105" spans="1:17">
      <c r="A105" s="39">
        <v>2015</v>
      </c>
      <c r="B105" s="38">
        <v>1923751.31</v>
      </c>
      <c r="C105" s="38">
        <f t="shared" si="101"/>
        <v>1923751.31</v>
      </c>
      <c r="D105" s="38">
        <f t="shared" si="102"/>
        <v>2076807.7024999999</v>
      </c>
      <c r="E105" s="38">
        <f t="shared" si="103"/>
        <v>2062893.4849999999</v>
      </c>
      <c r="F105" s="38">
        <f t="shared" si="104"/>
        <v>2048979.2675000001</v>
      </c>
      <c r="G105" s="38">
        <f t="shared" si="105"/>
        <v>2035065.05</v>
      </c>
      <c r="H105" s="38">
        <f t="shared" si="106"/>
        <v>2021150.8325</v>
      </c>
      <c r="I105" s="38">
        <f t="shared" si="107"/>
        <v>2007236.615</v>
      </c>
      <c r="J105" s="38">
        <f t="shared" si="108"/>
        <v>1993322.3975</v>
      </c>
      <c r="K105" s="38">
        <f t="shared" si="109"/>
        <v>1979408.18</v>
      </c>
      <c r="L105" s="38">
        <f t="shared" si="110"/>
        <v>1965493.9624999999</v>
      </c>
      <c r="M105" s="38">
        <f t="shared" si="111"/>
        <v>1951579.7450000001</v>
      </c>
      <c r="N105" s="38">
        <f t="shared" si="112"/>
        <v>1937665.5275000001</v>
      </c>
      <c r="O105" s="38">
        <f t="shared" si="113"/>
        <v>1923751.31</v>
      </c>
      <c r="P105" s="53">
        <f t="shared" si="114"/>
        <v>2007236.615</v>
      </c>
    </row>
    <row r="106" spans="1:17">
      <c r="A106" s="39">
        <v>2016</v>
      </c>
      <c r="B106" s="38">
        <v>1955421</v>
      </c>
      <c r="C106" s="38">
        <f t="shared" si="101"/>
        <v>1955421</v>
      </c>
      <c r="D106" s="38">
        <f t="shared" si="102"/>
        <v>1926390.4508333334</v>
      </c>
      <c r="E106" s="38">
        <f t="shared" si="103"/>
        <v>1929029.5916666668</v>
      </c>
      <c r="F106" s="38">
        <f t="shared" si="104"/>
        <v>1931668.7324999999</v>
      </c>
      <c r="G106" s="38">
        <f t="shared" si="105"/>
        <v>1934307.8733333333</v>
      </c>
      <c r="H106" s="38">
        <f t="shared" si="106"/>
        <v>1936947.0141666667</v>
      </c>
      <c r="I106" s="38">
        <f t="shared" si="107"/>
        <v>1939586.155</v>
      </c>
      <c r="J106" s="38">
        <f t="shared" si="108"/>
        <v>1942225.2958333334</v>
      </c>
      <c r="K106" s="38">
        <f t="shared" si="109"/>
        <v>1944864.4366666668</v>
      </c>
      <c r="L106" s="38">
        <f t="shared" si="110"/>
        <v>1947503.5775000001</v>
      </c>
      <c r="M106" s="38">
        <f t="shared" si="111"/>
        <v>1950142.7183333333</v>
      </c>
      <c r="N106" s="38">
        <f t="shared" si="112"/>
        <v>1952781.8591666666</v>
      </c>
      <c r="O106" s="38">
        <f t="shared" si="113"/>
        <v>1955421</v>
      </c>
      <c r="P106" s="53">
        <f t="shared" si="114"/>
        <v>1939586.1550000003</v>
      </c>
      <c r="Q106" s="53">
        <f>((L105+L106)+2*(SUM(D106:K106)+SUM(M105:O105)))/24</f>
        <v>1937876.2418750001</v>
      </c>
    </row>
    <row r="107" spans="1:17">
      <c r="C107" s="38"/>
      <c r="O107" s="38"/>
      <c r="P107" s="58"/>
    </row>
    <row r="108" spans="1:17">
      <c r="A108" s="43" t="s">
        <v>81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46"/>
    </row>
    <row r="109" spans="1:17">
      <c r="A109" s="39">
        <v>2008</v>
      </c>
      <c r="B109" s="38">
        <f>380.74+3598271.75</f>
        <v>3598652.49</v>
      </c>
      <c r="C109" s="38">
        <f t="shared" ref="C109:C117" si="115">B109</f>
        <v>3598652.49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53"/>
    </row>
    <row r="110" spans="1:17">
      <c r="A110" s="39">
        <v>2009</v>
      </c>
      <c r="B110" s="38">
        <f>644755.97+6810645.5</f>
        <v>7455401.4699999997</v>
      </c>
      <c r="C110" s="38">
        <f t="shared" si="115"/>
        <v>7455401.4699999997</v>
      </c>
      <c r="D110" s="38">
        <f t="shared" ref="D110:D117" si="116">(B110-B109)/12*1+B109</f>
        <v>3920048.2383333333</v>
      </c>
      <c r="E110" s="38">
        <f t="shared" ref="E110:E117" si="117">(B110-B109)/12*2+B109</f>
        <v>4241443.9866666663</v>
      </c>
      <c r="F110" s="38">
        <f t="shared" ref="F110:F117" si="118">(B110-B109)/12*3+B109</f>
        <v>4562839.7350000003</v>
      </c>
      <c r="G110" s="38">
        <f t="shared" ref="G110:G117" si="119">(B110-B109)/12*4+B109</f>
        <v>4884235.4833333334</v>
      </c>
      <c r="H110" s="38">
        <f t="shared" ref="H110:H117" si="120">(B110-B109)/12*5+B109</f>
        <v>5205631.2316666665</v>
      </c>
      <c r="I110" s="38">
        <f t="shared" ref="I110:I117" si="121">(B110-B109)/12*6+B109</f>
        <v>5527026.9800000004</v>
      </c>
      <c r="J110" s="38">
        <f t="shared" ref="J110:J117" si="122">(B110-B109)/12*7+B109</f>
        <v>5848422.7283333335</v>
      </c>
      <c r="K110" s="38">
        <f t="shared" ref="K110:K117" si="123">(B110-B109)/12*8+B109</f>
        <v>6169818.4766666666</v>
      </c>
      <c r="L110" s="38">
        <f t="shared" ref="L110:L117" si="124">(B110-B109)/12*9+B109</f>
        <v>6491214.2249999996</v>
      </c>
      <c r="M110" s="38">
        <f t="shared" ref="M110:M117" si="125">(B110-B109)/12*10+B109</f>
        <v>6812609.9733333327</v>
      </c>
      <c r="N110" s="38">
        <f t="shared" ref="N110:N117" si="126">(B110-B109)/12*11+B109</f>
        <v>7134005.7216666667</v>
      </c>
      <c r="O110" s="38">
        <f t="shared" ref="O110:O117" si="127">+B110</f>
        <v>7455401.4699999997</v>
      </c>
      <c r="P110" s="53">
        <f t="shared" ref="P110:P117" si="128">((C109+O110)+2*(SUM(D110:N110)))/24</f>
        <v>5527026.9800000004</v>
      </c>
    </row>
    <row r="111" spans="1:17">
      <c r="A111" s="39">
        <v>2010</v>
      </c>
      <c r="B111" s="38">
        <f>626034+7268032</f>
        <v>7894066</v>
      </c>
      <c r="C111" s="38">
        <f t="shared" si="115"/>
        <v>7894066</v>
      </c>
      <c r="D111" s="38">
        <f t="shared" si="116"/>
        <v>7491956.8475000001</v>
      </c>
      <c r="E111" s="38">
        <f t="shared" si="117"/>
        <v>7528512.2249999996</v>
      </c>
      <c r="F111" s="38">
        <f t="shared" si="118"/>
        <v>7565067.6025</v>
      </c>
      <c r="G111" s="38">
        <f t="shared" si="119"/>
        <v>7601622.9799999995</v>
      </c>
      <c r="H111" s="38">
        <f t="shared" si="120"/>
        <v>7638178.3574999999</v>
      </c>
      <c r="I111" s="38">
        <f t="shared" si="121"/>
        <v>7674733.7349999994</v>
      </c>
      <c r="J111" s="38">
        <f t="shared" si="122"/>
        <v>7711289.1124999998</v>
      </c>
      <c r="K111" s="38">
        <f t="shared" si="123"/>
        <v>7747844.4900000002</v>
      </c>
      <c r="L111" s="38">
        <f t="shared" si="124"/>
        <v>7784399.8674999997</v>
      </c>
      <c r="M111" s="38">
        <f t="shared" si="125"/>
        <v>7820955.2450000001</v>
      </c>
      <c r="N111" s="38">
        <f t="shared" si="126"/>
        <v>7857510.6224999996</v>
      </c>
      <c r="O111" s="38">
        <f t="shared" si="127"/>
        <v>7894066</v>
      </c>
      <c r="P111" s="53">
        <f t="shared" si="128"/>
        <v>7674733.7350000003</v>
      </c>
    </row>
    <row r="112" spans="1:17">
      <c r="A112" s="39">
        <v>2011</v>
      </c>
      <c r="B112" s="38">
        <v>8265945</v>
      </c>
      <c r="C112" s="38">
        <f t="shared" si="115"/>
        <v>8265945</v>
      </c>
      <c r="D112" s="38">
        <f t="shared" si="116"/>
        <v>7925055.916666667</v>
      </c>
      <c r="E112" s="38">
        <f t="shared" si="117"/>
        <v>7956045.833333333</v>
      </c>
      <c r="F112" s="38">
        <f t="shared" si="118"/>
        <v>7987035.75</v>
      </c>
      <c r="G112" s="38">
        <f t="shared" si="119"/>
        <v>8018025.666666667</v>
      </c>
      <c r="H112" s="38">
        <f t="shared" si="120"/>
        <v>8049015.583333333</v>
      </c>
      <c r="I112" s="38">
        <f t="shared" si="121"/>
        <v>8080005.5</v>
      </c>
      <c r="J112" s="38">
        <f t="shared" si="122"/>
        <v>8110995.416666667</v>
      </c>
      <c r="K112" s="38">
        <f t="shared" si="123"/>
        <v>8141985.333333333</v>
      </c>
      <c r="L112" s="38">
        <f t="shared" si="124"/>
        <v>8172975.25</v>
      </c>
      <c r="M112" s="38">
        <f t="shared" si="125"/>
        <v>8203965.166666667</v>
      </c>
      <c r="N112" s="38">
        <f t="shared" si="126"/>
        <v>8234955.083333333</v>
      </c>
      <c r="O112" s="38">
        <f t="shared" si="127"/>
        <v>8265945</v>
      </c>
      <c r="P112" s="53">
        <f t="shared" si="128"/>
        <v>8080005.5</v>
      </c>
    </row>
    <row r="113" spans="1:17">
      <c r="A113" s="39">
        <v>2012</v>
      </c>
      <c r="B113" s="38">
        <v>8505546</v>
      </c>
      <c r="C113" s="38">
        <f t="shared" si="115"/>
        <v>8505546</v>
      </c>
      <c r="D113" s="38">
        <f t="shared" si="116"/>
        <v>8285911.75</v>
      </c>
      <c r="E113" s="38">
        <f t="shared" si="117"/>
        <v>8305878.5</v>
      </c>
      <c r="F113" s="38">
        <f t="shared" si="118"/>
        <v>8325845.25</v>
      </c>
      <c r="G113" s="38">
        <f t="shared" si="119"/>
        <v>8345812</v>
      </c>
      <c r="H113" s="38">
        <f t="shared" si="120"/>
        <v>8365778.75</v>
      </c>
      <c r="I113" s="38">
        <f t="shared" si="121"/>
        <v>8385745.5</v>
      </c>
      <c r="J113" s="38">
        <f t="shared" si="122"/>
        <v>8405712.25</v>
      </c>
      <c r="K113" s="38">
        <f t="shared" si="123"/>
        <v>8425679</v>
      </c>
      <c r="L113" s="38">
        <f t="shared" si="124"/>
        <v>8445645.75</v>
      </c>
      <c r="M113" s="38">
        <f t="shared" si="125"/>
        <v>8465612.5</v>
      </c>
      <c r="N113" s="38">
        <f t="shared" si="126"/>
        <v>8485579.25</v>
      </c>
      <c r="O113" s="38">
        <f t="shared" si="127"/>
        <v>8505546</v>
      </c>
      <c r="P113" s="53">
        <f t="shared" si="128"/>
        <v>8385745.5</v>
      </c>
    </row>
    <row r="114" spans="1:17">
      <c r="A114" s="39">
        <v>2013</v>
      </c>
      <c r="B114" s="38">
        <v>8773306</v>
      </c>
      <c r="C114" s="38">
        <f t="shared" si="115"/>
        <v>8773306</v>
      </c>
      <c r="D114" s="38">
        <f t="shared" si="116"/>
        <v>8527859.333333334</v>
      </c>
      <c r="E114" s="38">
        <f t="shared" si="117"/>
        <v>8550172.666666666</v>
      </c>
      <c r="F114" s="38">
        <f t="shared" si="118"/>
        <v>8572486</v>
      </c>
      <c r="G114" s="38">
        <f t="shared" si="119"/>
        <v>8594799.333333334</v>
      </c>
      <c r="H114" s="38">
        <f t="shared" si="120"/>
        <v>8617112.666666666</v>
      </c>
      <c r="I114" s="38">
        <f t="shared" si="121"/>
        <v>8639426</v>
      </c>
      <c r="J114" s="38">
        <f t="shared" si="122"/>
        <v>8661739.333333334</v>
      </c>
      <c r="K114" s="38">
        <f t="shared" si="123"/>
        <v>8684052.666666666</v>
      </c>
      <c r="L114" s="38">
        <f t="shared" si="124"/>
        <v>8706366</v>
      </c>
      <c r="M114" s="38">
        <f t="shared" si="125"/>
        <v>8728679.333333334</v>
      </c>
      <c r="N114" s="38">
        <f t="shared" si="126"/>
        <v>8750992.666666666</v>
      </c>
      <c r="O114" s="38">
        <f t="shared" si="127"/>
        <v>8773306</v>
      </c>
      <c r="P114" s="53">
        <f t="shared" si="128"/>
        <v>8639426</v>
      </c>
    </row>
    <row r="115" spans="1:17">
      <c r="A115" s="39">
        <v>2014</v>
      </c>
      <c r="B115" s="38">
        <v>9051106.9000000004</v>
      </c>
      <c r="C115" s="38">
        <f t="shared" si="115"/>
        <v>9051106.9000000004</v>
      </c>
      <c r="D115" s="38">
        <f t="shared" si="116"/>
        <v>8796456.0749999993</v>
      </c>
      <c r="E115" s="38">
        <f t="shared" si="117"/>
        <v>8819606.1500000004</v>
      </c>
      <c r="F115" s="38">
        <f t="shared" si="118"/>
        <v>8842756.2249999996</v>
      </c>
      <c r="G115" s="38">
        <f t="shared" si="119"/>
        <v>8865906.3000000007</v>
      </c>
      <c r="H115" s="38">
        <f t="shared" si="120"/>
        <v>8889056.375</v>
      </c>
      <c r="I115" s="38">
        <f t="shared" si="121"/>
        <v>8912206.4499999993</v>
      </c>
      <c r="J115" s="38">
        <f t="shared" si="122"/>
        <v>8935356.5250000004</v>
      </c>
      <c r="K115" s="38">
        <f t="shared" si="123"/>
        <v>8958506.5999999996</v>
      </c>
      <c r="L115" s="38">
        <f t="shared" si="124"/>
        <v>8981656.6750000007</v>
      </c>
      <c r="M115" s="38">
        <f t="shared" si="125"/>
        <v>9004806.75</v>
      </c>
      <c r="N115" s="38">
        <f t="shared" si="126"/>
        <v>9027956.8250000011</v>
      </c>
      <c r="O115" s="38">
        <f t="shared" si="127"/>
        <v>9051106.9000000004</v>
      </c>
      <c r="P115" s="53">
        <f t="shared" si="128"/>
        <v>8912206.4500000011</v>
      </c>
    </row>
    <row r="116" spans="1:17">
      <c r="A116" s="39">
        <v>2015</v>
      </c>
      <c r="B116" s="38">
        <v>9342097.8399999999</v>
      </c>
      <c r="C116" s="38">
        <f t="shared" si="115"/>
        <v>9342097.8399999999</v>
      </c>
      <c r="D116" s="38">
        <f t="shared" si="116"/>
        <v>9075356.1449999996</v>
      </c>
      <c r="E116" s="38">
        <f t="shared" si="117"/>
        <v>9099605.3900000006</v>
      </c>
      <c r="F116" s="38">
        <f t="shared" si="118"/>
        <v>9123854.6349999998</v>
      </c>
      <c r="G116" s="38">
        <f t="shared" si="119"/>
        <v>9148103.8800000008</v>
      </c>
      <c r="H116" s="38">
        <f t="shared" si="120"/>
        <v>9172353.125</v>
      </c>
      <c r="I116" s="38">
        <f t="shared" si="121"/>
        <v>9196602.370000001</v>
      </c>
      <c r="J116" s="38">
        <f t="shared" si="122"/>
        <v>9220851.6150000002</v>
      </c>
      <c r="K116" s="38">
        <f t="shared" si="123"/>
        <v>9245100.8599999994</v>
      </c>
      <c r="L116" s="38">
        <f t="shared" si="124"/>
        <v>9269350.1050000004</v>
      </c>
      <c r="M116" s="38">
        <f t="shared" si="125"/>
        <v>9293599.3499999996</v>
      </c>
      <c r="N116" s="38">
        <f t="shared" si="126"/>
        <v>9317848.5950000007</v>
      </c>
      <c r="O116" s="38">
        <f t="shared" si="127"/>
        <v>9342097.8399999999</v>
      </c>
      <c r="P116" s="53">
        <f t="shared" si="128"/>
        <v>9196602.370000001</v>
      </c>
    </row>
    <row r="117" spans="1:17">
      <c r="A117" s="39">
        <v>2016</v>
      </c>
      <c r="B117" s="38">
        <v>9629558</v>
      </c>
      <c r="C117" s="38">
        <f t="shared" si="115"/>
        <v>9629558</v>
      </c>
      <c r="D117" s="38">
        <f t="shared" si="116"/>
        <v>9366052.8533333335</v>
      </c>
      <c r="E117" s="38">
        <f t="shared" si="117"/>
        <v>9390007.8666666672</v>
      </c>
      <c r="F117" s="38">
        <f t="shared" si="118"/>
        <v>9413962.879999999</v>
      </c>
      <c r="G117" s="38">
        <f t="shared" si="119"/>
        <v>9437917.8933333326</v>
      </c>
      <c r="H117" s="38">
        <f t="shared" si="120"/>
        <v>9461872.9066666663</v>
      </c>
      <c r="I117" s="38">
        <f t="shared" si="121"/>
        <v>9485827.9199999999</v>
      </c>
      <c r="J117" s="38">
        <f t="shared" si="122"/>
        <v>9509782.9333333336</v>
      </c>
      <c r="K117" s="38">
        <f t="shared" si="123"/>
        <v>9533737.9466666672</v>
      </c>
      <c r="L117" s="38">
        <f t="shared" si="124"/>
        <v>9557692.9600000009</v>
      </c>
      <c r="M117" s="38">
        <f t="shared" si="125"/>
        <v>9581647.9733333327</v>
      </c>
      <c r="N117" s="38">
        <f t="shared" si="126"/>
        <v>9605602.9866666663</v>
      </c>
      <c r="O117" s="38">
        <f t="shared" si="127"/>
        <v>9629558</v>
      </c>
      <c r="P117" s="53">
        <f t="shared" si="128"/>
        <v>9485827.9199999999</v>
      </c>
      <c r="Q117" s="53">
        <f>((L116+L117)+2*(SUM(D117:K117)+SUM(M116:O116)))/24</f>
        <v>9413852.5431249999</v>
      </c>
    </row>
    <row r="118" spans="1:17">
      <c r="C118" s="38"/>
      <c r="O118" s="38"/>
      <c r="P118" s="58"/>
    </row>
    <row r="119" spans="1:17">
      <c r="A119" s="43" t="s">
        <v>82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46"/>
    </row>
    <row r="120" spans="1:17">
      <c r="A120" s="39">
        <v>2008</v>
      </c>
      <c r="B120" s="38">
        <v>1054801.06</v>
      </c>
      <c r="C120" s="38">
        <f t="shared" ref="C120:C128" si="129">B120</f>
        <v>1054801.06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53"/>
    </row>
    <row r="121" spans="1:17">
      <c r="A121" s="39">
        <v>2009</v>
      </c>
      <c r="B121" s="38">
        <f>706515.36+702478.98</f>
        <v>1408994.3399999999</v>
      </c>
      <c r="C121" s="38">
        <f t="shared" si="129"/>
        <v>1408994.3399999999</v>
      </c>
      <c r="D121" s="38">
        <f t="shared" ref="D121:D128" si="130">(B121-B120)/12*1+B120</f>
        <v>1084317.1666666667</v>
      </c>
      <c r="E121" s="38">
        <f t="shared" ref="E121:E128" si="131">(B121-B120)/12*2+B120</f>
        <v>1113833.2733333334</v>
      </c>
      <c r="F121" s="38">
        <f t="shared" ref="F121:F128" si="132">(B121-B120)/12*3+B120</f>
        <v>1143349.3799999999</v>
      </c>
      <c r="G121" s="38">
        <f t="shared" ref="G121:G128" si="133">(B121-B120)/12*4+B120</f>
        <v>1172865.4866666666</v>
      </c>
      <c r="H121" s="38">
        <f t="shared" ref="H121:H128" si="134">(B121-B120)/12*5+B120</f>
        <v>1202381.5933333333</v>
      </c>
      <c r="I121" s="38">
        <f t="shared" ref="I121:I128" si="135">(B121-B120)/12*6+B120</f>
        <v>1231897.7</v>
      </c>
      <c r="J121" s="38">
        <f t="shared" ref="J121:J128" si="136">(B121-B120)/12*7+B120</f>
        <v>1261413.8066666666</v>
      </c>
      <c r="K121" s="38">
        <f t="shared" ref="K121:K128" si="137">(B121-B120)/12*8+B120</f>
        <v>1290929.9133333333</v>
      </c>
      <c r="L121" s="38">
        <f t="shared" ref="L121:L128" si="138">(B121-B120)/12*9+B120</f>
        <v>1320446.02</v>
      </c>
      <c r="M121" s="38">
        <f t="shared" ref="M121:M128" si="139">(B121-B120)/12*10+B120</f>
        <v>1349962.1266666665</v>
      </c>
      <c r="N121" s="38">
        <f t="shared" ref="N121:N128" si="140">(B121-B120)/12*11+B120</f>
        <v>1379478.2333333332</v>
      </c>
      <c r="O121" s="38">
        <f t="shared" ref="O121:O128" si="141">+B121</f>
        <v>1408994.3399999999</v>
      </c>
      <c r="P121" s="53">
        <f t="shared" ref="P121:P128" si="142">((C120+O121)+2*(SUM(D121:N121)))/24</f>
        <v>1231897.7</v>
      </c>
    </row>
    <row r="122" spans="1:17">
      <c r="A122" s="39">
        <v>2010</v>
      </c>
      <c r="B122" s="38">
        <f>683391+1821066</f>
        <v>2504457</v>
      </c>
      <c r="C122" s="38">
        <f t="shared" si="129"/>
        <v>2504457</v>
      </c>
      <c r="D122" s="38">
        <f t="shared" si="130"/>
        <v>1500282.8949999998</v>
      </c>
      <c r="E122" s="38">
        <f t="shared" si="131"/>
        <v>1591571.45</v>
      </c>
      <c r="F122" s="38">
        <f t="shared" si="132"/>
        <v>1682860.0049999999</v>
      </c>
      <c r="G122" s="38">
        <f t="shared" si="133"/>
        <v>1774148.5599999998</v>
      </c>
      <c r="H122" s="38">
        <f t="shared" si="134"/>
        <v>1865437.1149999998</v>
      </c>
      <c r="I122" s="38">
        <f t="shared" si="135"/>
        <v>1956725.67</v>
      </c>
      <c r="J122" s="38">
        <f t="shared" si="136"/>
        <v>2048014.2249999999</v>
      </c>
      <c r="K122" s="38">
        <f t="shared" si="137"/>
        <v>2139302.7799999998</v>
      </c>
      <c r="L122" s="38">
        <f t="shared" si="138"/>
        <v>2230591.335</v>
      </c>
      <c r="M122" s="38">
        <f t="shared" si="139"/>
        <v>2321879.8899999997</v>
      </c>
      <c r="N122" s="38">
        <f t="shared" si="140"/>
        <v>2413168.4449999998</v>
      </c>
      <c r="O122" s="38">
        <f t="shared" si="141"/>
        <v>2504457</v>
      </c>
      <c r="P122" s="53">
        <f t="shared" si="142"/>
        <v>1956725.67</v>
      </c>
    </row>
    <row r="123" spans="1:17">
      <c r="A123" s="39">
        <v>2011</v>
      </c>
      <c r="B123" s="38">
        <v>10197344</v>
      </c>
      <c r="C123" s="38">
        <f t="shared" si="129"/>
        <v>10197344</v>
      </c>
      <c r="D123" s="38">
        <f t="shared" si="130"/>
        <v>3145530.9166666665</v>
      </c>
      <c r="E123" s="38">
        <f t="shared" si="131"/>
        <v>3786604.833333333</v>
      </c>
      <c r="F123" s="38">
        <f t="shared" si="132"/>
        <v>4427678.75</v>
      </c>
      <c r="G123" s="38">
        <f t="shared" si="133"/>
        <v>5068752.666666666</v>
      </c>
      <c r="H123" s="38">
        <f t="shared" si="134"/>
        <v>5709826.583333333</v>
      </c>
      <c r="I123" s="38">
        <f t="shared" si="135"/>
        <v>6350900.5</v>
      </c>
      <c r="J123" s="38">
        <f t="shared" si="136"/>
        <v>6991974.416666666</v>
      </c>
      <c r="K123" s="38">
        <f t="shared" si="137"/>
        <v>7633048.333333333</v>
      </c>
      <c r="L123" s="38">
        <f t="shared" si="138"/>
        <v>8274122.25</v>
      </c>
      <c r="M123" s="38">
        <f t="shared" si="139"/>
        <v>8915196.166666666</v>
      </c>
      <c r="N123" s="38">
        <f t="shared" si="140"/>
        <v>9556270.0833333321</v>
      </c>
      <c r="O123" s="38">
        <f t="shared" si="141"/>
        <v>10197344</v>
      </c>
      <c r="P123" s="53">
        <f t="shared" si="142"/>
        <v>6350900.5</v>
      </c>
    </row>
    <row r="124" spans="1:17">
      <c r="A124" s="39">
        <v>2012</v>
      </c>
      <c r="B124" s="38">
        <v>9296748</v>
      </c>
      <c r="C124" s="38">
        <f t="shared" si="129"/>
        <v>9296748</v>
      </c>
      <c r="D124" s="38">
        <f t="shared" si="130"/>
        <v>10122294.333333334</v>
      </c>
      <c r="E124" s="38">
        <f t="shared" si="131"/>
        <v>10047244.666666666</v>
      </c>
      <c r="F124" s="38">
        <f t="shared" si="132"/>
        <v>9972195</v>
      </c>
      <c r="G124" s="38">
        <f t="shared" si="133"/>
        <v>9897145.333333334</v>
      </c>
      <c r="H124" s="38">
        <f t="shared" si="134"/>
        <v>9822095.666666666</v>
      </c>
      <c r="I124" s="38">
        <f t="shared" si="135"/>
        <v>9747046</v>
      </c>
      <c r="J124" s="38">
        <f t="shared" si="136"/>
        <v>9671996.333333334</v>
      </c>
      <c r="K124" s="38">
        <f t="shared" si="137"/>
        <v>9596946.666666666</v>
      </c>
      <c r="L124" s="38">
        <f t="shared" si="138"/>
        <v>9521897</v>
      </c>
      <c r="M124" s="38">
        <f t="shared" si="139"/>
        <v>9446847.333333334</v>
      </c>
      <c r="N124" s="38">
        <f t="shared" si="140"/>
        <v>9371797.666666666</v>
      </c>
      <c r="O124" s="38">
        <f t="shared" si="141"/>
        <v>9296748</v>
      </c>
      <c r="P124" s="53">
        <f t="shared" si="142"/>
        <v>9747046</v>
      </c>
    </row>
    <row r="125" spans="1:17">
      <c r="A125" s="39">
        <v>2013</v>
      </c>
      <c r="B125" s="38">
        <v>8984611</v>
      </c>
      <c r="C125" s="38">
        <f t="shared" si="129"/>
        <v>8984611</v>
      </c>
      <c r="D125" s="38">
        <f t="shared" si="130"/>
        <v>9270736.583333334</v>
      </c>
      <c r="E125" s="38">
        <f t="shared" si="131"/>
        <v>9244725.166666666</v>
      </c>
      <c r="F125" s="38">
        <f t="shared" si="132"/>
        <v>9218713.75</v>
      </c>
      <c r="G125" s="38">
        <f t="shared" si="133"/>
        <v>9192702.333333334</v>
      </c>
      <c r="H125" s="38">
        <f t="shared" si="134"/>
        <v>9166690.916666666</v>
      </c>
      <c r="I125" s="38">
        <f t="shared" si="135"/>
        <v>9140679.5</v>
      </c>
      <c r="J125" s="38">
        <f t="shared" si="136"/>
        <v>9114668.083333334</v>
      </c>
      <c r="K125" s="38">
        <f t="shared" si="137"/>
        <v>9088656.666666666</v>
      </c>
      <c r="L125" s="38">
        <f t="shared" si="138"/>
        <v>9062645.25</v>
      </c>
      <c r="M125" s="38">
        <f t="shared" si="139"/>
        <v>9036633.833333334</v>
      </c>
      <c r="N125" s="38">
        <f t="shared" si="140"/>
        <v>9010622.416666666</v>
      </c>
      <c r="O125" s="38">
        <f t="shared" si="141"/>
        <v>8984611</v>
      </c>
      <c r="P125" s="53">
        <f t="shared" si="142"/>
        <v>9140679.5</v>
      </c>
    </row>
    <row r="126" spans="1:17">
      <c r="A126" s="39">
        <v>2014</v>
      </c>
      <c r="B126" s="38">
        <v>9305292.4700000007</v>
      </c>
      <c r="C126" s="38">
        <f t="shared" si="129"/>
        <v>9305292.4700000007</v>
      </c>
      <c r="D126" s="38">
        <f t="shared" si="130"/>
        <v>9011334.4558333326</v>
      </c>
      <c r="E126" s="38">
        <f t="shared" si="131"/>
        <v>9038057.9116666671</v>
      </c>
      <c r="F126" s="38">
        <f t="shared" si="132"/>
        <v>9064781.3674999997</v>
      </c>
      <c r="G126" s="38">
        <f t="shared" si="133"/>
        <v>9091504.8233333342</v>
      </c>
      <c r="H126" s="38">
        <f t="shared" si="134"/>
        <v>9118228.2791666668</v>
      </c>
      <c r="I126" s="38">
        <f t="shared" si="135"/>
        <v>9144951.7349999994</v>
      </c>
      <c r="J126" s="38">
        <f t="shared" si="136"/>
        <v>9171675.1908333339</v>
      </c>
      <c r="K126" s="38">
        <f t="shared" si="137"/>
        <v>9198398.6466666665</v>
      </c>
      <c r="L126" s="38">
        <f t="shared" si="138"/>
        <v>9225122.102500001</v>
      </c>
      <c r="M126" s="38">
        <f t="shared" si="139"/>
        <v>9251845.5583333336</v>
      </c>
      <c r="N126" s="38">
        <f t="shared" si="140"/>
        <v>9278569.0141666681</v>
      </c>
      <c r="O126" s="38">
        <f t="shared" si="141"/>
        <v>9305292.4700000007</v>
      </c>
      <c r="P126" s="53">
        <f t="shared" si="142"/>
        <v>9144951.7350000013</v>
      </c>
    </row>
    <row r="127" spans="1:17">
      <c r="A127" s="39">
        <v>2015</v>
      </c>
      <c r="B127" s="38">
        <v>9529895.3200000003</v>
      </c>
      <c r="C127" s="38">
        <f t="shared" si="129"/>
        <v>9529895.3200000003</v>
      </c>
      <c r="D127" s="38">
        <f t="shared" si="130"/>
        <v>9324009.3741666675</v>
      </c>
      <c r="E127" s="38">
        <f t="shared" si="131"/>
        <v>9342726.2783333343</v>
      </c>
      <c r="F127" s="38">
        <f t="shared" si="132"/>
        <v>9361443.182500001</v>
      </c>
      <c r="G127" s="38">
        <f t="shared" si="133"/>
        <v>9380160.0866666678</v>
      </c>
      <c r="H127" s="38">
        <f t="shared" si="134"/>
        <v>9398876.9908333346</v>
      </c>
      <c r="I127" s="38">
        <f t="shared" si="135"/>
        <v>9417593.8949999996</v>
      </c>
      <c r="J127" s="38">
        <f t="shared" si="136"/>
        <v>9436310.7991666663</v>
      </c>
      <c r="K127" s="38">
        <f t="shared" si="137"/>
        <v>9455027.7033333331</v>
      </c>
      <c r="L127" s="38">
        <f t="shared" si="138"/>
        <v>9473744.6074999999</v>
      </c>
      <c r="M127" s="38">
        <f t="shared" si="139"/>
        <v>9492461.5116666667</v>
      </c>
      <c r="N127" s="38">
        <f t="shared" si="140"/>
        <v>9511178.4158333335</v>
      </c>
      <c r="O127" s="38">
        <f t="shared" si="141"/>
        <v>9529895.3200000003</v>
      </c>
      <c r="P127" s="53">
        <f t="shared" si="142"/>
        <v>9417593.8950000014</v>
      </c>
    </row>
    <row r="128" spans="1:17">
      <c r="A128" s="39">
        <v>2016</v>
      </c>
      <c r="B128" s="38">
        <v>14875022</v>
      </c>
      <c r="C128" s="38">
        <f t="shared" si="129"/>
        <v>14875022</v>
      </c>
      <c r="D128" s="38">
        <f t="shared" si="130"/>
        <v>9975322.543333333</v>
      </c>
      <c r="E128" s="38">
        <f t="shared" si="131"/>
        <v>10420749.766666668</v>
      </c>
      <c r="F128" s="38">
        <f t="shared" si="132"/>
        <v>10866176.99</v>
      </c>
      <c r="G128" s="38">
        <f t="shared" si="133"/>
        <v>11311604.213333333</v>
      </c>
      <c r="H128" s="38">
        <f t="shared" si="134"/>
        <v>11757031.436666667</v>
      </c>
      <c r="I128" s="38">
        <f t="shared" si="135"/>
        <v>12202458.66</v>
      </c>
      <c r="J128" s="38">
        <f t="shared" si="136"/>
        <v>12647885.883333333</v>
      </c>
      <c r="K128" s="38">
        <f t="shared" si="137"/>
        <v>13093313.106666667</v>
      </c>
      <c r="L128" s="38">
        <f t="shared" si="138"/>
        <v>13538740.33</v>
      </c>
      <c r="M128" s="38">
        <f t="shared" si="139"/>
        <v>13984167.553333335</v>
      </c>
      <c r="N128" s="38">
        <f t="shared" si="140"/>
        <v>14429594.776666667</v>
      </c>
      <c r="O128" s="38">
        <f t="shared" si="141"/>
        <v>14875022</v>
      </c>
      <c r="P128" s="53">
        <f t="shared" si="142"/>
        <v>12202458.660000002</v>
      </c>
      <c r="Q128" s="53">
        <f>((L127+L128)+2*(SUM(D128:K128)+SUM(M127:O127)))/24</f>
        <v>11026193.359687502</v>
      </c>
    </row>
    <row r="129" spans="1:17">
      <c r="C129" s="38"/>
      <c r="O129" s="38" t="s">
        <v>83</v>
      </c>
      <c r="P129" s="58"/>
    </row>
    <row r="130" spans="1:17">
      <c r="A130" s="43" t="s">
        <v>84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46"/>
    </row>
    <row r="131" spans="1:17">
      <c r="A131" s="39">
        <v>2008</v>
      </c>
      <c r="B131" s="38">
        <f>57430.59+35180617.33</f>
        <v>35238047.920000002</v>
      </c>
      <c r="C131" s="38">
        <f t="shared" ref="C131:C139" si="143">B131</f>
        <v>35238047.920000002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53"/>
    </row>
    <row r="132" spans="1:17">
      <c r="A132" s="39">
        <v>2009</v>
      </c>
      <c r="B132" s="38">
        <f>126709.23+40384189.52</f>
        <v>40510898.75</v>
      </c>
      <c r="C132" s="38">
        <f t="shared" si="143"/>
        <v>40510898.75</v>
      </c>
      <c r="D132" s="38">
        <f t="shared" ref="D132:D139" si="144">(B132-B131)/12*1+B131</f>
        <v>35677452.155833334</v>
      </c>
      <c r="E132" s="38">
        <f t="shared" ref="E132:E139" si="145">(B132-B131)/12*2+B131</f>
        <v>36116856.391666666</v>
      </c>
      <c r="F132" s="38">
        <f t="shared" ref="F132:F139" si="146">(B132-B131)/12*3+B131</f>
        <v>36556260.627499998</v>
      </c>
      <c r="G132" s="38">
        <f t="shared" ref="G132:G139" si="147">(B132-B131)/12*4+B131</f>
        <v>36995664.863333337</v>
      </c>
      <c r="H132" s="38">
        <f t="shared" ref="H132:H139" si="148">(B132-B131)/12*5+B131</f>
        <v>37435069.099166669</v>
      </c>
      <c r="I132" s="38">
        <f t="shared" ref="I132:I139" si="149">(B132-B131)/12*6+B131</f>
        <v>37874473.335000001</v>
      </c>
      <c r="J132" s="38">
        <f t="shared" ref="J132:J139" si="150">(B132-B131)/12*7+B131</f>
        <v>38313877.570833333</v>
      </c>
      <c r="K132" s="38">
        <f t="shared" ref="K132:K139" si="151">(B132-B131)/12*8+B131</f>
        <v>38753281.806666665</v>
      </c>
      <c r="L132" s="38">
        <f t="shared" ref="L132:L139" si="152">(B132-B131)/12*9+B131</f>
        <v>39192686.042500004</v>
      </c>
      <c r="M132" s="38">
        <f t="shared" ref="M132:M139" si="153">(B132-B131)/12*10+B131</f>
        <v>39632090.278333336</v>
      </c>
      <c r="N132" s="38">
        <f t="shared" ref="N132:N139" si="154">(B132-B131)/12*11+B131</f>
        <v>40071494.514166668</v>
      </c>
      <c r="O132" s="38">
        <f t="shared" ref="O132:O139" si="155">+B132</f>
        <v>40510898.75</v>
      </c>
      <c r="P132" s="53">
        <f t="shared" ref="P132:P139" si="156">((C131+O132)+2*(SUM(D132:N132)))/24</f>
        <v>37874473.335000001</v>
      </c>
    </row>
    <row r="133" spans="1:17">
      <c r="A133" s="39">
        <v>2010</v>
      </c>
      <c r="B133" s="38">
        <f>121236+43010725</f>
        <v>43131961</v>
      </c>
      <c r="C133" s="38">
        <f t="shared" si="143"/>
        <v>43131961</v>
      </c>
      <c r="D133" s="38">
        <f t="shared" si="144"/>
        <v>40729320.604166664</v>
      </c>
      <c r="E133" s="38">
        <f t="shared" si="145"/>
        <v>40947742.458333336</v>
      </c>
      <c r="F133" s="38">
        <f t="shared" si="146"/>
        <v>41166164.3125</v>
      </c>
      <c r="G133" s="38">
        <f t="shared" si="147"/>
        <v>41384586.166666664</v>
      </c>
      <c r="H133" s="38">
        <f t="shared" si="148"/>
        <v>41603008.020833336</v>
      </c>
      <c r="I133" s="38">
        <f t="shared" si="149"/>
        <v>41821429.875</v>
      </c>
      <c r="J133" s="38">
        <f t="shared" si="150"/>
        <v>42039851.729166664</v>
      </c>
      <c r="K133" s="38">
        <f t="shared" si="151"/>
        <v>42258273.583333336</v>
      </c>
      <c r="L133" s="38">
        <f t="shared" si="152"/>
        <v>42476695.4375</v>
      </c>
      <c r="M133" s="38">
        <f t="shared" si="153"/>
        <v>42695117.291666664</v>
      </c>
      <c r="N133" s="38">
        <f t="shared" si="154"/>
        <v>42913539.145833336</v>
      </c>
      <c r="O133" s="38">
        <f t="shared" si="155"/>
        <v>43131961</v>
      </c>
      <c r="P133" s="53">
        <f t="shared" si="156"/>
        <v>41821429.875</v>
      </c>
    </row>
    <row r="134" spans="1:17">
      <c r="A134" s="39">
        <v>2011</v>
      </c>
      <c r="B134" s="38">
        <v>41034024</v>
      </c>
      <c r="C134" s="38">
        <f t="shared" si="143"/>
        <v>41034024</v>
      </c>
      <c r="D134" s="38">
        <f t="shared" si="144"/>
        <v>42957132.916666664</v>
      </c>
      <c r="E134" s="38">
        <f t="shared" si="145"/>
        <v>42782304.833333336</v>
      </c>
      <c r="F134" s="38">
        <f t="shared" si="146"/>
        <v>42607476.75</v>
      </c>
      <c r="G134" s="38">
        <f t="shared" si="147"/>
        <v>42432648.666666664</v>
      </c>
      <c r="H134" s="38">
        <f t="shared" si="148"/>
        <v>42257820.583333336</v>
      </c>
      <c r="I134" s="38">
        <f t="shared" si="149"/>
        <v>42082992.5</v>
      </c>
      <c r="J134" s="38">
        <f t="shared" si="150"/>
        <v>41908164.416666664</v>
      </c>
      <c r="K134" s="38">
        <f t="shared" si="151"/>
        <v>41733336.333333336</v>
      </c>
      <c r="L134" s="38">
        <f t="shared" si="152"/>
        <v>41558508.25</v>
      </c>
      <c r="M134" s="38">
        <f t="shared" si="153"/>
        <v>41383680.166666664</v>
      </c>
      <c r="N134" s="38">
        <f t="shared" si="154"/>
        <v>41208852.083333336</v>
      </c>
      <c r="O134" s="38">
        <f t="shared" si="155"/>
        <v>41034024</v>
      </c>
      <c r="P134" s="53">
        <f t="shared" si="156"/>
        <v>42082992.5</v>
      </c>
    </row>
    <row r="135" spans="1:17">
      <c r="A135" s="39">
        <v>2012</v>
      </c>
      <c r="B135" s="38">
        <v>38912289</v>
      </c>
      <c r="C135" s="38">
        <f t="shared" si="143"/>
        <v>38912289</v>
      </c>
      <c r="D135" s="38">
        <f t="shared" si="144"/>
        <v>40857212.75</v>
      </c>
      <c r="E135" s="38">
        <f t="shared" si="145"/>
        <v>40680401.5</v>
      </c>
      <c r="F135" s="38">
        <f t="shared" si="146"/>
        <v>40503590.25</v>
      </c>
      <c r="G135" s="38">
        <f t="shared" si="147"/>
        <v>40326779</v>
      </c>
      <c r="H135" s="38">
        <f t="shared" si="148"/>
        <v>40149967.75</v>
      </c>
      <c r="I135" s="38">
        <f t="shared" si="149"/>
        <v>39973156.5</v>
      </c>
      <c r="J135" s="38">
        <f t="shared" si="150"/>
        <v>39796345.25</v>
      </c>
      <c r="K135" s="38">
        <f t="shared" si="151"/>
        <v>39619534</v>
      </c>
      <c r="L135" s="38">
        <f t="shared" si="152"/>
        <v>39442722.75</v>
      </c>
      <c r="M135" s="38">
        <f t="shared" si="153"/>
        <v>39265911.5</v>
      </c>
      <c r="N135" s="38">
        <f t="shared" si="154"/>
        <v>39089100.25</v>
      </c>
      <c r="O135" s="38">
        <f t="shared" si="155"/>
        <v>38912289</v>
      </c>
      <c r="P135" s="53">
        <f t="shared" si="156"/>
        <v>39973156.5</v>
      </c>
    </row>
    <row r="136" spans="1:17">
      <c r="A136" s="39">
        <v>2013</v>
      </c>
      <c r="B136" s="38">
        <v>37669587</v>
      </c>
      <c r="C136" s="38">
        <f t="shared" si="143"/>
        <v>37669587</v>
      </c>
      <c r="D136" s="38">
        <f t="shared" si="144"/>
        <v>38808730.5</v>
      </c>
      <c r="E136" s="38">
        <f t="shared" si="145"/>
        <v>38705172</v>
      </c>
      <c r="F136" s="38">
        <f t="shared" si="146"/>
        <v>38601613.5</v>
      </c>
      <c r="G136" s="38">
        <f t="shared" si="147"/>
        <v>38498055</v>
      </c>
      <c r="H136" s="38">
        <f t="shared" si="148"/>
        <v>38394496.5</v>
      </c>
      <c r="I136" s="38">
        <f t="shared" si="149"/>
        <v>38290938</v>
      </c>
      <c r="J136" s="38">
        <f t="shared" si="150"/>
        <v>38187379.5</v>
      </c>
      <c r="K136" s="38">
        <f t="shared" si="151"/>
        <v>38083821</v>
      </c>
      <c r="L136" s="38">
        <f t="shared" si="152"/>
        <v>37980262.5</v>
      </c>
      <c r="M136" s="38">
        <f t="shared" si="153"/>
        <v>37876704</v>
      </c>
      <c r="N136" s="38">
        <f t="shared" si="154"/>
        <v>37773145.5</v>
      </c>
      <c r="O136" s="38">
        <f t="shared" si="155"/>
        <v>37669587</v>
      </c>
      <c r="P136" s="53">
        <f t="shared" si="156"/>
        <v>38290938</v>
      </c>
    </row>
    <row r="137" spans="1:17">
      <c r="A137" s="39">
        <v>2014</v>
      </c>
      <c r="B137" s="38">
        <v>35561671.909999996</v>
      </c>
      <c r="C137" s="38">
        <f t="shared" si="143"/>
        <v>35561671.909999996</v>
      </c>
      <c r="D137" s="38">
        <f t="shared" si="144"/>
        <v>37493927.409166664</v>
      </c>
      <c r="E137" s="38">
        <f t="shared" si="145"/>
        <v>37318267.818333335</v>
      </c>
      <c r="F137" s="38">
        <f t="shared" si="146"/>
        <v>37142608.227499999</v>
      </c>
      <c r="G137" s="38">
        <f t="shared" si="147"/>
        <v>36966948.636666663</v>
      </c>
      <c r="H137" s="38">
        <f t="shared" si="148"/>
        <v>36791289.045833334</v>
      </c>
      <c r="I137" s="38">
        <f t="shared" si="149"/>
        <v>36615629.454999998</v>
      </c>
      <c r="J137" s="38">
        <f t="shared" si="150"/>
        <v>36439969.864166662</v>
      </c>
      <c r="K137" s="38">
        <f t="shared" si="151"/>
        <v>36264310.273333333</v>
      </c>
      <c r="L137" s="38">
        <f t="shared" si="152"/>
        <v>36088650.682499997</v>
      </c>
      <c r="M137" s="38">
        <f t="shared" si="153"/>
        <v>35912991.091666661</v>
      </c>
      <c r="N137" s="38">
        <f t="shared" si="154"/>
        <v>35737331.500833333</v>
      </c>
      <c r="O137" s="38">
        <f t="shared" si="155"/>
        <v>35561671.909999996</v>
      </c>
      <c r="P137" s="53">
        <f t="shared" si="156"/>
        <v>36615629.454999991</v>
      </c>
    </row>
    <row r="138" spans="1:17">
      <c r="A138" s="39">
        <v>2015</v>
      </c>
      <c r="B138" s="38">
        <v>33829213.810000002</v>
      </c>
      <c r="C138" s="38">
        <f t="shared" si="143"/>
        <v>33829213.810000002</v>
      </c>
      <c r="D138" s="38">
        <f t="shared" si="144"/>
        <v>35417300.401666664</v>
      </c>
      <c r="E138" s="38">
        <f t="shared" si="145"/>
        <v>35272928.893333331</v>
      </c>
      <c r="F138" s="38">
        <f t="shared" si="146"/>
        <v>35128557.384999998</v>
      </c>
      <c r="G138" s="38">
        <f t="shared" si="147"/>
        <v>34984185.876666665</v>
      </c>
      <c r="H138" s="38">
        <f t="shared" si="148"/>
        <v>34839814.368333332</v>
      </c>
      <c r="I138" s="38">
        <f t="shared" si="149"/>
        <v>34695442.859999999</v>
      </c>
      <c r="J138" s="38">
        <f t="shared" si="150"/>
        <v>34551071.351666667</v>
      </c>
      <c r="K138" s="38">
        <f t="shared" si="151"/>
        <v>34406699.843333334</v>
      </c>
      <c r="L138" s="38">
        <f t="shared" si="152"/>
        <v>34262328.335000001</v>
      </c>
      <c r="M138" s="38">
        <f t="shared" si="153"/>
        <v>34117956.826666668</v>
      </c>
      <c r="N138" s="38">
        <f t="shared" si="154"/>
        <v>33973585.318333335</v>
      </c>
      <c r="O138" s="38">
        <f t="shared" si="155"/>
        <v>33829213.810000002</v>
      </c>
      <c r="P138" s="53">
        <f t="shared" si="156"/>
        <v>34695442.859999992</v>
      </c>
    </row>
    <row r="139" spans="1:17">
      <c r="A139" s="39">
        <v>2016</v>
      </c>
      <c r="B139" s="38">
        <v>32193007</v>
      </c>
      <c r="C139" s="38">
        <f t="shared" si="143"/>
        <v>32193007</v>
      </c>
      <c r="D139" s="38">
        <f t="shared" si="144"/>
        <v>33692863.2425</v>
      </c>
      <c r="E139" s="38">
        <f t="shared" si="145"/>
        <v>33556512.675000004</v>
      </c>
      <c r="F139" s="38">
        <f t="shared" si="146"/>
        <v>33420162.107500002</v>
      </c>
      <c r="G139" s="38">
        <f t="shared" si="147"/>
        <v>33283811.540000003</v>
      </c>
      <c r="H139" s="38">
        <f t="shared" si="148"/>
        <v>33147460.9725</v>
      </c>
      <c r="I139" s="38">
        <f t="shared" si="149"/>
        <v>33011110.405000001</v>
      </c>
      <c r="J139" s="38">
        <f t="shared" si="150"/>
        <v>32874759.837500002</v>
      </c>
      <c r="K139" s="38">
        <f t="shared" si="151"/>
        <v>32738409.27</v>
      </c>
      <c r="L139" s="38">
        <f t="shared" si="152"/>
        <v>32602058.702500001</v>
      </c>
      <c r="M139" s="38">
        <f t="shared" si="153"/>
        <v>32465708.135000002</v>
      </c>
      <c r="N139" s="38">
        <f t="shared" si="154"/>
        <v>32329357.567499999</v>
      </c>
      <c r="O139" s="38">
        <f t="shared" si="155"/>
        <v>32193007</v>
      </c>
      <c r="P139" s="53">
        <f t="shared" si="156"/>
        <v>33011110.405000001</v>
      </c>
      <c r="Q139" s="53">
        <f>((L138+L139)+2*(SUM(D139:K139)+SUM(M138:O138)))/24</f>
        <v>33423169.960312504</v>
      </c>
    </row>
    <row r="140" spans="1:17">
      <c r="C140" s="38"/>
      <c r="O140" s="38"/>
      <c r="P140" s="58"/>
    </row>
    <row r="141" spans="1:17">
      <c r="A141" s="43" t="s">
        <v>85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46"/>
    </row>
    <row r="142" spans="1:17">
      <c r="A142" s="39">
        <v>2008</v>
      </c>
      <c r="B142" s="38">
        <f>7445.17-2388068.74</f>
        <v>-2380623.5700000003</v>
      </c>
      <c r="C142" s="38">
        <f t="shared" ref="C142:C150" si="157">B142</f>
        <v>-2380623.5700000003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53"/>
    </row>
    <row r="143" spans="1:17">
      <c r="A143" s="39">
        <v>2009</v>
      </c>
      <c r="B143" s="38">
        <f>30259.53-2105355.82</f>
        <v>-2075096.2899999998</v>
      </c>
      <c r="C143" s="38">
        <f t="shared" si="157"/>
        <v>-2075096.2899999998</v>
      </c>
      <c r="D143" s="38">
        <f t="shared" ref="D143:D150" si="158">(B143-B142)/12*1+B142</f>
        <v>-2355162.9633333334</v>
      </c>
      <c r="E143" s="38">
        <f t="shared" ref="E143:E150" si="159">(B143-B142)/12*2+B142</f>
        <v>-2329702.3566666669</v>
      </c>
      <c r="F143" s="38">
        <f t="shared" ref="F143:F150" si="160">(B143-B142)/12*3+B142</f>
        <v>-2304241.75</v>
      </c>
      <c r="G143" s="38">
        <f t="shared" ref="G143:G150" si="161">(B143-B142)/12*4+B142</f>
        <v>-2278781.1433333335</v>
      </c>
      <c r="H143" s="38">
        <f t="shared" ref="H143:H150" si="162">(B143-B142)/12*5+B142</f>
        <v>-2253320.5366666666</v>
      </c>
      <c r="I143" s="38">
        <f t="shared" ref="I143:I150" si="163">(B143-B142)/12*6+B142</f>
        <v>-2227859.9300000002</v>
      </c>
      <c r="J143" s="38">
        <f t="shared" ref="J143:J150" si="164">(B143-B142)/12*7+B142</f>
        <v>-2202399.3233333332</v>
      </c>
      <c r="K143" s="38">
        <f t="shared" ref="K143:K150" si="165">(B143-B142)/12*8+B142</f>
        <v>-2176938.7166666668</v>
      </c>
      <c r="L143" s="38">
        <f t="shared" ref="L143:L150" si="166">(B143-B142)/12*9+B142</f>
        <v>-2151478.11</v>
      </c>
      <c r="M143" s="38">
        <f t="shared" ref="M143:M150" si="167">(B143-B142)/12*10+B142</f>
        <v>-2126017.5033333334</v>
      </c>
      <c r="N143" s="38">
        <f t="shared" ref="N143:N150" si="168">(B143-B142)/12*11+B142</f>
        <v>-2100556.8966666665</v>
      </c>
      <c r="O143" s="38">
        <f t="shared" ref="O143:O150" si="169">+B143</f>
        <v>-2075096.2899999998</v>
      </c>
      <c r="P143" s="53">
        <f t="shared" ref="P143:P150" si="170">((C142+O143)+2*(SUM(D143:N143)))/24</f>
        <v>-2227859.9299999997</v>
      </c>
    </row>
    <row r="144" spans="1:17">
      <c r="A144" s="39">
        <v>2010</v>
      </c>
      <c r="B144" s="38">
        <f>29860+3077873</f>
        <v>3107733</v>
      </c>
      <c r="C144" s="38">
        <f t="shared" si="157"/>
        <v>3107733</v>
      </c>
      <c r="D144" s="38">
        <f t="shared" si="158"/>
        <v>-1643193.8491666664</v>
      </c>
      <c r="E144" s="38">
        <f t="shared" si="159"/>
        <v>-1211291.4083333332</v>
      </c>
      <c r="F144" s="38">
        <f t="shared" si="160"/>
        <v>-779388.9674999998</v>
      </c>
      <c r="G144" s="38">
        <f t="shared" si="161"/>
        <v>-347486.52666666638</v>
      </c>
      <c r="H144" s="38">
        <f t="shared" si="162"/>
        <v>84415.9141666668</v>
      </c>
      <c r="I144" s="38">
        <f t="shared" si="163"/>
        <v>516318.35500000021</v>
      </c>
      <c r="J144" s="38">
        <f t="shared" si="164"/>
        <v>948220.79583333363</v>
      </c>
      <c r="K144" s="38">
        <f t="shared" si="165"/>
        <v>1380123.236666667</v>
      </c>
      <c r="L144" s="38">
        <f t="shared" si="166"/>
        <v>1812025.6775000005</v>
      </c>
      <c r="M144" s="38">
        <f t="shared" si="167"/>
        <v>2243928.1183333332</v>
      </c>
      <c r="N144" s="38">
        <f t="shared" si="168"/>
        <v>2675830.5591666671</v>
      </c>
      <c r="O144" s="38">
        <f t="shared" si="169"/>
        <v>3107733</v>
      </c>
      <c r="P144" s="53">
        <f t="shared" si="170"/>
        <v>516318.35500000027</v>
      </c>
    </row>
    <row r="145" spans="1:17">
      <c r="A145" s="39">
        <v>2011</v>
      </c>
      <c r="B145" s="38">
        <v>3942464</v>
      </c>
      <c r="C145" s="38">
        <f t="shared" si="157"/>
        <v>3942464</v>
      </c>
      <c r="D145" s="38">
        <f t="shared" si="158"/>
        <v>3177293.9166666665</v>
      </c>
      <c r="E145" s="38">
        <f t="shared" si="159"/>
        <v>3246854.8333333335</v>
      </c>
      <c r="F145" s="38">
        <f t="shared" si="160"/>
        <v>3316415.75</v>
      </c>
      <c r="G145" s="38">
        <f t="shared" si="161"/>
        <v>3385976.6666666665</v>
      </c>
      <c r="H145" s="38">
        <f t="shared" si="162"/>
        <v>3455537.5833333335</v>
      </c>
      <c r="I145" s="38">
        <f t="shared" si="163"/>
        <v>3525098.5</v>
      </c>
      <c r="J145" s="38">
        <f t="shared" si="164"/>
        <v>3594659.4166666665</v>
      </c>
      <c r="K145" s="38">
        <f t="shared" si="165"/>
        <v>3664220.3333333335</v>
      </c>
      <c r="L145" s="38">
        <f t="shared" si="166"/>
        <v>3733781.25</v>
      </c>
      <c r="M145" s="38">
        <f t="shared" si="167"/>
        <v>3803342.166666667</v>
      </c>
      <c r="N145" s="38">
        <f t="shared" si="168"/>
        <v>3872903.0833333335</v>
      </c>
      <c r="O145" s="38">
        <f t="shared" si="169"/>
        <v>3942464</v>
      </c>
      <c r="P145" s="53">
        <f t="shared" si="170"/>
        <v>3525098.5</v>
      </c>
    </row>
    <row r="146" spans="1:17">
      <c r="A146" s="39">
        <v>2012</v>
      </c>
      <c r="B146" s="38">
        <v>4505025</v>
      </c>
      <c r="C146" s="38">
        <f t="shared" si="157"/>
        <v>4505025</v>
      </c>
      <c r="D146" s="38">
        <f t="shared" si="158"/>
        <v>3989344.0833333335</v>
      </c>
      <c r="E146" s="38">
        <f t="shared" si="159"/>
        <v>4036224.1666666665</v>
      </c>
      <c r="F146" s="38">
        <f t="shared" si="160"/>
        <v>4083104.25</v>
      </c>
      <c r="G146" s="38">
        <f t="shared" si="161"/>
        <v>4129984.3333333335</v>
      </c>
      <c r="H146" s="38">
        <f t="shared" si="162"/>
        <v>4176864.4166666665</v>
      </c>
      <c r="I146" s="38">
        <f t="shared" si="163"/>
        <v>4223744.5</v>
      </c>
      <c r="J146" s="38">
        <f t="shared" si="164"/>
        <v>4270624.583333333</v>
      </c>
      <c r="K146" s="38">
        <f t="shared" si="165"/>
        <v>4317504.666666667</v>
      </c>
      <c r="L146" s="38">
        <f t="shared" si="166"/>
        <v>4364384.75</v>
      </c>
      <c r="M146" s="38">
        <f t="shared" si="167"/>
        <v>4411264.833333333</v>
      </c>
      <c r="N146" s="38">
        <f t="shared" si="168"/>
        <v>4458144.916666667</v>
      </c>
      <c r="O146" s="38">
        <f t="shared" si="169"/>
        <v>4505025</v>
      </c>
      <c r="P146" s="53">
        <f t="shared" si="170"/>
        <v>4223744.5</v>
      </c>
    </row>
    <row r="147" spans="1:17">
      <c r="A147" s="39">
        <v>2013</v>
      </c>
      <c r="B147" s="38">
        <v>29647134</v>
      </c>
      <c r="C147" s="38">
        <f t="shared" si="157"/>
        <v>29647134</v>
      </c>
      <c r="D147" s="38">
        <f t="shared" si="158"/>
        <v>6600200.75</v>
      </c>
      <c r="E147" s="38">
        <f t="shared" si="159"/>
        <v>8695376.5</v>
      </c>
      <c r="F147" s="38">
        <f t="shared" si="160"/>
        <v>10790552.25</v>
      </c>
      <c r="G147" s="38">
        <f t="shared" si="161"/>
        <v>12885728</v>
      </c>
      <c r="H147" s="38">
        <f t="shared" si="162"/>
        <v>14980903.75</v>
      </c>
      <c r="I147" s="38">
        <f t="shared" si="163"/>
        <v>17076079.5</v>
      </c>
      <c r="J147" s="38">
        <f t="shared" si="164"/>
        <v>19171255.25</v>
      </c>
      <c r="K147" s="38">
        <f t="shared" si="165"/>
        <v>21266431</v>
      </c>
      <c r="L147" s="38">
        <f t="shared" si="166"/>
        <v>23361606.75</v>
      </c>
      <c r="M147" s="38">
        <f t="shared" si="167"/>
        <v>25456782.5</v>
      </c>
      <c r="N147" s="38">
        <f t="shared" si="168"/>
        <v>27551958.25</v>
      </c>
      <c r="O147" s="38">
        <f t="shared" si="169"/>
        <v>29647134</v>
      </c>
      <c r="P147" s="53">
        <f t="shared" si="170"/>
        <v>17076079.5</v>
      </c>
    </row>
    <row r="148" spans="1:17">
      <c r="A148" s="39">
        <v>2014</v>
      </c>
      <c r="B148" s="38">
        <f>16125935.3+15105169.53</f>
        <v>31231104.829999998</v>
      </c>
      <c r="C148" s="38">
        <f t="shared" si="157"/>
        <v>31231104.829999998</v>
      </c>
      <c r="D148" s="38">
        <f t="shared" si="158"/>
        <v>29779131.569166668</v>
      </c>
      <c r="E148" s="38">
        <f t="shared" si="159"/>
        <v>29911129.138333332</v>
      </c>
      <c r="F148" s="38">
        <f t="shared" si="160"/>
        <v>30043126.7075</v>
      </c>
      <c r="G148" s="38">
        <f t="shared" si="161"/>
        <v>30175124.276666667</v>
      </c>
      <c r="H148" s="38">
        <f t="shared" si="162"/>
        <v>30307121.845833331</v>
      </c>
      <c r="I148" s="38">
        <f t="shared" si="163"/>
        <v>30439119.414999999</v>
      </c>
      <c r="J148" s="38">
        <f t="shared" si="164"/>
        <v>30571116.984166667</v>
      </c>
      <c r="K148" s="38">
        <f t="shared" si="165"/>
        <v>30703114.553333331</v>
      </c>
      <c r="L148" s="38">
        <f t="shared" si="166"/>
        <v>30835112.122499999</v>
      </c>
      <c r="M148" s="38">
        <f t="shared" si="167"/>
        <v>30967109.691666666</v>
      </c>
      <c r="N148" s="38">
        <f t="shared" si="168"/>
        <v>31099107.26083333</v>
      </c>
      <c r="O148" s="38">
        <f t="shared" si="169"/>
        <v>31231104.829999998</v>
      </c>
      <c r="P148" s="53">
        <f t="shared" si="170"/>
        <v>30439119.415000003</v>
      </c>
    </row>
    <row r="149" spans="1:17">
      <c r="A149" s="39">
        <v>2015</v>
      </c>
      <c r="B149" s="38">
        <f>16790823.03+15555113.16</f>
        <v>32345936.190000001</v>
      </c>
      <c r="C149" s="38">
        <f t="shared" si="157"/>
        <v>32345936.190000001</v>
      </c>
      <c r="D149" s="38">
        <f t="shared" si="158"/>
        <v>31324007.443333331</v>
      </c>
      <c r="E149" s="38">
        <f t="shared" si="159"/>
        <v>31416910.056666665</v>
      </c>
      <c r="F149" s="38">
        <f t="shared" si="160"/>
        <v>31509812.669999998</v>
      </c>
      <c r="G149" s="38">
        <f t="shared" si="161"/>
        <v>31602715.283333331</v>
      </c>
      <c r="H149" s="38">
        <f t="shared" si="162"/>
        <v>31695617.896666665</v>
      </c>
      <c r="I149" s="38">
        <f t="shared" si="163"/>
        <v>31788520.509999998</v>
      </c>
      <c r="J149" s="38">
        <f t="shared" si="164"/>
        <v>31881423.123333335</v>
      </c>
      <c r="K149" s="38">
        <f t="shared" si="165"/>
        <v>31974325.736666668</v>
      </c>
      <c r="L149" s="38">
        <f t="shared" si="166"/>
        <v>32067228.350000001</v>
      </c>
      <c r="M149" s="38">
        <f t="shared" si="167"/>
        <v>32160130.963333335</v>
      </c>
      <c r="N149" s="38">
        <f t="shared" si="168"/>
        <v>32253033.576666668</v>
      </c>
      <c r="O149" s="38">
        <f t="shared" si="169"/>
        <v>32345936.190000001</v>
      </c>
      <c r="P149" s="53">
        <f t="shared" si="170"/>
        <v>31788520.509999994</v>
      </c>
    </row>
    <row r="150" spans="1:17">
      <c r="A150" s="39">
        <v>2016</v>
      </c>
      <c r="B150" s="38">
        <v>34076291</v>
      </c>
      <c r="C150" s="38">
        <f t="shared" si="157"/>
        <v>34076291</v>
      </c>
      <c r="D150" s="38">
        <f t="shared" si="158"/>
        <v>32490132.424166668</v>
      </c>
      <c r="E150" s="38">
        <f t="shared" si="159"/>
        <v>32634328.658333335</v>
      </c>
      <c r="F150" s="38">
        <f t="shared" si="160"/>
        <v>32778524.892500002</v>
      </c>
      <c r="G150" s="38">
        <f t="shared" si="161"/>
        <v>32922721.126666669</v>
      </c>
      <c r="H150" s="38">
        <f t="shared" si="162"/>
        <v>33066917.360833336</v>
      </c>
      <c r="I150" s="38">
        <f t="shared" si="163"/>
        <v>33211113.594999999</v>
      </c>
      <c r="J150" s="38">
        <f t="shared" si="164"/>
        <v>33355309.829166666</v>
      </c>
      <c r="K150" s="38">
        <f t="shared" si="165"/>
        <v>33499506.063333333</v>
      </c>
      <c r="L150" s="38">
        <f t="shared" si="166"/>
        <v>33643702.297499999</v>
      </c>
      <c r="M150" s="38">
        <f t="shared" si="167"/>
        <v>33787898.531666666</v>
      </c>
      <c r="N150" s="38">
        <f t="shared" si="168"/>
        <v>33932094.765833333</v>
      </c>
      <c r="O150" s="38">
        <f t="shared" si="169"/>
        <v>34076291</v>
      </c>
      <c r="P150" s="53">
        <f t="shared" si="170"/>
        <v>33211113.594999999</v>
      </c>
      <c r="Q150" s="53">
        <f>((L149+L150)+2*(SUM(D150:K150)+SUM(M149:O149)))/24</f>
        <v>32797760.000312503</v>
      </c>
    </row>
    <row r="151" spans="1:17">
      <c r="P151" s="58"/>
    </row>
    <row r="152" spans="1:17">
      <c r="A152" s="43" t="s">
        <v>86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46"/>
    </row>
    <row r="153" spans="1:17">
      <c r="A153" s="39">
        <v>2008</v>
      </c>
      <c r="C153" s="38">
        <f t="shared" ref="C153:C161" si="171">B153</f>
        <v>0</v>
      </c>
      <c r="D153" s="38">
        <f>(B153-B152)/12*1+B152</f>
        <v>0</v>
      </c>
      <c r="E153" s="38">
        <f>(B153-B152)/12*2+B152</f>
        <v>0</v>
      </c>
      <c r="F153" s="38">
        <f>(B153-B152)/12*3+B152</f>
        <v>0</v>
      </c>
      <c r="G153" s="38">
        <f>(B153-B152)/12*4+B152</f>
        <v>0</v>
      </c>
      <c r="H153" s="38">
        <f>(B153-B152)/12*5+B152</f>
        <v>0</v>
      </c>
      <c r="I153" s="38">
        <f>(B153-B152)/12*6+B152</f>
        <v>0</v>
      </c>
      <c r="J153" s="38">
        <f>(B153-B152)/12*7+B152</f>
        <v>0</v>
      </c>
      <c r="K153" s="38">
        <f>(B153-B152)/12*8+B152</f>
        <v>0</v>
      </c>
      <c r="L153" s="38">
        <f>(B153-B152)/12*9+B152</f>
        <v>0</v>
      </c>
      <c r="M153" s="38">
        <f>(B153-B152)/12*10+B152</f>
        <v>0</v>
      </c>
      <c r="N153" s="38">
        <f>(B153-B152)/12*11+B152</f>
        <v>0</v>
      </c>
      <c r="O153" s="38">
        <f>+B153</f>
        <v>0</v>
      </c>
      <c r="P153" s="53">
        <f>((C152+O153)+2*(SUM(D153:N153)))/24</f>
        <v>0</v>
      </c>
    </row>
    <row r="154" spans="1:17">
      <c r="A154" s="39">
        <v>2009</v>
      </c>
      <c r="C154" s="38">
        <f t="shared" si="171"/>
        <v>0</v>
      </c>
      <c r="D154" s="38">
        <f>(B154-B153)/12*1+B153</f>
        <v>0</v>
      </c>
      <c r="E154" s="38">
        <f>(B154-B153)/12*2+B153</f>
        <v>0</v>
      </c>
      <c r="F154" s="38">
        <f>(B154-B153)/12*3+B153</f>
        <v>0</v>
      </c>
      <c r="G154" s="38">
        <f>(B154-B153)/12*4+B153</f>
        <v>0</v>
      </c>
      <c r="H154" s="38">
        <f>(B154-B153)/12*5+B153</f>
        <v>0</v>
      </c>
      <c r="I154" s="38">
        <f>(B154-B153)/12*6+B153</f>
        <v>0</v>
      </c>
      <c r="J154" s="38">
        <f>(B154-B153)/12*7+B153</f>
        <v>0</v>
      </c>
      <c r="K154" s="38">
        <f>(B154-B153)/12*8+B153</f>
        <v>0</v>
      </c>
      <c r="L154" s="38">
        <f>(B154-B153)/12*9+B153</f>
        <v>0</v>
      </c>
      <c r="M154" s="38">
        <f>(B154-B153)/12*10+B153</f>
        <v>0</v>
      </c>
      <c r="N154" s="38">
        <f>(B154-B153)/12*11+B153</f>
        <v>0</v>
      </c>
      <c r="O154" s="38">
        <f>+B154</f>
        <v>0</v>
      </c>
      <c r="P154" s="53">
        <f>((C153+O154)+2*(SUM(D154:N154)))/24</f>
        <v>0</v>
      </c>
    </row>
    <row r="155" spans="1:17">
      <c r="A155" s="39">
        <v>2010</v>
      </c>
      <c r="C155" s="38">
        <f t="shared" si="171"/>
        <v>0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46"/>
    </row>
    <row r="156" spans="1:17">
      <c r="A156" s="39">
        <v>2011</v>
      </c>
      <c r="B156" s="38">
        <v>0</v>
      </c>
      <c r="C156" s="38">
        <f t="shared" si="171"/>
        <v>0</v>
      </c>
      <c r="D156" s="38">
        <f t="shared" ref="D156:D161" si="172">(B156-B155)/12*1+B155</f>
        <v>0</v>
      </c>
      <c r="E156" s="38">
        <f t="shared" ref="E156:E161" si="173">(B156-B155)/12*2+B155</f>
        <v>0</v>
      </c>
      <c r="F156" s="38">
        <f t="shared" ref="F156:F161" si="174">(B156-B155)/12*3+B155</f>
        <v>0</v>
      </c>
      <c r="G156" s="38">
        <f t="shared" ref="G156:G161" si="175">(B156-B155)/12*4+B155</f>
        <v>0</v>
      </c>
      <c r="H156" s="38">
        <f t="shared" ref="H156:H161" si="176">(B156-B155)/12*5+B155</f>
        <v>0</v>
      </c>
      <c r="I156" s="38">
        <f t="shared" ref="I156:I161" si="177">(B156-B155)/12*6+B155</f>
        <v>0</v>
      </c>
      <c r="J156" s="38">
        <f t="shared" ref="J156:J161" si="178">(B156-B155)/12*7+B155</f>
        <v>0</v>
      </c>
      <c r="K156" s="38">
        <f t="shared" ref="K156:K161" si="179">(B156-B155)/12*8+B155</f>
        <v>0</v>
      </c>
      <c r="L156" s="38">
        <f t="shared" ref="L156:L161" si="180">(B156-B155)/12*9+B155</f>
        <v>0</v>
      </c>
      <c r="M156" s="38">
        <f t="shared" ref="M156:M161" si="181">(B156-B155)/12*10+B155</f>
        <v>0</v>
      </c>
      <c r="N156" s="38">
        <f t="shared" ref="N156:N161" si="182">(B156-B155)/12*11+B155</f>
        <v>0</v>
      </c>
      <c r="O156" s="38">
        <f t="shared" ref="O156:O161" si="183">+B156</f>
        <v>0</v>
      </c>
      <c r="P156" s="53">
        <f t="shared" ref="P156:P161" si="184">((C155+O156)+2*(SUM(D156:N156)))/24</f>
        <v>0</v>
      </c>
    </row>
    <row r="157" spans="1:17">
      <c r="A157" s="39">
        <v>2012</v>
      </c>
      <c r="B157" s="38">
        <v>112205285</v>
      </c>
      <c r="C157" s="38">
        <f t="shared" si="171"/>
        <v>112205285</v>
      </c>
      <c r="D157" s="38">
        <f t="shared" si="172"/>
        <v>9350440.416666666</v>
      </c>
      <c r="E157" s="38">
        <f t="shared" si="173"/>
        <v>18700880.833333332</v>
      </c>
      <c r="F157" s="38">
        <f t="shared" si="174"/>
        <v>28051321.25</v>
      </c>
      <c r="G157" s="38">
        <f t="shared" si="175"/>
        <v>37401761.666666664</v>
      </c>
      <c r="H157" s="38">
        <f t="shared" si="176"/>
        <v>46752202.083333328</v>
      </c>
      <c r="I157" s="38">
        <f t="shared" si="177"/>
        <v>56102642.5</v>
      </c>
      <c r="J157" s="38">
        <f t="shared" si="178"/>
        <v>65453082.916666664</v>
      </c>
      <c r="K157" s="38">
        <f t="shared" si="179"/>
        <v>74803523.333333328</v>
      </c>
      <c r="L157" s="38">
        <f t="shared" si="180"/>
        <v>84153963.75</v>
      </c>
      <c r="M157" s="38">
        <f t="shared" si="181"/>
        <v>93504404.166666657</v>
      </c>
      <c r="N157" s="38">
        <f t="shared" si="182"/>
        <v>102854844.58333333</v>
      </c>
      <c r="O157" s="38">
        <f t="shared" si="183"/>
        <v>112205285</v>
      </c>
      <c r="P157" s="53">
        <f t="shared" si="184"/>
        <v>56102642.5</v>
      </c>
    </row>
    <row r="158" spans="1:17">
      <c r="A158" s="39">
        <v>2013</v>
      </c>
      <c r="B158" s="38">
        <v>136161373</v>
      </c>
      <c r="C158" s="38">
        <f t="shared" si="171"/>
        <v>136161373</v>
      </c>
      <c r="D158" s="38">
        <f t="shared" si="172"/>
        <v>114201625.66666667</v>
      </c>
      <c r="E158" s="38">
        <f t="shared" si="173"/>
        <v>116197966.33333333</v>
      </c>
      <c r="F158" s="38">
        <f t="shared" si="174"/>
        <v>118194307</v>
      </c>
      <c r="G158" s="38">
        <f t="shared" si="175"/>
        <v>120190647.66666667</v>
      </c>
      <c r="H158" s="38">
        <f t="shared" si="176"/>
        <v>122186988.33333333</v>
      </c>
      <c r="I158" s="38">
        <f t="shared" si="177"/>
        <v>124183329</v>
      </c>
      <c r="J158" s="38">
        <f t="shared" si="178"/>
        <v>126179669.66666667</v>
      </c>
      <c r="K158" s="38">
        <f t="shared" si="179"/>
        <v>128176010.33333333</v>
      </c>
      <c r="L158" s="38">
        <f t="shared" si="180"/>
        <v>130172351</v>
      </c>
      <c r="M158" s="38">
        <f t="shared" si="181"/>
        <v>132168691.66666667</v>
      </c>
      <c r="N158" s="38">
        <f t="shared" si="182"/>
        <v>134165032.33333334</v>
      </c>
      <c r="O158" s="38">
        <f t="shared" si="183"/>
        <v>136161373</v>
      </c>
      <c r="P158" s="53">
        <f t="shared" si="184"/>
        <v>124183329</v>
      </c>
    </row>
    <row r="159" spans="1:17">
      <c r="A159" s="39">
        <v>2014</v>
      </c>
      <c r="B159" s="38">
        <v>150865526.53</v>
      </c>
      <c r="C159" s="38">
        <f t="shared" si="171"/>
        <v>150865526.53</v>
      </c>
      <c r="D159" s="38">
        <f t="shared" si="172"/>
        <v>137386719.1275</v>
      </c>
      <c r="E159" s="38">
        <f t="shared" si="173"/>
        <v>138612065.255</v>
      </c>
      <c r="F159" s="38">
        <f t="shared" si="174"/>
        <v>139837411.38249999</v>
      </c>
      <c r="G159" s="38">
        <f t="shared" si="175"/>
        <v>141062757.50999999</v>
      </c>
      <c r="H159" s="38">
        <f t="shared" si="176"/>
        <v>142288103.63749999</v>
      </c>
      <c r="I159" s="38">
        <f t="shared" si="177"/>
        <v>143513449.76499999</v>
      </c>
      <c r="J159" s="38">
        <f t="shared" si="178"/>
        <v>144738795.89250001</v>
      </c>
      <c r="K159" s="38">
        <f t="shared" si="179"/>
        <v>145964142.02000001</v>
      </c>
      <c r="L159" s="38">
        <f t="shared" si="180"/>
        <v>147189488.14750001</v>
      </c>
      <c r="M159" s="38">
        <f t="shared" si="181"/>
        <v>148414834.27500001</v>
      </c>
      <c r="N159" s="38">
        <f t="shared" si="182"/>
        <v>149640180.4025</v>
      </c>
      <c r="O159" s="38">
        <f t="shared" si="183"/>
        <v>150865526.53</v>
      </c>
      <c r="P159" s="53">
        <f t="shared" si="184"/>
        <v>143513449.76499999</v>
      </c>
    </row>
    <row r="160" spans="1:17">
      <c r="A160" s="39">
        <v>2015</v>
      </c>
      <c r="B160" s="38">
        <v>130950010.04000001</v>
      </c>
      <c r="C160" s="38">
        <f t="shared" si="171"/>
        <v>130950010.04000001</v>
      </c>
      <c r="D160" s="38">
        <f t="shared" si="172"/>
        <v>149205900.15583333</v>
      </c>
      <c r="E160" s="38">
        <f t="shared" si="173"/>
        <v>147546273.78166667</v>
      </c>
      <c r="F160" s="38">
        <f t="shared" si="174"/>
        <v>145886647.4075</v>
      </c>
      <c r="G160" s="38">
        <f t="shared" si="175"/>
        <v>144227021.03333333</v>
      </c>
      <c r="H160" s="38">
        <f t="shared" si="176"/>
        <v>142567394.65916666</v>
      </c>
      <c r="I160" s="38">
        <f t="shared" si="177"/>
        <v>140907768.285</v>
      </c>
      <c r="J160" s="38">
        <f t="shared" si="178"/>
        <v>139248141.91083333</v>
      </c>
      <c r="K160" s="38">
        <f t="shared" si="179"/>
        <v>137588515.53666666</v>
      </c>
      <c r="L160" s="38">
        <f t="shared" si="180"/>
        <v>135928889.16249999</v>
      </c>
      <c r="M160" s="38">
        <f t="shared" si="181"/>
        <v>134269262.78833333</v>
      </c>
      <c r="N160" s="38">
        <f t="shared" si="182"/>
        <v>132609636.41416667</v>
      </c>
      <c r="O160" s="38">
        <f t="shared" si="183"/>
        <v>130950010.04000001</v>
      </c>
      <c r="P160" s="53">
        <f t="shared" si="184"/>
        <v>140907768.285</v>
      </c>
    </row>
    <row r="161" spans="1:17">
      <c r="A161" s="39">
        <v>2016</v>
      </c>
      <c r="B161" s="38">
        <v>110997557</v>
      </c>
      <c r="C161" s="38">
        <f t="shared" si="171"/>
        <v>110997557</v>
      </c>
      <c r="D161" s="38">
        <f t="shared" si="172"/>
        <v>129287305.62</v>
      </c>
      <c r="E161" s="38">
        <f t="shared" si="173"/>
        <v>127624601.2</v>
      </c>
      <c r="F161" s="38">
        <f t="shared" si="174"/>
        <v>125961896.78</v>
      </c>
      <c r="G161" s="38">
        <f t="shared" si="175"/>
        <v>124299192.36</v>
      </c>
      <c r="H161" s="38">
        <f t="shared" si="176"/>
        <v>122636487.94</v>
      </c>
      <c r="I161" s="38">
        <f t="shared" si="177"/>
        <v>120973783.52000001</v>
      </c>
      <c r="J161" s="38">
        <f t="shared" si="178"/>
        <v>119311079.09999999</v>
      </c>
      <c r="K161" s="38">
        <f t="shared" si="179"/>
        <v>117648374.68000001</v>
      </c>
      <c r="L161" s="38">
        <f t="shared" si="180"/>
        <v>115985670.26000001</v>
      </c>
      <c r="M161" s="38">
        <f t="shared" si="181"/>
        <v>114322965.84</v>
      </c>
      <c r="N161" s="38">
        <f t="shared" si="182"/>
        <v>112660261.42</v>
      </c>
      <c r="O161" s="38">
        <f t="shared" si="183"/>
        <v>110997557</v>
      </c>
      <c r="P161" s="53">
        <f t="shared" si="184"/>
        <v>120973783.52</v>
      </c>
      <c r="Q161" s="53">
        <f>((L160+L161)+2*(SUM(D161:K161)+SUM(M160:O160)))/24</f>
        <v>125960742.51281251</v>
      </c>
    </row>
    <row r="162" spans="1:17">
      <c r="C162" s="38"/>
      <c r="O162" s="38"/>
      <c r="P162" s="58"/>
      <c r="Q162" s="56"/>
    </row>
    <row r="163" spans="1:17">
      <c r="A163" s="43" t="s">
        <v>87</v>
      </c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46"/>
    </row>
    <row r="164" spans="1:17">
      <c r="A164" s="39">
        <v>2008</v>
      </c>
      <c r="B164" s="38">
        <v>584746.65</v>
      </c>
      <c r="C164" s="38">
        <f t="shared" ref="C164:C172" si="185">B164</f>
        <v>584746.65</v>
      </c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53"/>
    </row>
    <row r="165" spans="1:17">
      <c r="A165" s="39">
        <v>2009</v>
      </c>
      <c r="B165" s="38">
        <f>3905.83+4528111.76</f>
        <v>4532017.59</v>
      </c>
      <c r="C165" s="38">
        <f t="shared" si="185"/>
        <v>4532017.59</v>
      </c>
      <c r="D165" s="38">
        <f t="shared" ref="D165:D172" si="186">(B165-B164)/12*1+B164</f>
        <v>913685.89500000002</v>
      </c>
      <c r="E165" s="38">
        <f t="shared" ref="E165:E172" si="187">(B165-B164)/12*2+B164</f>
        <v>1242625.1400000001</v>
      </c>
      <c r="F165" s="38">
        <f t="shared" ref="F165:F172" si="188">(B165-B164)/12*3+B164</f>
        <v>1571564.385</v>
      </c>
      <c r="G165" s="38">
        <f t="shared" ref="G165:G172" si="189">(B165-B164)/12*4+B164</f>
        <v>1900503.63</v>
      </c>
      <c r="H165" s="38">
        <f t="shared" ref="H165:H172" si="190">(B165-B164)/12*5+B164</f>
        <v>2229442.875</v>
      </c>
      <c r="I165" s="38">
        <f t="shared" ref="I165:I172" si="191">(B165-B164)/12*6+B164</f>
        <v>2558382.12</v>
      </c>
      <c r="J165" s="38">
        <f t="shared" ref="J165:J172" si="192">(B165-B164)/12*7+B164</f>
        <v>2887321.3649999998</v>
      </c>
      <c r="K165" s="38">
        <f t="shared" ref="K165:K172" si="193">(B165-B164)/12*8+B164</f>
        <v>3216260.61</v>
      </c>
      <c r="L165" s="38">
        <f t="shared" ref="L165:L172" si="194">(B165-B164)/12*9+B164</f>
        <v>3545199.855</v>
      </c>
      <c r="M165" s="38">
        <f t="shared" ref="M165:M172" si="195">(B165-B164)/12*10+B164</f>
        <v>3874139.1</v>
      </c>
      <c r="N165" s="38">
        <f t="shared" ref="N165:N172" si="196">(B165-B164)/12*11+B164</f>
        <v>4203078.3449999997</v>
      </c>
      <c r="O165" s="38">
        <f t="shared" ref="O165:O172" si="197">+B165</f>
        <v>4532017.59</v>
      </c>
      <c r="P165" s="53">
        <f t="shared" ref="P165:P171" si="198">((C164+O165)+2*(SUM(D165:N165)))/24</f>
        <v>2558382.12</v>
      </c>
    </row>
    <row r="166" spans="1:17">
      <c r="A166" s="39">
        <v>2010</v>
      </c>
      <c r="B166" s="38">
        <f>3773+8533625</f>
        <v>8537398</v>
      </c>
      <c r="C166" s="38">
        <f t="shared" si="185"/>
        <v>8537398</v>
      </c>
      <c r="D166" s="38">
        <f t="shared" si="186"/>
        <v>4865799.2908333335</v>
      </c>
      <c r="E166" s="38">
        <f t="shared" si="187"/>
        <v>5199580.9916666662</v>
      </c>
      <c r="F166" s="38">
        <f t="shared" si="188"/>
        <v>5533362.6924999999</v>
      </c>
      <c r="G166" s="38">
        <f t="shared" si="189"/>
        <v>5867144.3933333335</v>
      </c>
      <c r="H166" s="38">
        <f t="shared" si="190"/>
        <v>6200926.0941666663</v>
      </c>
      <c r="I166" s="38">
        <f t="shared" si="191"/>
        <v>6534707.7949999999</v>
      </c>
      <c r="J166" s="38">
        <f t="shared" si="192"/>
        <v>6868489.4958333336</v>
      </c>
      <c r="K166" s="38">
        <f t="shared" si="193"/>
        <v>7202271.1966666672</v>
      </c>
      <c r="L166" s="38">
        <f t="shared" si="194"/>
        <v>7536052.8975</v>
      </c>
      <c r="M166" s="38">
        <f t="shared" si="195"/>
        <v>7869834.5983333336</v>
      </c>
      <c r="N166" s="38">
        <f t="shared" si="196"/>
        <v>8203616.2991666663</v>
      </c>
      <c r="O166" s="38">
        <f t="shared" si="197"/>
        <v>8537398</v>
      </c>
      <c r="P166" s="53">
        <f t="shared" si="198"/>
        <v>6534707.7950000009</v>
      </c>
    </row>
    <row r="167" spans="1:17">
      <c r="A167" s="39">
        <v>2011</v>
      </c>
      <c r="B167" s="38">
        <v>11512084</v>
      </c>
      <c r="C167" s="38">
        <f t="shared" si="185"/>
        <v>11512084</v>
      </c>
      <c r="D167" s="38">
        <f t="shared" si="186"/>
        <v>8785288.5</v>
      </c>
      <c r="E167" s="38">
        <f t="shared" si="187"/>
        <v>9033179</v>
      </c>
      <c r="F167" s="38">
        <f t="shared" si="188"/>
        <v>9281069.5</v>
      </c>
      <c r="G167" s="38">
        <f t="shared" si="189"/>
        <v>9528960</v>
      </c>
      <c r="H167" s="38">
        <f t="shared" si="190"/>
        <v>9776850.5</v>
      </c>
      <c r="I167" s="38">
        <f t="shared" si="191"/>
        <v>10024741</v>
      </c>
      <c r="J167" s="38">
        <f t="shared" si="192"/>
        <v>10272631.5</v>
      </c>
      <c r="K167" s="38">
        <f t="shared" si="193"/>
        <v>10520522</v>
      </c>
      <c r="L167" s="38">
        <f t="shared" si="194"/>
        <v>10768412.5</v>
      </c>
      <c r="M167" s="38">
        <f t="shared" si="195"/>
        <v>11016303</v>
      </c>
      <c r="N167" s="38">
        <f t="shared" si="196"/>
        <v>11264193.5</v>
      </c>
      <c r="O167" s="38">
        <f t="shared" si="197"/>
        <v>11512084</v>
      </c>
      <c r="P167" s="53">
        <f t="shared" si="198"/>
        <v>10024741</v>
      </c>
    </row>
    <row r="168" spans="1:17">
      <c r="A168" s="39">
        <v>2012</v>
      </c>
      <c r="B168" s="38">
        <v>14338289</v>
      </c>
      <c r="C168" s="38">
        <f t="shared" si="185"/>
        <v>14338289</v>
      </c>
      <c r="D168" s="38">
        <f t="shared" si="186"/>
        <v>11747601.083333334</v>
      </c>
      <c r="E168" s="38">
        <f t="shared" si="187"/>
        <v>11983118.166666666</v>
      </c>
      <c r="F168" s="38">
        <f t="shared" si="188"/>
        <v>12218635.25</v>
      </c>
      <c r="G168" s="38">
        <f t="shared" si="189"/>
        <v>12454152.333333334</v>
      </c>
      <c r="H168" s="38">
        <f t="shared" si="190"/>
        <v>12689669.416666666</v>
      </c>
      <c r="I168" s="38">
        <f t="shared" si="191"/>
        <v>12925186.5</v>
      </c>
      <c r="J168" s="38">
        <f t="shared" si="192"/>
        <v>13160703.583333334</v>
      </c>
      <c r="K168" s="38">
        <f t="shared" si="193"/>
        <v>13396220.666666666</v>
      </c>
      <c r="L168" s="38">
        <f t="shared" si="194"/>
        <v>13631737.75</v>
      </c>
      <c r="M168" s="38">
        <f t="shared" si="195"/>
        <v>13867254.833333334</v>
      </c>
      <c r="N168" s="38">
        <f t="shared" si="196"/>
        <v>14102771.916666668</v>
      </c>
      <c r="O168" s="38">
        <f t="shared" si="197"/>
        <v>14338289</v>
      </c>
      <c r="P168" s="53">
        <f t="shared" si="198"/>
        <v>12925186.5</v>
      </c>
    </row>
    <row r="169" spans="1:17">
      <c r="A169" s="39">
        <v>2013</v>
      </c>
      <c r="B169" s="38">
        <v>19400704</v>
      </c>
      <c r="C169" s="38">
        <f t="shared" si="185"/>
        <v>19400704</v>
      </c>
      <c r="D169" s="38">
        <f t="shared" si="186"/>
        <v>14760156.916666666</v>
      </c>
      <c r="E169" s="38">
        <f t="shared" si="187"/>
        <v>15182024.833333334</v>
      </c>
      <c r="F169" s="38">
        <f t="shared" si="188"/>
        <v>15603892.75</v>
      </c>
      <c r="G169" s="38">
        <f t="shared" si="189"/>
        <v>16025760.666666666</v>
      </c>
      <c r="H169" s="38">
        <f t="shared" si="190"/>
        <v>16447628.583333334</v>
      </c>
      <c r="I169" s="38">
        <f t="shared" si="191"/>
        <v>16869496.5</v>
      </c>
      <c r="J169" s="38">
        <f t="shared" si="192"/>
        <v>17291364.416666668</v>
      </c>
      <c r="K169" s="38">
        <f t="shared" si="193"/>
        <v>17713232.333333332</v>
      </c>
      <c r="L169" s="38">
        <f t="shared" si="194"/>
        <v>18135100.25</v>
      </c>
      <c r="M169" s="38">
        <f t="shared" si="195"/>
        <v>18556968.166666668</v>
      </c>
      <c r="N169" s="38">
        <f t="shared" si="196"/>
        <v>18978836.083333336</v>
      </c>
      <c r="O169" s="38">
        <f t="shared" si="197"/>
        <v>19400704</v>
      </c>
      <c r="P169" s="53">
        <f t="shared" si="198"/>
        <v>16869496.5</v>
      </c>
    </row>
    <row r="170" spans="1:17">
      <c r="A170" s="39">
        <v>2014</v>
      </c>
      <c r="B170" s="38">
        <v>21165062.68</v>
      </c>
      <c r="C170" s="38">
        <f t="shared" si="185"/>
        <v>21165062.68</v>
      </c>
      <c r="D170" s="38">
        <f t="shared" si="186"/>
        <v>19547733.890000001</v>
      </c>
      <c r="E170" s="38">
        <f t="shared" si="187"/>
        <v>19694763.780000001</v>
      </c>
      <c r="F170" s="38">
        <f t="shared" si="188"/>
        <v>19841793.670000002</v>
      </c>
      <c r="G170" s="38">
        <f t="shared" si="189"/>
        <v>19988823.559999999</v>
      </c>
      <c r="H170" s="38">
        <f t="shared" si="190"/>
        <v>20135853.449999999</v>
      </c>
      <c r="I170" s="38">
        <f t="shared" si="191"/>
        <v>20282883.34</v>
      </c>
      <c r="J170" s="38">
        <f t="shared" si="192"/>
        <v>20429913.23</v>
      </c>
      <c r="K170" s="38">
        <f t="shared" si="193"/>
        <v>20576943.120000001</v>
      </c>
      <c r="L170" s="38">
        <f t="shared" si="194"/>
        <v>20723973.009999998</v>
      </c>
      <c r="M170" s="38">
        <f t="shared" si="195"/>
        <v>20871002.899999999</v>
      </c>
      <c r="N170" s="38">
        <f t="shared" si="196"/>
        <v>21018032.789999999</v>
      </c>
      <c r="O170" s="38">
        <f t="shared" si="197"/>
        <v>21165062.68</v>
      </c>
      <c r="P170" s="53">
        <f t="shared" si="198"/>
        <v>20282883.34</v>
      </c>
    </row>
    <row r="171" spans="1:17">
      <c r="A171" s="39">
        <v>2015</v>
      </c>
      <c r="B171" s="38">
        <v>24222007.870000001</v>
      </c>
      <c r="C171" s="38">
        <f t="shared" si="185"/>
        <v>24222007.870000001</v>
      </c>
      <c r="D171" s="38">
        <f t="shared" si="186"/>
        <v>21419808.112500001</v>
      </c>
      <c r="E171" s="38">
        <f t="shared" si="187"/>
        <v>21674553.545000002</v>
      </c>
      <c r="F171" s="38">
        <f t="shared" si="188"/>
        <v>21929298.977499999</v>
      </c>
      <c r="G171" s="38">
        <f t="shared" si="189"/>
        <v>22184044.41</v>
      </c>
      <c r="H171" s="38">
        <f t="shared" si="190"/>
        <v>22438789.842500001</v>
      </c>
      <c r="I171" s="38">
        <f t="shared" si="191"/>
        <v>22693535.274999999</v>
      </c>
      <c r="J171" s="38">
        <f t="shared" si="192"/>
        <v>22948280.7075</v>
      </c>
      <c r="K171" s="38">
        <f t="shared" si="193"/>
        <v>23203026.140000001</v>
      </c>
      <c r="L171" s="38">
        <f t="shared" si="194"/>
        <v>23457771.572500002</v>
      </c>
      <c r="M171" s="38">
        <f t="shared" si="195"/>
        <v>23712517.005000003</v>
      </c>
      <c r="N171" s="38">
        <f t="shared" si="196"/>
        <v>23967262.4375</v>
      </c>
      <c r="O171" s="38">
        <f t="shared" si="197"/>
        <v>24222007.870000001</v>
      </c>
      <c r="P171" s="53">
        <f t="shared" si="198"/>
        <v>22693535.274999995</v>
      </c>
    </row>
    <row r="172" spans="1:17">
      <c r="A172" s="39">
        <v>2016</v>
      </c>
      <c r="B172" s="38">
        <v>26641404</v>
      </c>
      <c r="C172" s="38">
        <f t="shared" si="185"/>
        <v>26641404</v>
      </c>
      <c r="D172" s="38">
        <f t="shared" si="186"/>
        <v>24423624.214166667</v>
      </c>
      <c r="E172" s="38">
        <f t="shared" si="187"/>
        <v>24625240.558333334</v>
      </c>
      <c r="F172" s="38">
        <f t="shared" si="188"/>
        <v>24826856.9025</v>
      </c>
      <c r="G172" s="38">
        <f t="shared" si="189"/>
        <v>25028473.246666666</v>
      </c>
      <c r="H172" s="38">
        <f t="shared" si="190"/>
        <v>25230089.590833332</v>
      </c>
      <c r="I172" s="38">
        <f t="shared" si="191"/>
        <v>25431705.935000002</v>
      </c>
      <c r="J172" s="38">
        <f t="shared" si="192"/>
        <v>25633322.279166669</v>
      </c>
      <c r="K172" s="38">
        <f t="shared" si="193"/>
        <v>25834938.623333335</v>
      </c>
      <c r="L172" s="38">
        <f t="shared" si="194"/>
        <v>26036554.967500001</v>
      </c>
      <c r="M172" s="38">
        <f t="shared" si="195"/>
        <v>26238171.311666667</v>
      </c>
      <c r="N172" s="38">
        <f t="shared" si="196"/>
        <v>26439787.655833334</v>
      </c>
      <c r="O172" s="38">
        <f t="shared" si="197"/>
        <v>26641404</v>
      </c>
      <c r="P172" s="53">
        <f t="shared" ref="P172" si="199">((C171+O172)+2*(SUM(D172:N172)))/24</f>
        <v>25431705.934999999</v>
      </c>
      <c r="Q172" s="53">
        <f>((L171+L172)+2*(SUM(D172:K172)+SUM(M171:O171)))/24</f>
        <v>24806933.494375002</v>
      </c>
    </row>
    <row r="173" spans="1:17">
      <c r="P173" s="58"/>
    </row>
    <row r="174" spans="1:17">
      <c r="A174" s="43" t="s">
        <v>88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46"/>
    </row>
    <row r="175" spans="1:17">
      <c r="A175" s="39">
        <v>2008</v>
      </c>
      <c r="B175" s="38">
        <f>904.73+1332453.32</f>
        <v>1333358.05</v>
      </c>
      <c r="C175" s="38">
        <f t="shared" ref="C175:C183" si="200">B175</f>
        <v>1333358.05</v>
      </c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53"/>
    </row>
    <row r="176" spans="1:17">
      <c r="A176" s="39">
        <v>2009</v>
      </c>
      <c r="B176" s="38">
        <f>281876.13+1464770.59</f>
        <v>1746646.7200000002</v>
      </c>
      <c r="C176" s="38">
        <f t="shared" si="200"/>
        <v>1746646.7200000002</v>
      </c>
      <c r="D176" s="38">
        <f t="shared" ref="D176:D183" si="201">(B176-B175)/12*1+B175</f>
        <v>1367798.7725</v>
      </c>
      <c r="E176" s="38">
        <f t="shared" ref="E176:E183" si="202">(B176-B175)/12*2+B175</f>
        <v>1402239.4950000001</v>
      </c>
      <c r="F176" s="38">
        <f t="shared" ref="F176:F183" si="203">(B176-B175)/12*3+B175</f>
        <v>1436680.2175</v>
      </c>
      <c r="G176" s="38">
        <f t="shared" ref="G176:G183" si="204">(B176-B175)/12*4+B175</f>
        <v>1471120.9400000002</v>
      </c>
      <c r="H176" s="38">
        <f t="shared" ref="H176:H183" si="205">(B176-B175)/12*5+B175</f>
        <v>1505561.6625000001</v>
      </c>
      <c r="I176" s="38">
        <f t="shared" ref="I176:I183" si="206">(B176-B175)/12*6+B175</f>
        <v>1540002.3850000002</v>
      </c>
      <c r="J176" s="38">
        <f t="shared" ref="J176:J183" si="207">(B176-B175)/12*7+B175</f>
        <v>1574443.1075000002</v>
      </c>
      <c r="K176" s="38">
        <f t="shared" ref="K176:K183" si="208">(B176-B175)/12*8+B175</f>
        <v>1608883.83</v>
      </c>
      <c r="L176" s="38">
        <f t="shared" ref="L176:L183" si="209">(B176-B175)/12*9+B175</f>
        <v>1643324.5525000002</v>
      </c>
      <c r="M176" s="38">
        <f t="shared" ref="M176:M183" si="210">(B176-B175)/12*10+B175</f>
        <v>1677765.2750000001</v>
      </c>
      <c r="N176" s="38">
        <f t="shared" ref="N176:N183" si="211">(B176-B175)/12*11+B175</f>
        <v>1712205.9975000001</v>
      </c>
      <c r="O176" s="38">
        <f t="shared" ref="O176:O183" si="212">+B176</f>
        <v>1746646.7200000002</v>
      </c>
      <c r="P176" s="53">
        <f t="shared" ref="P176:P183" si="213">((C175+O176)+2*(SUM(D176:N176)))/24</f>
        <v>1540002.385</v>
      </c>
    </row>
    <row r="177" spans="1:17">
      <c r="A177" s="39">
        <v>2010</v>
      </c>
      <c r="B177" s="38">
        <f>200820+1979571</f>
        <v>2180391</v>
      </c>
      <c r="C177" s="38">
        <f t="shared" si="200"/>
        <v>2180391</v>
      </c>
      <c r="D177" s="38">
        <f t="shared" si="201"/>
        <v>1782792.0766666669</v>
      </c>
      <c r="E177" s="38">
        <f t="shared" si="202"/>
        <v>1818937.4333333336</v>
      </c>
      <c r="F177" s="38">
        <f t="shared" si="203"/>
        <v>1855082.79</v>
      </c>
      <c r="G177" s="38">
        <f t="shared" si="204"/>
        <v>1891228.1466666667</v>
      </c>
      <c r="H177" s="38">
        <f t="shared" si="205"/>
        <v>1927373.5033333334</v>
      </c>
      <c r="I177" s="38">
        <f t="shared" si="206"/>
        <v>1963518.86</v>
      </c>
      <c r="J177" s="38">
        <f t="shared" si="207"/>
        <v>1999664.2166666668</v>
      </c>
      <c r="K177" s="38">
        <f t="shared" si="208"/>
        <v>2035809.5733333335</v>
      </c>
      <c r="L177" s="38">
        <f t="shared" si="209"/>
        <v>2071954.9300000002</v>
      </c>
      <c r="M177" s="38">
        <f t="shared" si="210"/>
        <v>2108100.2866666666</v>
      </c>
      <c r="N177" s="38">
        <f t="shared" si="211"/>
        <v>2144245.6433333335</v>
      </c>
      <c r="O177" s="38">
        <f t="shared" si="212"/>
        <v>2180391</v>
      </c>
      <c r="P177" s="53">
        <f t="shared" si="213"/>
        <v>1963518.86</v>
      </c>
    </row>
    <row r="178" spans="1:17">
      <c r="A178" s="39">
        <v>2011</v>
      </c>
      <c r="B178" s="38">
        <v>3885903</v>
      </c>
      <c r="C178" s="38">
        <f t="shared" si="200"/>
        <v>3885903</v>
      </c>
      <c r="D178" s="38">
        <f t="shared" si="201"/>
        <v>2322517</v>
      </c>
      <c r="E178" s="38">
        <f t="shared" si="202"/>
        <v>2464643</v>
      </c>
      <c r="F178" s="38">
        <f t="shared" si="203"/>
        <v>2606769</v>
      </c>
      <c r="G178" s="38">
        <f t="shared" si="204"/>
        <v>2748895</v>
      </c>
      <c r="H178" s="38">
        <f t="shared" si="205"/>
        <v>2891021</v>
      </c>
      <c r="I178" s="38">
        <f t="shared" si="206"/>
        <v>3033147</v>
      </c>
      <c r="J178" s="38">
        <f t="shared" si="207"/>
        <v>3175273</v>
      </c>
      <c r="K178" s="38">
        <f t="shared" si="208"/>
        <v>3317399</v>
      </c>
      <c r="L178" s="38">
        <f t="shared" si="209"/>
        <v>3459525</v>
      </c>
      <c r="M178" s="38">
        <f t="shared" si="210"/>
        <v>3601651</v>
      </c>
      <c r="N178" s="38">
        <f t="shared" si="211"/>
        <v>3743777</v>
      </c>
      <c r="O178" s="38">
        <f t="shared" si="212"/>
        <v>3885903</v>
      </c>
      <c r="P178" s="53">
        <f t="shared" si="213"/>
        <v>3033147</v>
      </c>
    </row>
    <row r="179" spans="1:17">
      <c r="A179" s="39">
        <v>2012</v>
      </c>
      <c r="B179" s="38">
        <v>4943198</v>
      </c>
      <c r="C179" s="38">
        <f t="shared" si="200"/>
        <v>4943198</v>
      </c>
      <c r="D179" s="38">
        <f t="shared" si="201"/>
        <v>3974010.9166666665</v>
      </c>
      <c r="E179" s="38">
        <f t="shared" si="202"/>
        <v>4062118.8333333335</v>
      </c>
      <c r="F179" s="38">
        <f t="shared" si="203"/>
        <v>4150226.75</v>
      </c>
      <c r="G179" s="38">
        <f t="shared" si="204"/>
        <v>4238334.666666667</v>
      </c>
      <c r="H179" s="38">
        <f t="shared" si="205"/>
        <v>4326442.583333333</v>
      </c>
      <c r="I179" s="38">
        <f t="shared" si="206"/>
        <v>4414550.5</v>
      </c>
      <c r="J179" s="38">
        <f t="shared" si="207"/>
        <v>4502658.416666667</v>
      </c>
      <c r="K179" s="38">
        <f t="shared" si="208"/>
        <v>4590766.333333333</v>
      </c>
      <c r="L179" s="38">
        <f t="shared" si="209"/>
        <v>4678874.25</v>
      </c>
      <c r="M179" s="38">
        <f t="shared" si="210"/>
        <v>4766982.166666667</v>
      </c>
      <c r="N179" s="38">
        <f t="shared" si="211"/>
        <v>4855090.083333333</v>
      </c>
      <c r="O179" s="38">
        <f t="shared" si="212"/>
        <v>4943198</v>
      </c>
      <c r="P179" s="53">
        <f t="shared" si="213"/>
        <v>4414550.5</v>
      </c>
    </row>
    <row r="180" spans="1:17">
      <c r="A180" s="39">
        <v>2013</v>
      </c>
      <c r="B180" s="38">
        <v>49221806</v>
      </c>
      <c r="C180" s="38">
        <f t="shared" si="200"/>
        <v>49221806</v>
      </c>
      <c r="D180" s="38">
        <f t="shared" si="201"/>
        <v>8633082</v>
      </c>
      <c r="E180" s="38">
        <f t="shared" si="202"/>
        <v>12322966</v>
      </c>
      <c r="F180" s="38">
        <f t="shared" si="203"/>
        <v>16012850</v>
      </c>
      <c r="G180" s="38">
        <f t="shared" si="204"/>
        <v>19702734</v>
      </c>
      <c r="H180" s="38">
        <f t="shared" si="205"/>
        <v>23392618</v>
      </c>
      <c r="I180" s="38">
        <f t="shared" si="206"/>
        <v>27082502</v>
      </c>
      <c r="J180" s="38">
        <f t="shared" si="207"/>
        <v>30772386</v>
      </c>
      <c r="K180" s="38">
        <f t="shared" si="208"/>
        <v>34462270</v>
      </c>
      <c r="L180" s="38">
        <f t="shared" si="209"/>
        <v>38152154</v>
      </c>
      <c r="M180" s="38">
        <f t="shared" si="210"/>
        <v>41842038</v>
      </c>
      <c r="N180" s="38">
        <f t="shared" si="211"/>
        <v>45531922</v>
      </c>
      <c r="O180" s="38">
        <f t="shared" si="212"/>
        <v>49221806</v>
      </c>
      <c r="P180" s="53">
        <f t="shared" si="213"/>
        <v>27082502</v>
      </c>
    </row>
    <row r="181" spans="1:17">
      <c r="A181" s="39">
        <v>2014</v>
      </c>
      <c r="B181" s="38">
        <v>50188207.140000001</v>
      </c>
      <c r="C181" s="38">
        <f t="shared" si="200"/>
        <v>50188207.140000001</v>
      </c>
      <c r="D181" s="38">
        <f t="shared" si="201"/>
        <v>49302339.428333335</v>
      </c>
      <c r="E181" s="38">
        <f t="shared" si="202"/>
        <v>49382872.856666669</v>
      </c>
      <c r="F181" s="38">
        <f t="shared" si="203"/>
        <v>49463406.284999996</v>
      </c>
      <c r="G181" s="38">
        <f t="shared" si="204"/>
        <v>49543939.713333331</v>
      </c>
      <c r="H181" s="38">
        <f t="shared" si="205"/>
        <v>49624473.141666666</v>
      </c>
      <c r="I181" s="38">
        <f t="shared" si="206"/>
        <v>49705006.57</v>
      </c>
      <c r="J181" s="38">
        <f t="shared" si="207"/>
        <v>49785539.998333335</v>
      </c>
      <c r="K181" s="38">
        <f t="shared" si="208"/>
        <v>49866073.42666667</v>
      </c>
      <c r="L181" s="38">
        <f t="shared" si="209"/>
        <v>49946606.855000004</v>
      </c>
      <c r="M181" s="38">
        <f t="shared" si="210"/>
        <v>50027140.283333331</v>
      </c>
      <c r="N181" s="38">
        <f t="shared" si="211"/>
        <v>50107673.711666666</v>
      </c>
      <c r="O181" s="38">
        <f t="shared" si="212"/>
        <v>50188207.140000001</v>
      </c>
      <c r="P181" s="53">
        <f t="shared" si="213"/>
        <v>49705006.570000015</v>
      </c>
    </row>
    <row r="182" spans="1:17">
      <c r="A182" s="39">
        <v>2015</v>
      </c>
      <c r="B182" s="38">
        <f>50715049.82-277103</f>
        <v>50437946.82</v>
      </c>
      <c r="C182" s="38">
        <f t="shared" si="200"/>
        <v>50437946.82</v>
      </c>
      <c r="D182" s="38">
        <f t="shared" si="201"/>
        <v>50209018.780000001</v>
      </c>
      <c r="E182" s="38">
        <f t="shared" si="202"/>
        <v>50229830.420000002</v>
      </c>
      <c r="F182" s="38">
        <f t="shared" si="203"/>
        <v>50250642.060000002</v>
      </c>
      <c r="G182" s="38">
        <f t="shared" si="204"/>
        <v>50271453.700000003</v>
      </c>
      <c r="H182" s="38">
        <f t="shared" si="205"/>
        <v>50292265.340000004</v>
      </c>
      <c r="I182" s="38">
        <f t="shared" si="206"/>
        <v>50313076.980000004</v>
      </c>
      <c r="J182" s="38">
        <f t="shared" si="207"/>
        <v>50333888.619999997</v>
      </c>
      <c r="K182" s="38">
        <f t="shared" si="208"/>
        <v>50354700.259999998</v>
      </c>
      <c r="L182" s="38">
        <f t="shared" si="209"/>
        <v>50375511.899999999</v>
      </c>
      <c r="M182" s="38">
        <f t="shared" si="210"/>
        <v>50396323.539999999</v>
      </c>
      <c r="N182" s="38">
        <f t="shared" si="211"/>
        <v>50417135.18</v>
      </c>
      <c r="O182" s="38">
        <f t="shared" si="212"/>
        <v>50437946.82</v>
      </c>
      <c r="P182" s="53">
        <f t="shared" si="213"/>
        <v>50313076.979999997</v>
      </c>
    </row>
    <row r="183" spans="1:17">
      <c r="A183" s="39">
        <v>2016</v>
      </c>
      <c r="B183" s="38">
        <v>50925669</v>
      </c>
      <c r="C183" s="38">
        <f t="shared" si="200"/>
        <v>50925669</v>
      </c>
      <c r="D183" s="38">
        <f t="shared" si="201"/>
        <v>50478590.335000001</v>
      </c>
      <c r="E183" s="38">
        <f t="shared" si="202"/>
        <v>50519233.850000001</v>
      </c>
      <c r="F183" s="38">
        <f t="shared" si="203"/>
        <v>50559877.365000002</v>
      </c>
      <c r="G183" s="38">
        <f t="shared" si="204"/>
        <v>50600520.880000003</v>
      </c>
      <c r="H183" s="38">
        <f t="shared" si="205"/>
        <v>50641164.395000003</v>
      </c>
      <c r="I183" s="38">
        <f t="shared" si="206"/>
        <v>50681807.909999996</v>
      </c>
      <c r="J183" s="38">
        <f t="shared" si="207"/>
        <v>50722451.424999997</v>
      </c>
      <c r="K183" s="38">
        <f t="shared" si="208"/>
        <v>50763094.939999998</v>
      </c>
      <c r="L183" s="38">
        <f t="shared" si="209"/>
        <v>50803738.454999998</v>
      </c>
      <c r="M183" s="38">
        <f t="shared" si="210"/>
        <v>50844381.969999999</v>
      </c>
      <c r="N183" s="38">
        <f t="shared" si="211"/>
        <v>50885025.484999999</v>
      </c>
      <c r="O183" s="38">
        <f t="shared" si="212"/>
        <v>50925669</v>
      </c>
      <c r="P183" s="53">
        <f t="shared" si="213"/>
        <v>50681807.909999996</v>
      </c>
      <c r="Q183" s="53">
        <f>((L182+L183)+2*(SUM(D183:K183)+SUM(M182:O182)))/24</f>
        <v>50567314.318125002</v>
      </c>
    </row>
    <row r="184" spans="1:17">
      <c r="P184" s="58"/>
    </row>
    <row r="185" spans="1:17">
      <c r="A185" s="43" t="s">
        <v>89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46"/>
    </row>
    <row r="186" spans="1:17">
      <c r="A186" s="39">
        <v>2008</v>
      </c>
      <c r="B186" s="38">
        <v>-33759.760000000002</v>
      </c>
      <c r="C186" s="38">
        <f t="shared" ref="C186:C194" si="214">B186</f>
        <v>-33759.760000000002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53"/>
    </row>
    <row r="187" spans="1:17">
      <c r="A187" s="39">
        <v>2009</v>
      </c>
      <c r="B187" s="38">
        <v>363242.57</v>
      </c>
      <c r="C187" s="38">
        <f t="shared" si="214"/>
        <v>363242.57</v>
      </c>
      <c r="D187" s="38">
        <f t="shared" ref="D187:D194" si="215">(B187-B186)/12*1+B186</f>
        <v>-676.23249999999825</v>
      </c>
      <c r="E187" s="38">
        <f t="shared" ref="E187:E194" si="216">(B187-B186)/12*2+B186</f>
        <v>32407.295000000006</v>
      </c>
      <c r="F187" s="38">
        <f t="shared" ref="F187:F194" si="217">(B187-B186)/12*3+B186</f>
        <v>65490.822500000017</v>
      </c>
      <c r="G187" s="38">
        <f t="shared" ref="G187:G194" si="218">(B187-B186)/12*4+B186</f>
        <v>98574.35</v>
      </c>
      <c r="H187" s="38">
        <f t="shared" ref="H187:H194" si="219">(B187-B186)/12*5+B186</f>
        <v>131657.8775</v>
      </c>
      <c r="I187" s="38">
        <f t="shared" ref="I187:I194" si="220">(B187-B186)/12*6+B186</f>
        <v>164741.40500000003</v>
      </c>
      <c r="J187" s="38">
        <f t="shared" ref="J187:J194" si="221">(B187-B186)/12*7+B186</f>
        <v>197824.93250000002</v>
      </c>
      <c r="K187" s="38">
        <f t="shared" ref="K187:K194" si="222">(B187-B186)/12*8+B186</f>
        <v>230908.46000000002</v>
      </c>
      <c r="L187" s="38">
        <f t="shared" ref="L187:L194" si="223">(B187-B186)/12*9+B186</f>
        <v>263991.98750000005</v>
      </c>
      <c r="M187" s="38">
        <f t="shared" ref="M187:M194" si="224">(B187-B186)/12*10+B186</f>
        <v>297075.51500000001</v>
      </c>
      <c r="N187" s="38">
        <f t="shared" ref="N187:N194" si="225">(B187-B186)/12*11+B186</f>
        <v>330159.04250000004</v>
      </c>
      <c r="O187" s="38">
        <f t="shared" ref="O187:O194" si="226">+B187</f>
        <v>363242.57</v>
      </c>
      <c r="P187" s="53">
        <f t="shared" ref="P187:P193" si="227">((C186+O187)+2*(SUM(D187:N187)))/24</f>
        <v>164741.405</v>
      </c>
    </row>
    <row r="188" spans="1:17">
      <c r="A188" s="39">
        <v>2010</v>
      </c>
      <c r="B188" s="38">
        <v>683758</v>
      </c>
      <c r="C188" s="38">
        <f t="shared" si="214"/>
        <v>683758</v>
      </c>
      <c r="D188" s="38">
        <f t="shared" si="215"/>
        <v>389952.18916666665</v>
      </c>
      <c r="E188" s="38">
        <f t="shared" si="216"/>
        <v>416661.80833333335</v>
      </c>
      <c r="F188" s="38">
        <f t="shared" si="217"/>
        <v>443371.42749999999</v>
      </c>
      <c r="G188" s="38">
        <f t="shared" si="218"/>
        <v>470081.04666666669</v>
      </c>
      <c r="H188" s="38">
        <f t="shared" si="219"/>
        <v>496790.66583333333</v>
      </c>
      <c r="I188" s="38">
        <f t="shared" si="220"/>
        <v>523500.28500000003</v>
      </c>
      <c r="J188" s="38">
        <f t="shared" si="221"/>
        <v>550209.90416666667</v>
      </c>
      <c r="K188" s="38">
        <f t="shared" si="222"/>
        <v>576919.52333333332</v>
      </c>
      <c r="L188" s="38">
        <f t="shared" si="223"/>
        <v>603629.14250000007</v>
      </c>
      <c r="M188" s="38">
        <f t="shared" si="224"/>
        <v>630338.76166666672</v>
      </c>
      <c r="N188" s="38">
        <f t="shared" si="225"/>
        <v>657048.38083333336</v>
      </c>
      <c r="O188" s="38">
        <f t="shared" si="226"/>
        <v>683758</v>
      </c>
      <c r="P188" s="53">
        <f t="shared" si="227"/>
        <v>523500.28500000009</v>
      </c>
    </row>
    <row r="189" spans="1:17">
      <c r="A189" s="39">
        <v>2011</v>
      </c>
      <c r="B189" s="38">
        <v>874605</v>
      </c>
      <c r="C189" s="38">
        <f t="shared" si="214"/>
        <v>874605</v>
      </c>
      <c r="D189" s="38">
        <f t="shared" si="215"/>
        <v>699661.91666666663</v>
      </c>
      <c r="E189" s="38">
        <f t="shared" si="216"/>
        <v>715565.83333333337</v>
      </c>
      <c r="F189" s="38">
        <f t="shared" si="217"/>
        <v>731469.75</v>
      </c>
      <c r="G189" s="38">
        <f t="shared" si="218"/>
        <v>747373.66666666663</v>
      </c>
      <c r="H189" s="38">
        <f t="shared" si="219"/>
        <v>763277.58333333337</v>
      </c>
      <c r="I189" s="38">
        <f t="shared" si="220"/>
        <v>779181.5</v>
      </c>
      <c r="J189" s="38">
        <f t="shared" si="221"/>
        <v>795085.41666666663</v>
      </c>
      <c r="K189" s="38">
        <f t="shared" si="222"/>
        <v>810989.33333333337</v>
      </c>
      <c r="L189" s="38">
        <f t="shared" si="223"/>
        <v>826893.25</v>
      </c>
      <c r="M189" s="38">
        <f t="shared" si="224"/>
        <v>842797.16666666663</v>
      </c>
      <c r="N189" s="38">
        <f t="shared" si="225"/>
        <v>858701.08333333326</v>
      </c>
      <c r="O189" s="38">
        <f t="shared" si="226"/>
        <v>874605</v>
      </c>
      <c r="P189" s="53">
        <f t="shared" si="227"/>
        <v>779181.5</v>
      </c>
    </row>
    <row r="190" spans="1:17">
      <c r="A190" s="39">
        <v>2012</v>
      </c>
      <c r="B190" s="38">
        <v>983281</v>
      </c>
      <c r="C190" s="38">
        <f t="shared" si="214"/>
        <v>983281</v>
      </c>
      <c r="D190" s="38">
        <f t="shared" si="215"/>
        <v>883661.33333333337</v>
      </c>
      <c r="E190" s="38">
        <f t="shared" si="216"/>
        <v>892717.66666666663</v>
      </c>
      <c r="F190" s="38">
        <f t="shared" si="217"/>
        <v>901774</v>
      </c>
      <c r="G190" s="38">
        <f t="shared" si="218"/>
        <v>910830.33333333337</v>
      </c>
      <c r="H190" s="38">
        <f t="shared" si="219"/>
        <v>919886.66666666663</v>
      </c>
      <c r="I190" s="38">
        <f t="shared" si="220"/>
        <v>928943</v>
      </c>
      <c r="J190" s="38">
        <f t="shared" si="221"/>
        <v>937999.33333333337</v>
      </c>
      <c r="K190" s="38">
        <f t="shared" si="222"/>
        <v>947055.66666666663</v>
      </c>
      <c r="L190" s="38">
        <f t="shared" si="223"/>
        <v>956112</v>
      </c>
      <c r="M190" s="38">
        <f t="shared" si="224"/>
        <v>965168.33333333337</v>
      </c>
      <c r="N190" s="38">
        <f t="shared" si="225"/>
        <v>974224.66666666663</v>
      </c>
      <c r="O190" s="38">
        <f t="shared" si="226"/>
        <v>983281</v>
      </c>
      <c r="P190" s="53">
        <f t="shared" si="227"/>
        <v>928943</v>
      </c>
    </row>
    <row r="191" spans="1:17">
      <c r="A191" s="39">
        <v>2013</v>
      </c>
      <c r="B191" s="38">
        <v>1077544</v>
      </c>
      <c r="C191" s="38">
        <f t="shared" si="214"/>
        <v>1077544</v>
      </c>
      <c r="D191" s="38">
        <f t="shared" si="215"/>
        <v>991136.25</v>
      </c>
      <c r="E191" s="38">
        <f t="shared" si="216"/>
        <v>998991.5</v>
      </c>
      <c r="F191" s="38">
        <f t="shared" si="217"/>
        <v>1006846.75</v>
      </c>
      <c r="G191" s="38">
        <f t="shared" si="218"/>
        <v>1014702</v>
      </c>
      <c r="H191" s="38">
        <f t="shared" si="219"/>
        <v>1022557.25</v>
      </c>
      <c r="I191" s="38">
        <f t="shared" si="220"/>
        <v>1030412.5</v>
      </c>
      <c r="J191" s="38">
        <f t="shared" si="221"/>
        <v>1038267.75</v>
      </c>
      <c r="K191" s="38">
        <f t="shared" si="222"/>
        <v>1046123</v>
      </c>
      <c r="L191" s="38">
        <f t="shared" si="223"/>
        <v>1053978.25</v>
      </c>
      <c r="M191" s="38">
        <f t="shared" si="224"/>
        <v>1061833.5</v>
      </c>
      <c r="N191" s="38">
        <f t="shared" si="225"/>
        <v>1069688.75</v>
      </c>
      <c r="O191" s="38">
        <f t="shared" si="226"/>
        <v>1077544</v>
      </c>
      <c r="P191" s="53">
        <f t="shared" si="227"/>
        <v>1030412.5</v>
      </c>
    </row>
    <row r="192" spans="1:17">
      <c r="A192" s="39">
        <v>2014</v>
      </c>
      <c r="B192" s="38">
        <v>1058702</v>
      </c>
      <c r="C192" s="38">
        <f t="shared" si="214"/>
        <v>1058702</v>
      </c>
      <c r="D192" s="38">
        <f t="shared" si="215"/>
        <v>1075973.8333333333</v>
      </c>
      <c r="E192" s="38">
        <f t="shared" si="216"/>
        <v>1074403.6666666667</v>
      </c>
      <c r="F192" s="38">
        <f t="shared" si="217"/>
        <v>1072833.5</v>
      </c>
      <c r="G192" s="38">
        <f t="shared" si="218"/>
        <v>1071263.3333333333</v>
      </c>
      <c r="H192" s="38">
        <f t="shared" si="219"/>
        <v>1069693.1666666667</v>
      </c>
      <c r="I192" s="38">
        <f t="shared" si="220"/>
        <v>1068123</v>
      </c>
      <c r="J192" s="38">
        <f t="shared" si="221"/>
        <v>1066552.8333333333</v>
      </c>
      <c r="K192" s="38">
        <f t="shared" si="222"/>
        <v>1064982.6666666667</v>
      </c>
      <c r="L192" s="38">
        <f t="shared" si="223"/>
        <v>1063412.5</v>
      </c>
      <c r="M192" s="38">
        <f t="shared" si="224"/>
        <v>1061842.3333333333</v>
      </c>
      <c r="N192" s="38">
        <f t="shared" si="225"/>
        <v>1060272.1666666667</v>
      </c>
      <c r="O192" s="38">
        <f t="shared" si="226"/>
        <v>1058702</v>
      </c>
      <c r="P192" s="53">
        <f t="shared" si="227"/>
        <v>1068123</v>
      </c>
    </row>
    <row r="193" spans="1:17">
      <c r="A193" s="39">
        <v>2015</v>
      </c>
      <c r="B193" s="38">
        <v>1000066.75</v>
      </c>
      <c r="C193" s="38">
        <f t="shared" si="214"/>
        <v>1000066.75</v>
      </c>
      <c r="D193" s="38">
        <f t="shared" si="215"/>
        <v>1053815.7291666667</v>
      </c>
      <c r="E193" s="38">
        <f t="shared" si="216"/>
        <v>1048929.4583333333</v>
      </c>
      <c r="F193" s="38">
        <f t="shared" si="217"/>
        <v>1044043.1875</v>
      </c>
      <c r="G193" s="38">
        <f t="shared" si="218"/>
        <v>1039156.9166666666</v>
      </c>
      <c r="H193" s="38">
        <f t="shared" si="219"/>
        <v>1034270.6458333334</v>
      </c>
      <c r="I193" s="38">
        <f t="shared" si="220"/>
        <v>1029384.375</v>
      </c>
      <c r="J193" s="38">
        <f t="shared" si="221"/>
        <v>1024498.1041666666</v>
      </c>
      <c r="K193" s="38">
        <f t="shared" si="222"/>
        <v>1019611.8333333334</v>
      </c>
      <c r="L193" s="38">
        <f t="shared" si="223"/>
        <v>1014725.5625</v>
      </c>
      <c r="M193" s="38">
        <f t="shared" si="224"/>
        <v>1009839.2916666666</v>
      </c>
      <c r="N193" s="38">
        <f t="shared" si="225"/>
        <v>1004953.0208333334</v>
      </c>
      <c r="O193" s="38">
        <f t="shared" si="226"/>
        <v>1000066.75</v>
      </c>
      <c r="P193" s="53">
        <f t="shared" si="227"/>
        <v>1029384.375</v>
      </c>
    </row>
    <row r="194" spans="1:17">
      <c r="A194" s="39">
        <v>2016</v>
      </c>
      <c r="B194" s="38">
        <v>936918</v>
      </c>
      <c r="C194" s="38">
        <f t="shared" si="214"/>
        <v>936918</v>
      </c>
      <c r="D194" s="38">
        <f t="shared" si="215"/>
        <v>994804.35416666663</v>
      </c>
      <c r="E194" s="38">
        <f t="shared" si="216"/>
        <v>989541.95833333337</v>
      </c>
      <c r="F194" s="38">
        <f t="shared" si="217"/>
        <v>984279.5625</v>
      </c>
      <c r="G194" s="38">
        <f t="shared" si="218"/>
        <v>979017.16666666663</v>
      </c>
      <c r="H194" s="38">
        <f t="shared" si="219"/>
        <v>973754.77083333337</v>
      </c>
      <c r="I194" s="38">
        <f t="shared" si="220"/>
        <v>968492.375</v>
      </c>
      <c r="J194" s="38">
        <f t="shared" si="221"/>
        <v>963229.97916666663</v>
      </c>
      <c r="K194" s="38">
        <f t="shared" si="222"/>
        <v>957967.58333333337</v>
      </c>
      <c r="L194" s="38">
        <f t="shared" si="223"/>
        <v>952705.1875</v>
      </c>
      <c r="M194" s="38">
        <f t="shared" si="224"/>
        <v>947442.79166666663</v>
      </c>
      <c r="N194" s="38">
        <f t="shared" si="225"/>
        <v>942180.39583333337</v>
      </c>
      <c r="O194" s="38">
        <f t="shared" si="226"/>
        <v>936918</v>
      </c>
      <c r="P194" s="53">
        <f t="shared" ref="P194" si="228">((C193+O194)+2*(SUM(D194:N194)))/24</f>
        <v>968492.375</v>
      </c>
      <c r="Q194" s="53">
        <f>((L193+L194)+2*(SUM(D194:K194)+SUM(M193:O193)))/24</f>
        <v>984138.515625</v>
      </c>
    </row>
    <row r="195" spans="1:17"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53"/>
    </row>
    <row r="196" spans="1:17">
      <c r="A196" s="43" t="s">
        <v>90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46"/>
    </row>
    <row r="197" spans="1:17">
      <c r="A197" s="39">
        <v>2008</v>
      </c>
      <c r="B197" s="38">
        <v>70005.39</v>
      </c>
      <c r="C197" s="38">
        <f t="shared" ref="C197:C205" si="229">B197</f>
        <v>70005.39</v>
      </c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53"/>
    </row>
    <row r="198" spans="1:17">
      <c r="A198" s="39">
        <v>2009</v>
      </c>
      <c r="B198" s="38">
        <f>3323.87+212129.03</f>
        <v>215452.9</v>
      </c>
      <c r="C198" s="38">
        <f t="shared" si="229"/>
        <v>215452.9</v>
      </c>
      <c r="D198" s="38">
        <f t="shared" ref="D198:D205" si="230">(B198-B197)/12*1+B197</f>
        <v>82126.015833333338</v>
      </c>
      <c r="E198" s="38">
        <f t="shared" ref="E198:E205" si="231">(B198-B197)/12*2+B197</f>
        <v>94246.641666666663</v>
      </c>
      <c r="F198" s="38">
        <f t="shared" ref="F198:F205" si="232">(B198-B197)/12*3+B197</f>
        <v>106367.2675</v>
      </c>
      <c r="G198" s="38">
        <f t="shared" ref="G198:G205" si="233">(B198-B197)/12*4+B197</f>
        <v>118487.89333333334</v>
      </c>
      <c r="H198" s="38">
        <f t="shared" ref="H198:H205" si="234">(B198-B197)/12*5+B197</f>
        <v>130608.51916666667</v>
      </c>
      <c r="I198" s="38">
        <f t="shared" ref="I198:I205" si="235">(B198-B197)/12*6+B197</f>
        <v>142729.14500000002</v>
      </c>
      <c r="J198" s="38">
        <f t="shared" ref="J198:J205" si="236">(B198-B197)/12*7+B197</f>
        <v>154849.77083333331</v>
      </c>
      <c r="K198" s="38">
        <f t="shared" ref="K198:K205" si="237">(B198-B197)/12*8+B197</f>
        <v>166970.39666666667</v>
      </c>
      <c r="L198" s="38">
        <f t="shared" ref="L198:L205" si="238">(B198-B197)/12*9+B197</f>
        <v>179091.02250000002</v>
      </c>
      <c r="M198" s="38">
        <f t="shared" ref="M198:M205" si="239">(B198-B197)/12*10+B197</f>
        <v>191211.64833333332</v>
      </c>
      <c r="N198" s="38">
        <f t="shared" ref="N198:N205" si="240">(B198-B197)/12*11+B197</f>
        <v>203332.27416666667</v>
      </c>
      <c r="O198" s="38">
        <f t="shared" ref="O198:O205" si="241">+B198</f>
        <v>215452.9</v>
      </c>
      <c r="P198" s="53">
        <f t="shared" ref="P198:P205" si="242">((C197+O198)+2*(SUM(D198:N198)))/24</f>
        <v>142729.14499999999</v>
      </c>
    </row>
    <row r="199" spans="1:17">
      <c r="A199" s="39">
        <v>2010</v>
      </c>
      <c r="B199" s="38">
        <f>2974+1284582</f>
        <v>1287556</v>
      </c>
      <c r="C199" s="38">
        <f t="shared" si="229"/>
        <v>1287556</v>
      </c>
      <c r="D199" s="38">
        <f t="shared" si="230"/>
        <v>304794.82500000001</v>
      </c>
      <c r="E199" s="38">
        <f t="shared" si="231"/>
        <v>394136.75</v>
      </c>
      <c r="F199" s="38">
        <f t="shared" si="232"/>
        <v>483478.67500000005</v>
      </c>
      <c r="G199" s="38">
        <f t="shared" si="233"/>
        <v>572820.6</v>
      </c>
      <c r="H199" s="38">
        <f t="shared" si="234"/>
        <v>662162.52500000002</v>
      </c>
      <c r="I199" s="38">
        <f t="shared" si="235"/>
        <v>751504.45000000007</v>
      </c>
      <c r="J199" s="38">
        <f t="shared" si="236"/>
        <v>840846.375</v>
      </c>
      <c r="K199" s="38">
        <f t="shared" si="237"/>
        <v>930188.3</v>
      </c>
      <c r="L199" s="38">
        <f t="shared" si="238"/>
        <v>1019530.2250000001</v>
      </c>
      <c r="M199" s="38">
        <f t="shared" si="239"/>
        <v>1108872.1499999999</v>
      </c>
      <c r="N199" s="38">
        <f t="shared" si="240"/>
        <v>1198214.075</v>
      </c>
      <c r="O199" s="38">
        <f t="shared" si="241"/>
        <v>1287556</v>
      </c>
      <c r="P199" s="53">
        <f t="shared" si="242"/>
        <v>751504.45000000007</v>
      </c>
    </row>
    <row r="200" spans="1:17">
      <c r="A200" s="39">
        <v>2011</v>
      </c>
      <c r="B200" s="38">
        <v>1415030</v>
      </c>
      <c r="C200" s="38">
        <f t="shared" si="229"/>
        <v>1415030</v>
      </c>
      <c r="D200" s="38">
        <f t="shared" si="230"/>
        <v>1298178.8333333333</v>
      </c>
      <c r="E200" s="38">
        <f t="shared" si="231"/>
        <v>1308801.6666666667</v>
      </c>
      <c r="F200" s="38">
        <f t="shared" si="232"/>
        <v>1319424.5</v>
      </c>
      <c r="G200" s="38">
        <f t="shared" si="233"/>
        <v>1330047.3333333333</v>
      </c>
      <c r="H200" s="38">
        <f t="shared" si="234"/>
        <v>1340670.1666666667</v>
      </c>
      <c r="I200" s="38">
        <f t="shared" si="235"/>
        <v>1351293</v>
      </c>
      <c r="J200" s="38">
        <f t="shared" si="236"/>
        <v>1361915.8333333333</v>
      </c>
      <c r="K200" s="38">
        <f t="shared" si="237"/>
        <v>1372538.6666666667</v>
      </c>
      <c r="L200" s="38">
        <f t="shared" si="238"/>
        <v>1383161.5</v>
      </c>
      <c r="M200" s="38">
        <f t="shared" si="239"/>
        <v>1393784.3333333333</v>
      </c>
      <c r="N200" s="38">
        <f t="shared" si="240"/>
        <v>1404407.1666666667</v>
      </c>
      <c r="O200" s="38">
        <f t="shared" si="241"/>
        <v>1415030</v>
      </c>
      <c r="P200" s="53">
        <f t="shared" si="242"/>
        <v>1351293</v>
      </c>
    </row>
    <row r="201" spans="1:17">
      <c r="A201" s="39">
        <v>2012</v>
      </c>
      <c r="B201" s="38">
        <v>1737157</v>
      </c>
      <c r="C201" s="38">
        <f t="shared" si="229"/>
        <v>1737157</v>
      </c>
      <c r="D201" s="38">
        <f t="shared" si="230"/>
        <v>1441873.9166666667</v>
      </c>
      <c r="E201" s="38">
        <f t="shared" si="231"/>
        <v>1468717.8333333333</v>
      </c>
      <c r="F201" s="38">
        <f t="shared" si="232"/>
        <v>1495561.75</v>
      </c>
      <c r="G201" s="38">
        <f t="shared" si="233"/>
        <v>1522405.6666666667</v>
      </c>
      <c r="H201" s="38">
        <f t="shared" si="234"/>
        <v>1549249.5833333333</v>
      </c>
      <c r="I201" s="38">
        <f t="shared" si="235"/>
        <v>1576093.5</v>
      </c>
      <c r="J201" s="38">
        <f t="shared" si="236"/>
        <v>1602937.4166666667</v>
      </c>
      <c r="K201" s="38">
        <f t="shared" si="237"/>
        <v>1629781.3333333333</v>
      </c>
      <c r="L201" s="38">
        <f t="shared" si="238"/>
        <v>1656625.25</v>
      </c>
      <c r="M201" s="38">
        <f t="shared" si="239"/>
        <v>1683469.1666666667</v>
      </c>
      <c r="N201" s="38">
        <f t="shared" si="240"/>
        <v>1710313.0833333335</v>
      </c>
      <c r="O201" s="38">
        <f t="shared" si="241"/>
        <v>1737157</v>
      </c>
      <c r="P201" s="53">
        <f t="shared" si="242"/>
        <v>1576093.5</v>
      </c>
    </row>
    <row r="202" spans="1:17">
      <c r="A202" s="39">
        <v>2013</v>
      </c>
      <c r="B202" s="38">
        <v>2189415</v>
      </c>
      <c r="C202" s="38">
        <f t="shared" si="229"/>
        <v>2189415</v>
      </c>
      <c r="D202" s="38">
        <f t="shared" si="230"/>
        <v>1774845.1666666667</v>
      </c>
      <c r="E202" s="38">
        <f t="shared" si="231"/>
        <v>1812533.3333333333</v>
      </c>
      <c r="F202" s="38">
        <f t="shared" si="232"/>
        <v>1850221.5</v>
      </c>
      <c r="G202" s="38">
        <f t="shared" si="233"/>
        <v>1887909.6666666667</v>
      </c>
      <c r="H202" s="38">
        <f t="shared" si="234"/>
        <v>1925597.8333333333</v>
      </c>
      <c r="I202" s="38">
        <f t="shared" si="235"/>
        <v>1963286</v>
      </c>
      <c r="J202" s="38">
        <f t="shared" si="236"/>
        <v>2000974.1666666665</v>
      </c>
      <c r="K202" s="38">
        <f t="shared" si="237"/>
        <v>2038662.3333333333</v>
      </c>
      <c r="L202" s="38">
        <f t="shared" si="238"/>
        <v>2076350.5</v>
      </c>
      <c r="M202" s="38">
        <f t="shared" si="239"/>
        <v>2114038.6666666665</v>
      </c>
      <c r="N202" s="38">
        <f t="shared" si="240"/>
        <v>2151726.8333333335</v>
      </c>
      <c r="O202" s="38">
        <f t="shared" si="241"/>
        <v>2189415</v>
      </c>
      <c r="P202" s="53">
        <f t="shared" si="242"/>
        <v>1963286</v>
      </c>
    </row>
    <row r="203" spans="1:17">
      <c r="A203" s="39">
        <v>2014</v>
      </c>
      <c r="B203" s="38">
        <v>2189420.84</v>
      </c>
      <c r="C203" s="38">
        <f t="shared" si="229"/>
        <v>2189420.84</v>
      </c>
      <c r="D203" s="38">
        <f t="shared" si="230"/>
        <v>2189415.4866666668</v>
      </c>
      <c r="E203" s="38">
        <f t="shared" si="231"/>
        <v>2189415.9733333332</v>
      </c>
      <c r="F203" s="38">
        <f t="shared" si="232"/>
        <v>2189416.46</v>
      </c>
      <c r="G203" s="38">
        <f t="shared" si="233"/>
        <v>2189416.9466666668</v>
      </c>
      <c r="H203" s="38">
        <f t="shared" si="234"/>
        <v>2189417.4333333331</v>
      </c>
      <c r="I203" s="38">
        <f t="shared" si="235"/>
        <v>2189417.92</v>
      </c>
      <c r="J203" s="38">
        <f t="shared" si="236"/>
        <v>2189418.4066666667</v>
      </c>
      <c r="K203" s="38">
        <f t="shared" si="237"/>
        <v>2189418.8933333331</v>
      </c>
      <c r="L203" s="38">
        <f t="shared" si="238"/>
        <v>2189419.38</v>
      </c>
      <c r="M203" s="38">
        <f t="shared" si="239"/>
        <v>2189419.8666666667</v>
      </c>
      <c r="N203" s="38">
        <f t="shared" si="240"/>
        <v>2189420.353333333</v>
      </c>
      <c r="O203" s="38">
        <f t="shared" si="241"/>
        <v>2189420.84</v>
      </c>
      <c r="P203" s="53">
        <f t="shared" si="242"/>
        <v>2189417.92</v>
      </c>
    </row>
    <row r="204" spans="1:17">
      <c r="A204" s="39">
        <v>2015</v>
      </c>
      <c r="B204" s="38">
        <v>2271639.08</v>
      </c>
      <c r="C204" s="38">
        <f t="shared" si="229"/>
        <v>2271639.08</v>
      </c>
      <c r="D204" s="38">
        <f t="shared" si="230"/>
        <v>2196272.36</v>
      </c>
      <c r="E204" s="38">
        <f t="shared" si="231"/>
        <v>2203123.88</v>
      </c>
      <c r="F204" s="38">
        <f t="shared" si="232"/>
        <v>2209975.4</v>
      </c>
      <c r="G204" s="38">
        <f t="shared" si="233"/>
        <v>2216826.92</v>
      </c>
      <c r="H204" s="38">
        <f t="shared" si="234"/>
        <v>2223678.44</v>
      </c>
      <c r="I204" s="38">
        <f t="shared" si="235"/>
        <v>2230529.96</v>
      </c>
      <c r="J204" s="38">
        <f t="shared" si="236"/>
        <v>2237381.48</v>
      </c>
      <c r="K204" s="38">
        <f t="shared" si="237"/>
        <v>2244233</v>
      </c>
      <c r="L204" s="38">
        <f t="shared" si="238"/>
        <v>2251084.52</v>
      </c>
      <c r="M204" s="38">
        <f t="shared" si="239"/>
        <v>2257936.04</v>
      </c>
      <c r="N204" s="38">
        <f t="shared" si="240"/>
        <v>2264787.56</v>
      </c>
      <c r="O204" s="38">
        <f t="shared" si="241"/>
        <v>2271639.08</v>
      </c>
      <c r="P204" s="53">
        <f t="shared" si="242"/>
        <v>2230529.96</v>
      </c>
    </row>
    <row r="205" spans="1:17">
      <c r="A205" s="39">
        <v>2016</v>
      </c>
      <c r="B205" s="38">
        <v>2753707</v>
      </c>
      <c r="C205" s="38">
        <f t="shared" si="229"/>
        <v>2753707</v>
      </c>
      <c r="D205" s="38">
        <f t="shared" si="230"/>
        <v>2311811.4066666667</v>
      </c>
      <c r="E205" s="38">
        <f t="shared" si="231"/>
        <v>2351983.7333333334</v>
      </c>
      <c r="F205" s="38">
        <f t="shared" si="232"/>
        <v>2392156.06</v>
      </c>
      <c r="G205" s="38">
        <f t="shared" si="233"/>
        <v>2432328.3866666667</v>
      </c>
      <c r="H205" s="38">
        <f t="shared" si="234"/>
        <v>2472500.7133333334</v>
      </c>
      <c r="I205" s="38">
        <f t="shared" si="235"/>
        <v>2512673.04</v>
      </c>
      <c r="J205" s="38">
        <f t="shared" si="236"/>
        <v>2552845.3666666667</v>
      </c>
      <c r="K205" s="38">
        <f t="shared" si="237"/>
        <v>2593017.6933333334</v>
      </c>
      <c r="L205" s="38">
        <f t="shared" si="238"/>
        <v>2633190.02</v>
      </c>
      <c r="M205" s="38">
        <f t="shared" si="239"/>
        <v>2673362.3466666667</v>
      </c>
      <c r="N205" s="38">
        <f t="shared" si="240"/>
        <v>2713534.6733333333</v>
      </c>
      <c r="O205" s="38">
        <f t="shared" si="241"/>
        <v>2753707</v>
      </c>
      <c r="P205" s="53">
        <f t="shared" si="242"/>
        <v>2512673.0399999996</v>
      </c>
      <c r="Q205" s="53">
        <f>((L204+L205)+2*(SUM(D205:K205)+SUM(M204:O204)))/24</f>
        <v>2404651.3624999998</v>
      </c>
    </row>
    <row r="206" spans="1:17">
      <c r="P206" s="58"/>
    </row>
    <row r="207" spans="1:17">
      <c r="A207" s="43" t="s">
        <v>91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46"/>
    </row>
    <row r="208" spans="1:17">
      <c r="A208" s="39">
        <v>2008</v>
      </c>
      <c r="B208" s="38">
        <f>4594.56-3585574.25</f>
        <v>-3580979.69</v>
      </c>
      <c r="C208" s="38">
        <f t="shared" ref="C208:C216" si="243">B208</f>
        <v>-3580979.69</v>
      </c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53"/>
    </row>
    <row r="209" spans="1:17">
      <c r="A209" s="39">
        <v>2009</v>
      </c>
      <c r="B209" s="38">
        <f>1885325.76-1362569.69</f>
        <v>522756.07000000007</v>
      </c>
      <c r="C209" s="38">
        <f t="shared" si="243"/>
        <v>522756.07000000007</v>
      </c>
      <c r="D209" s="38">
        <f t="shared" ref="D209:D216" si="244">(B209-B208)/12*1+B208</f>
        <v>-3239001.71</v>
      </c>
      <c r="E209" s="38">
        <f t="shared" ref="E209:E216" si="245">(B209-B208)/12*2+B208</f>
        <v>-2897023.73</v>
      </c>
      <c r="F209" s="38">
        <f t="shared" ref="F209:F216" si="246">(B209-B208)/12*3+B208</f>
        <v>-2555045.75</v>
      </c>
      <c r="G209" s="38">
        <f t="shared" ref="G209:G216" si="247">(B209-B208)/12*4+B208</f>
        <v>-2213067.77</v>
      </c>
      <c r="H209" s="38">
        <f t="shared" ref="H209:H216" si="248">(B209-B208)/12*5+B208</f>
        <v>-1871089.79</v>
      </c>
      <c r="I209" s="38">
        <f t="shared" ref="I209:I216" si="249">(B209-B208)/12*6+B208</f>
        <v>-1529111.81</v>
      </c>
      <c r="J209" s="38">
        <f t="shared" ref="J209:J216" si="250">(B209-B208)/12*7+B208</f>
        <v>-1187133.83</v>
      </c>
      <c r="K209" s="38">
        <f t="shared" ref="K209:K216" si="251">(B209-B208)/12*8+B208</f>
        <v>-845155.85000000009</v>
      </c>
      <c r="L209" s="38">
        <f t="shared" ref="L209:L216" si="252">(B209-B208)/12*9+B208</f>
        <v>-503177.87000000011</v>
      </c>
      <c r="M209" s="38">
        <f t="shared" ref="M209:M216" si="253">(B209-B208)/12*10+B208</f>
        <v>-161199.89000000013</v>
      </c>
      <c r="N209" s="38">
        <f t="shared" ref="N209:N216" si="254">(B209-B208)/12*11+B208</f>
        <v>180778.08999999985</v>
      </c>
      <c r="O209" s="38">
        <f t="shared" ref="O209:O216" si="255">+B209</f>
        <v>522756.07000000007</v>
      </c>
      <c r="P209" s="53">
        <f t="shared" ref="P209:P215" si="256">((C208+O209)+2*(SUM(D209:N209)))/24</f>
        <v>-1529111.8099999998</v>
      </c>
    </row>
    <row r="210" spans="1:17">
      <c r="A210" s="39">
        <v>2010</v>
      </c>
      <c r="B210" s="38">
        <f>1870524+6347540</f>
        <v>8218064</v>
      </c>
      <c r="C210" s="38">
        <f t="shared" si="243"/>
        <v>8218064</v>
      </c>
      <c r="D210" s="38">
        <f t="shared" si="244"/>
        <v>1164031.7308333335</v>
      </c>
      <c r="E210" s="38">
        <f t="shared" si="245"/>
        <v>1805307.3916666666</v>
      </c>
      <c r="F210" s="38">
        <f t="shared" si="246"/>
        <v>2446583.0525000002</v>
      </c>
      <c r="G210" s="38">
        <f t="shared" si="247"/>
        <v>3087858.7133333329</v>
      </c>
      <c r="H210" s="38">
        <f t="shared" si="248"/>
        <v>3729134.3741666665</v>
      </c>
      <c r="I210" s="38">
        <f t="shared" si="249"/>
        <v>4370410.0350000001</v>
      </c>
      <c r="J210" s="38">
        <f t="shared" si="250"/>
        <v>5011685.6958333328</v>
      </c>
      <c r="K210" s="38">
        <f t="shared" si="251"/>
        <v>5652961.3566666665</v>
      </c>
      <c r="L210" s="38">
        <f t="shared" si="252"/>
        <v>6294237.0175000001</v>
      </c>
      <c r="M210" s="38">
        <f t="shared" si="253"/>
        <v>6935512.6783333328</v>
      </c>
      <c r="N210" s="38">
        <f t="shared" si="254"/>
        <v>7576788.3391666664</v>
      </c>
      <c r="O210" s="38">
        <f t="shared" si="255"/>
        <v>8218064</v>
      </c>
      <c r="P210" s="53">
        <f t="shared" si="256"/>
        <v>4370410.0350000001</v>
      </c>
    </row>
    <row r="211" spans="1:17">
      <c r="A211" s="39">
        <v>2011</v>
      </c>
      <c r="B211" s="38">
        <v>10973353</v>
      </c>
      <c r="C211" s="38">
        <f t="shared" si="243"/>
        <v>10973353</v>
      </c>
      <c r="D211" s="38">
        <f t="shared" si="244"/>
        <v>8447671.416666666</v>
      </c>
      <c r="E211" s="38">
        <f t="shared" si="245"/>
        <v>8677278.833333334</v>
      </c>
      <c r="F211" s="38">
        <f t="shared" si="246"/>
        <v>8906886.25</v>
      </c>
      <c r="G211" s="38">
        <f t="shared" si="247"/>
        <v>9136493.666666666</v>
      </c>
      <c r="H211" s="38">
        <f t="shared" si="248"/>
        <v>9366101.083333334</v>
      </c>
      <c r="I211" s="38">
        <f t="shared" si="249"/>
        <v>9595708.5</v>
      </c>
      <c r="J211" s="38">
        <f t="shared" si="250"/>
        <v>9825315.916666666</v>
      </c>
      <c r="K211" s="38">
        <f t="shared" si="251"/>
        <v>10054923.333333334</v>
      </c>
      <c r="L211" s="38">
        <f t="shared" si="252"/>
        <v>10284530.75</v>
      </c>
      <c r="M211" s="38">
        <f t="shared" si="253"/>
        <v>10514138.166666666</v>
      </c>
      <c r="N211" s="38">
        <f t="shared" si="254"/>
        <v>10743745.583333332</v>
      </c>
      <c r="O211" s="38">
        <f t="shared" si="255"/>
        <v>10973353</v>
      </c>
      <c r="P211" s="53">
        <f t="shared" si="256"/>
        <v>9595708.5</v>
      </c>
    </row>
    <row r="212" spans="1:17" ht="15" customHeight="1">
      <c r="A212" s="39">
        <v>2012</v>
      </c>
      <c r="B212" s="38">
        <v>12882081</v>
      </c>
      <c r="C212" s="38">
        <f t="shared" si="243"/>
        <v>12882081</v>
      </c>
      <c r="D212" s="38">
        <f t="shared" si="244"/>
        <v>11132413.666666666</v>
      </c>
      <c r="E212" s="38">
        <f t="shared" si="245"/>
        <v>11291474.333333334</v>
      </c>
      <c r="F212" s="38">
        <f t="shared" si="246"/>
        <v>11450535</v>
      </c>
      <c r="G212" s="38">
        <f t="shared" si="247"/>
        <v>11609595.666666666</v>
      </c>
      <c r="H212" s="38">
        <f t="shared" si="248"/>
        <v>11768656.333333334</v>
      </c>
      <c r="I212" s="38">
        <f t="shared" si="249"/>
        <v>11927717</v>
      </c>
      <c r="J212" s="38">
        <f t="shared" si="250"/>
        <v>12086777.666666666</v>
      </c>
      <c r="K212" s="38">
        <f t="shared" si="251"/>
        <v>12245838.333333334</v>
      </c>
      <c r="L212" s="38">
        <f t="shared" si="252"/>
        <v>12404899</v>
      </c>
      <c r="M212" s="38">
        <f t="shared" si="253"/>
        <v>12563959.666666666</v>
      </c>
      <c r="N212" s="38">
        <f t="shared" si="254"/>
        <v>12723020.333333334</v>
      </c>
      <c r="O212" s="38">
        <f t="shared" si="255"/>
        <v>12882081</v>
      </c>
      <c r="P212" s="53">
        <f t="shared" si="256"/>
        <v>11927717</v>
      </c>
    </row>
    <row r="213" spans="1:17">
      <c r="A213" s="39">
        <v>2013</v>
      </c>
      <c r="B213" s="38">
        <v>15333544</v>
      </c>
      <c r="C213" s="38">
        <f t="shared" si="243"/>
        <v>15333544</v>
      </c>
      <c r="D213" s="38">
        <f t="shared" si="244"/>
        <v>13086369.583333334</v>
      </c>
      <c r="E213" s="38">
        <f t="shared" si="245"/>
        <v>13290658.166666666</v>
      </c>
      <c r="F213" s="38">
        <f t="shared" si="246"/>
        <v>13494946.75</v>
      </c>
      <c r="G213" s="38">
        <f t="shared" si="247"/>
        <v>13699235.333333334</v>
      </c>
      <c r="H213" s="38">
        <f t="shared" si="248"/>
        <v>13903523.916666666</v>
      </c>
      <c r="I213" s="38">
        <f t="shared" si="249"/>
        <v>14107812.5</v>
      </c>
      <c r="J213" s="38">
        <f t="shared" si="250"/>
        <v>14312101.083333334</v>
      </c>
      <c r="K213" s="38">
        <f t="shared" si="251"/>
        <v>14516389.666666666</v>
      </c>
      <c r="L213" s="38">
        <f t="shared" si="252"/>
        <v>14720678.25</v>
      </c>
      <c r="M213" s="38">
        <f t="shared" si="253"/>
        <v>14924966.833333334</v>
      </c>
      <c r="N213" s="38">
        <f t="shared" si="254"/>
        <v>15129255.416666668</v>
      </c>
      <c r="O213" s="38">
        <f t="shared" si="255"/>
        <v>15333544</v>
      </c>
      <c r="P213" s="53">
        <f t="shared" si="256"/>
        <v>14107812.5</v>
      </c>
    </row>
    <row r="214" spans="1:17">
      <c r="A214" s="39">
        <v>2014</v>
      </c>
      <c r="B214" s="38">
        <v>17437289.059999999</v>
      </c>
      <c r="C214" s="38">
        <f t="shared" si="243"/>
        <v>17437289.059999999</v>
      </c>
      <c r="D214" s="38">
        <f t="shared" si="244"/>
        <v>15508856.088333333</v>
      </c>
      <c r="E214" s="38">
        <f t="shared" si="245"/>
        <v>15684168.176666666</v>
      </c>
      <c r="F214" s="38">
        <f t="shared" si="246"/>
        <v>15859480.265000001</v>
      </c>
      <c r="G214" s="38">
        <f t="shared" si="247"/>
        <v>16034792.353333334</v>
      </c>
      <c r="H214" s="38">
        <f t="shared" si="248"/>
        <v>16210104.441666666</v>
      </c>
      <c r="I214" s="38">
        <f t="shared" si="249"/>
        <v>16385416.529999999</v>
      </c>
      <c r="J214" s="38">
        <f t="shared" si="250"/>
        <v>16560728.618333332</v>
      </c>
      <c r="K214" s="38">
        <f t="shared" si="251"/>
        <v>16736040.706666665</v>
      </c>
      <c r="L214" s="38">
        <f t="shared" si="252"/>
        <v>16911352.794999998</v>
      </c>
      <c r="M214" s="38">
        <f t="shared" si="253"/>
        <v>17086664.883333333</v>
      </c>
      <c r="N214" s="38">
        <f t="shared" si="254"/>
        <v>17261976.971666664</v>
      </c>
      <c r="O214" s="38">
        <f t="shared" si="255"/>
        <v>17437289.059999999</v>
      </c>
      <c r="P214" s="53">
        <f t="shared" si="256"/>
        <v>16385416.529999999</v>
      </c>
    </row>
    <row r="215" spans="1:17">
      <c r="A215" s="39">
        <v>2015</v>
      </c>
      <c r="B215" s="38">
        <v>19060275.550000001</v>
      </c>
      <c r="C215" s="38">
        <f t="shared" si="243"/>
        <v>19060275.550000001</v>
      </c>
      <c r="D215" s="38">
        <f t="shared" si="244"/>
        <v>17572537.934166666</v>
      </c>
      <c r="E215" s="38">
        <f t="shared" si="245"/>
        <v>17707786.808333334</v>
      </c>
      <c r="F215" s="38">
        <f t="shared" si="246"/>
        <v>17843035.682499997</v>
      </c>
      <c r="G215" s="38">
        <f t="shared" si="247"/>
        <v>17978284.556666665</v>
      </c>
      <c r="H215" s="38">
        <f t="shared" si="248"/>
        <v>18113533.430833332</v>
      </c>
      <c r="I215" s="38">
        <f t="shared" si="249"/>
        <v>18248782.305</v>
      </c>
      <c r="J215" s="38">
        <f t="shared" si="250"/>
        <v>18384031.179166667</v>
      </c>
      <c r="K215" s="38">
        <f t="shared" si="251"/>
        <v>18519280.053333335</v>
      </c>
      <c r="L215" s="38">
        <f t="shared" si="252"/>
        <v>18654528.927500002</v>
      </c>
      <c r="M215" s="38">
        <f t="shared" si="253"/>
        <v>18789777.801666666</v>
      </c>
      <c r="N215" s="38">
        <f t="shared" si="254"/>
        <v>18925026.675833333</v>
      </c>
      <c r="O215" s="38">
        <f t="shared" si="255"/>
        <v>19060275.550000001</v>
      </c>
      <c r="P215" s="53">
        <f t="shared" si="256"/>
        <v>18248782.305000003</v>
      </c>
    </row>
    <row r="216" spans="1:17">
      <c r="A216" s="39">
        <v>2016</v>
      </c>
      <c r="B216" s="38">
        <v>21633140</v>
      </c>
      <c r="C216" s="38">
        <f t="shared" si="243"/>
        <v>21633140</v>
      </c>
      <c r="D216" s="38">
        <f t="shared" si="244"/>
        <v>19274680.920833334</v>
      </c>
      <c r="E216" s="38">
        <f t="shared" si="245"/>
        <v>19489086.291666668</v>
      </c>
      <c r="F216" s="38">
        <f t="shared" si="246"/>
        <v>19703491.662500001</v>
      </c>
      <c r="G216" s="38">
        <f t="shared" si="247"/>
        <v>19917897.033333335</v>
      </c>
      <c r="H216" s="38">
        <f t="shared" si="248"/>
        <v>20132302.404166669</v>
      </c>
      <c r="I216" s="38">
        <f t="shared" si="249"/>
        <v>20346707.774999999</v>
      </c>
      <c r="J216" s="38">
        <f t="shared" si="250"/>
        <v>20561113.145833332</v>
      </c>
      <c r="K216" s="38">
        <f t="shared" si="251"/>
        <v>20775518.516666666</v>
      </c>
      <c r="L216" s="38">
        <f t="shared" si="252"/>
        <v>20989923.887499999</v>
      </c>
      <c r="M216" s="38">
        <f t="shared" si="253"/>
        <v>21204329.258333333</v>
      </c>
      <c r="N216" s="38">
        <f t="shared" si="254"/>
        <v>21418734.629166666</v>
      </c>
      <c r="O216" s="38">
        <f t="shared" si="255"/>
        <v>21633140</v>
      </c>
      <c r="P216" s="53">
        <f t="shared" ref="P216" si="257">((C215+O216)+2*(SUM(D216:N216)))/24</f>
        <v>20346707.774999999</v>
      </c>
      <c r="Q216" s="53">
        <f>((L215+L216)+2*(SUM(D216:K216)+SUM(M215:O215)))/24</f>
        <v>19733175.348749999</v>
      </c>
    </row>
    <row r="217" spans="1:17"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53"/>
    </row>
    <row r="218" spans="1:17">
      <c r="A218" s="43" t="s">
        <v>92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46"/>
    </row>
    <row r="219" spans="1:17">
      <c r="A219" s="39">
        <v>2008</v>
      </c>
      <c r="B219" s="38">
        <f>109.5+2162002.86</f>
        <v>2162112.36</v>
      </c>
      <c r="C219" s="38">
        <f t="shared" ref="C219:C227" si="258">B219</f>
        <v>2162112.36</v>
      </c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53"/>
    </row>
    <row r="220" spans="1:17">
      <c r="A220" s="39">
        <v>2009</v>
      </c>
      <c r="B220" s="38">
        <f>1135.37-4831337.66</f>
        <v>-4830202.29</v>
      </c>
      <c r="C220" s="38">
        <f t="shared" si="258"/>
        <v>-4830202.29</v>
      </c>
      <c r="D220" s="38">
        <f t="shared" ref="D220:D227" si="259">(B220-B219)/12*1+B219</f>
        <v>1579419.4724999997</v>
      </c>
      <c r="E220" s="38">
        <f t="shared" ref="E220:E227" si="260">(B220-B219)/12*2+B219</f>
        <v>996726.58499999973</v>
      </c>
      <c r="F220" s="38">
        <f t="shared" ref="F220:F227" si="261">(B220-B219)/12*3+B219</f>
        <v>414033.69749999978</v>
      </c>
      <c r="G220" s="38">
        <f t="shared" ref="G220:G227" si="262">(B220-B219)/12*4+B219</f>
        <v>-168659.19000000041</v>
      </c>
      <c r="H220" s="38">
        <f t="shared" ref="H220:H227" si="263">(B220-B219)/12*5+B219</f>
        <v>-751352.0775000006</v>
      </c>
      <c r="I220" s="38">
        <f t="shared" ref="I220:I227" si="264">(B220-B219)/12*6+B219</f>
        <v>-1334044.9650000003</v>
      </c>
      <c r="J220" s="38">
        <f t="shared" ref="J220:J227" si="265">(B220-B219)/12*7+B219</f>
        <v>-1916737.8525000005</v>
      </c>
      <c r="K220" s="38">
        <f t="shared" ref="K220:K227" si="266">(B220-B219)/12*8+B219</f>
        <v>-2499430.7400000007</v>
      </c>
      <c r="L220" s="38">
        <f t="shared" ref="L220:L227" si="267">(B220-B219)/12*9+B219</f>
        <v>-3082123.6275000009</v>
      </c>
      <c r="M220" s="38">
        <f t="shared" ref="M220:M227" si="268">(B220-B219)/12*10+B219</f>
        <v>-3664816.5150000011</v>
      </c>
      <c r="N220" s="38">
        <f t="shared" ref="N220:N227" si="269">(B220-B219)/12*11+B219</f>
        <v>-4247509.4025000017</v>
      </c>
      <c r="O220" s="38">
        <f t="shared" ref="O220:O227" si="270">+B220</f>
        <v>-4830202.29</v>
      </c>
      <c r="P220" s="53">
        <f t="shared" ref="P220:P226" si="271">((C219+O220)+2*(SUM(D220:N220)))/24</f>
        <v>-1334044.9650000005</v>
      </c>
    </row>
    <row r="221" spans="1:17">
      <c r="A221" s="39">
        <v>2010</v>
      </c>
      <c r="B221" s="38">
        <f>974-4748812</f>
        <v>-4747838</v>
      </c>
      <c r="C221" s="38">
        <f t="shared" si="258"/>
        <v>-4747838</v>
      </c>
      <c r="D221" s="38">
        <f t="shared" si="259"/>
        <v>-4823338.5991666671</v>
      </c>
      <c r="E221" s="38">
        <f t="shared" si="260"/>
        <v>-4816474.9083333332</v>
      </c>
      <c r="F221" s="38">
        <f t="shared" si="261"/>
        <v>-4809611.2175000003</v>
      </c>
      <c r="G221" s="38">
        <f t="shared" si="262"/>
        <v>-4802747.5266666664</v>
      </c>
      <c r="H221" s="38">
        <f t="shared" si="263"/>
        <v>-4795883.8358333334</v>
      </c>
      <c r="I221" s="38">
        <f t="shared" si="264"/>
        <v>-4789020.1449999996</v>
      </c>
      <c r="J221" s="38">
        <f t="shared" si="265"/>
        <v>-4782156.4541666666</v>
      </c>
      <c r="K221" s="38">
        <f t="shared" si="266"/>
        <v>-4775292.7633333337</v>
      </c>
      <c r="L221" s="38">
        <f t="shared" si="267"/>
        <v>-4768429.0724999998</v>
      </c>
      <c r="M221" s="38">
        <f t="shared" si="268"/>
        <v>-4761565.3816666668</v>
      </c>
      <c r="N221" s="38">
        <f t="shared" si="269"/>
        <v>-4754701.6908333329</v>
      </c>
      <c r="O221" s="38">
        <f t="shared" si="270"/>
        <v>-4747838</v>
      </c>
      <c r="P221" s="53">
        <f>((C220+O221)+2*(SUM(D221:N221)))/24</f>
        <v>-4789020.1449999996</v>
      </c>
    </row>
    <row r="222" spans="1:17">
      <c r="A222" s="39">
        <v>2011</v>
      </c>
      <c r="B222" s="38">
        <v>-4719590</v>
      </c>
      <c r="C222" s="38">
        <f t="shared" si="258"/>
        <v>-4719590</v>
      </c>
      <c r="D222" s="38">
        <f t="shared" si="259"/>
        <v>-4745484</v>
      </c>
      <c r="E222" s="38">
        <f t="shared" si="260"/>
        <v>-4743130</v>
      </c>
      <c r="F222" s="38">
        <f t="shared" si="261"/>
        <v>-4740776</v>
      </c>
      <c r="G222" s="38">
        <f t="shared" si="262"/>
        <v>-4738422</v>
      </c>
      <c r="H222" s="38">
        <f t="shared" si="263"/>
        <v>-4736068</v>
      </c>
      <c r="I222" s="38">
        <f t="shared" si="264"/>
        <v>-4733714</v>
      </c>
      <c r="J222" s="38">
        <f t="shared" si="265"/>
        <v>-4731360</v>
      </c>
      <c r="K222" s="38">
        <f t="shared" si="266"/>
        <v>-4729006</v>
      </c>
      <c r="L222" s="38">
        <f t="shared" si="267"/>
        <v>-4726652</v>
      </c>
      <c r="M222" s="38">
        <f t="shared" si="268"/>
        <v>-4724298</v>
      </c>
      <c r="N222" s="38">
        <f t="shared" si="269"/>
        <v>-4721944</v>
      </c>
      <c r="O222" s="38">
        <f t="shared" si="270"/>
        <v>-4719590</v>
      </c>
      <c r="P222" s="53">
        <f t="shared" si="271"/>
        <v>-4733714</v>
      </c>
    </row>
    <row r="223" spans="1:17">
      <c r="A223" s="39">
        <v>2012</v>
      </c>
      <c r="B223" s="38">
        <v>-4859572</v>
      </c>
      <c r="C223" s="38">
        <f t="shared" si="258"/>
        <v>-4859572</v>
      </c>
      <c r="D223" s="38">
        <f t="shared" si="259"/>
        <v>-4731255.166666667</v>
      </c>
      <c r="E223" s="38">
        <f t="shared" si="260"/>
        <v>-4742920.333333333</v>
      </c>
      <c r="F223" s="38">
        <f t="shared" si="261"/>
        <v>-4754585.5</v>
      </c>
      <c r="G223" s="38">
        <f t="shared" si="262"/>
        <v>-4766250.666666667</v>
      </c>
      <c r="H223" s="38">
        <f t="shared" si="263"/>
        <v>-4777915.833333333</v>
      </c>
      <c r="I223" s="38">
        <f t="shared" si="264"/>
        <v>-4789581</v>
      </c>
      <c r="J223" s="38">
        <f t="shared" si="265"/>
        <v>-4801246.166666667</v>
      </c>
      <c r="K223" s="38">
        <f t="shared" si="266"/>
        <v>-4812911.333333333</v>
      </c>
      <c r="L223" s="38">
        <f t="shared" si="267"/>
        <v>-4824576.5</v>
      </c>
      <c r="M223" s="38">
        <f t="shared" si="268"/>
        <v>-4836241.666666667</v>
      </c>
      <c r="N223" s="38">
        <f t="shared" si="269"/>
        <v>-4847906.833333333</v>
      </c>
      <c r="O223" s="38">
        <f t="shared" si="270"/>
        <v>-4859572</v>
      </c>
      <c r="P223" s="53">
        <f t="shared" si="271"/>
        <v>-4789581</v>
      </c>
    </row>
    <row r="224" spans="1:17">
      <c r="A224" s="39">
        <v>2013</v>
      </c>
      <c r="B224" s="38">
        <v>-5011118</v>
      </c>
      <c r="C224" s="38">
        <f t="shared" si="258"/>
        <v>-5011118</v>
      </c>
      <c r="D224" s="38">
        <f t="shared" si="259"/>
        <v>-4872200.833333333</v>
      </c>
      <c r="E224" s="38">
        <f t="shared" si="260"/>
        <v>-4884829.666666667</v>
      </c>
      <c r="F224" s="38">
        <f t="shared" si="261"/>
        <v>-4897458.5</v>
      </c>
      <c r="G224" s="38">
        <f t="shared" si="262"/>
        <v>-4910087.333333333</v>
      </c>
      <c r="H224" s="38">
        <f t="shared" si="263"/>
        <v>-4922716.166666667</v>
      </c>
      <c r="I224" s="38">
        <f t="shared" si="264"/>
        <v>-4935345</v>
      </c>
      <c r="J224" s="38">
        <f t="shared" si="265"/>
        <v>-4947973.833333333</v>
      </c>
      <c r="K224" s="38">
        <f t="shared" si="266"/>
        <v>-4960602.666666667</v>
      </c>
      <c r="L224" s="38">
        <f t="shared" si="267"/>
        <v>-4973231.5</v>
      </c>
      <c r="M224" s="38">
        <f t="shared" si="268"/>
        <v>-4985860.333333333</v>
      </c>
      <c r="N224" s="38">
        <f t="shared" si="269"/>
        <v>-4998489.166666667</v>
      </c>
      <c r="O224" s="38">
        <f t="shared" si="270"/>
        <v>-5011118</v>
      </c>
      <c r="P224" s="53">
        <f t="shared" si="271"/>
        <v>-4935345</v>
      </c>
    </row>
    <row r="225" spans="1:17">
      <c r="A225" s="39">
        <v>2014</v>
      </c>
      <c r="B225" s="38">
        <v>-5240173.5999999996</v>
      </c>
      <c r="C225" s="38">
        <f t="shared" si="258"/>
        <v>-5240173.5999999996</v>
      </c>
      <c r="D225" s="38">
        <f t="shared" si="259"/>
        <v>-5030205.9666666668</v>
      </c>
      <c r="E225" s="38">
        <f t="shared" si="260"/>
        <v>-5049293.9333333336</v>
      </c>
      <c r="F225" s="38">
        <f t="shared" si="261"/>
        <v>-5068381.9000000004</v>
      </c>
      <c r="G225" s="38">
        <f t="shared" si="262"/>
        <v>-5087469.8666666662</v>
      </c>
      <c r="H225" s="38">
        <f t="shared" si="263"/>
        <v>-5106557.833333333</v>
      </c>
      <c r="I225" s="38">
        <f t="shared" si="264"/>
        <v>-5125645.8</v>
      </c>
      <c r="J225" s="38">
        <f t="shared" si="265"/>
        <v>-5144733.7666666666</v>
      </c>
      <c r="K225" s="38">
        <f t="shared" si="266"/>
        <v>-5163821.7333333334</v>
      </c>
      <c r="L225" s="38">
        <f t="shared" si="267"/>
        <v>-5182909.6999999993</v>
      </c>
      <c r="M225" s="38">
        <f t="shared" si="268"/>
        <v>-5201997.666666666</v>
      </c>
      <c r="N225" s="38">
        <f t="shared" si="269"/>
        <v>-5221085.6333333328</v>
      </c>
      <c r="O225" s="38">
        <f t="shared" si="270"/>
        <v>-5240173.5999999996</v>
      </c>
      <c r="P225" s="53">
        <f t="shared" si="271"/>
        <v>-5125645.8</v>
      </c>
    </row>
    <row r="226" spans="1:17">
      <c r="A226" s="39">
        <v>2015</v>
      </c>
      <c r="B226" s="38">
        <v>-5531600.9299999997</v>
      </c>
      <c r="C226" s="38">
        <f t="shared" si="258"/>
        <v>-5531600.9299999997</v>
      </c>
      <c r="D226" s="38">
        <f t="shared" si="259"/>
        <v>-5264459.2108333334</v>
      </c>
      <c r="E226" s="38">
        <f t="shared" si="260"/>
        <v>-5288744.8216666663</v>
      </c>
      <c r="F226" s="38">
        <f t="shared" si="261"/>
        <v>-5313030.4324999992</v>
      </c>
      <c r="G226" s="38">
        <f t="shared" si="262"/>
        <v>-5337316.043333333</v>
      </c>
      <c r="H226" s="38">
        <f t="shared" si="263"/>
        <v>-5361601.6541666668</v>
      </c>
      <c r="I226" s="38">
        <f t="shared" si="264"/>
        <v>-5385887.2649999997</v>
      </c>
      <c r="J226" s="38">
        <f t="shared" si="265"/>
        <v>-5410172.8758333325</v>
      </c>
      <c r="K226" s="38">
        <f t="shared" si="266"/>
        <v>-5434458.4866666663</v>
      </c>
      <c r="L226" s="38">
        <f t="shared" si="267"/>
        <v>-5458744.0975000001</v>
      </c>
      <c r="M226" s="38">
        <f t="shared" si="268"/>
        <v>-5483029.708333333</v>
      </c>
      <c r="N226" s="38">
        <f t="shared" si="269"/>
        <v>-5507315.3191666659</v>
      </c>
      <c r="O226" s="38">
        <f t="shared" si="270"/>
        <v>-5531600.9299999997</v>
      </c>
      <c r="P226" s="53">
        <f t="shared" si="271"/>
        <v>-5385887.2650000006</v>
      </c>
    </row>
    <row r="227" spans="1:17">
      <c r="A227" s="39">
        <v>2016</v>
      </c>
      <c r="B227" s="38">
        <v>-5293680</v>
      </c>
      <c r="C227" s="38">
        <f t="shared" si="258"/>
        <v>-5293680</v>
      </c>
      <c r="D227" s="38">
        <f t="shared" si="259"/>
        <v>-5511774.1858333331</v>
      </c>
      <c r="E227" s="38">
        <f t="shared" si="260"/>
        <v>-5491947.4416666664</v>
      </c>
      <c r="F227" s="38">
        <f t="shared" si="261"/>
        <v>-5472120.6974999998</v>
      </c>
      <c r="G227" s="38">
        <f t="shared" si="262"/>
        <v>-5452293.9533333331</v>
      </c>
      <c r="H227" s="38">
        <f t="shared" si="263"/>
        <v>-5432467.2091666665</v>
      </c>
      <c r="I227" s="38">
        <f t="shared" si="264"/>
        <v>-5412640.4649999999</v>
      </c>
      <c r="J227" s="38">
        <f t="shared" si="265"/>
        <v>-5392813.7208333332</v>
      </c>
      <c r="K227" s="38">
        <f t="shared" si="266"/>
        <v>-5372986.9766666666</v>
      </c>
      <c r="L227" s="38">
        <f t="shared" si="267"/>
        <v>-5353160.2324999999</v>
      </c>
      <c r="M227" s="38">
        <f t="shared" si="268"/>
        <v>-5333333.4883333333</v>
      </c>
      <c r="N227" s="38">
        <f t="shared" si="269"/>
        <v>-5313506.7441666666</v>
      </c>
      <c r="O227" s="38">
        <f t="shared" si="270"/>
        <v>-5293680</v>
      </c>
      <c r="P227" s="53">
        <f t="shared" ref="P227" si="272">((C226+O227)+2*(SUM(D227:N227)))/24</f>
        <v>-5412640.4649999999</v>
      </c>
      <c r="Q227" s="53">
        <f>((L226+L227)+2*(SUM(D227:K227)+SUM(M226:O226)))/24</f>
        <v>-5455578.5643750001</v>
      </c>
    </row>
    <row r="228" spans="1:17"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53"/>
    </row>
    <row r="229" spans="1:17">
      <c r="A229" s="43" t="s">
        <v>93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46"/>
    </row>
    <row r="230" spans="1:17">
      <c r="A230" s="39">
        <v>2008</v>
      </c>
      <c r="B230" s="38">
        <f>2541530.45+63659286</f>
        <v>66200816.450000003</v>
      </c>
      <c r="C230" s="38">
        <f t="shared" ref="C230:C238" si="273">B230</f>
        <v>66200816.450000003</v>
      </c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53"/>
    </row>
    <row r="231" spans="1:17">
      <c r="A231" s="39">
        <v>2009</v>
      </c>
      <c r="B231" s="38">
        <f>2445127.08+89873496.29</f>
        <v>92318623.370000005</v>
      </c>
      <c r="C231" s="38">
        <f t="shared" si="273"/>
        <v>92318623.370000005</v>
      </c>
      <c r="D231" s="38">
        <f t="shared" ref="D231:D238" si="274">(B231-B230)/12*1+B230</f>
        <v>68377300.359999999</v>
      </c>
      <c r="E231" s="38">
        <f t="shared" ref="E231:E238" si="275">(B231-B230)/12*2+B230</f>
        <v>70553784.270000011</v>
      </c>
      <c r="F231" s="38">
        <f t="shared" ref="F231:F238" si="276">(B231-B230)/12*3+B230</f>
        <v>72730268.180000007</v>
      </c>
      <c r="G231" s="38">
        <f t="shared" ref="G231:G238" si="277">(B231-B230)/12*4+B230</f>
        <v>74906752.090000004</v>
      </c>
      <c r="H231" s="38">
        <f t="shared" ref="H231:H238" si="278">(B231-B230)/12*5+B230</f>
        <v>77083236</v>
      </c>
      <c r="I231" s="38">
        <f t="shared" ref="I231:I238" si="279">(B231-B230)/12*6+B230</f>
        <v>79259719.909999996</v>
      </c>
      <c r="J231" s="38">
        <f t="shared" ref="J231:J238" si="280">(B231-B230)/12*7+B230</f>
        <v>81436203.820000008</v>
      </c>
      <c r="K231" s="38">
        <f t="shared" ref="K231:K238" si="281">(B231-B230)/12*8+B230</f>
        <v>83612687.730000004</v>
      </c>
      <c r="L231" s="38">
        <f t="shared" ref="L231:L238" si="282">(B231-B230)/12*9+B230</f>
        <v>85789171.640000001</v>
      </c>
      <c r="M231" s="38">
        <f t="shared" ref="M231:M238" si="283">(B231-B230)/12*10+B230</f>
        <v>87965655.550000012</v>
      </c>
      <c r="N231" s="38">
        <f t="shared" ref="N231:N238" si="284">(B231-B230)/12*11+B230</f>
        <v>90142139.460000008</v>
      </c>
      <c r="O231" s="38">
        <f t="shared" ref="O231:O238" si="285">+B231</f>
        <v>92318623.370000005</v>
      </c>
      <c r="P231" s="53">
        <f t="shared" ref="P231:P238" si="286">((C230+O231)+2*(SUM(D231:N231)))/24</f>
        <v>79259719.909999996</v>
      </c>
    </row>
    <row r="232" spans="1:17">
      <c r="A232" s="39">
        <v>2010</v>
      </c>
      <c r="B232" s="38">
        <f>2337366+98119714</f>
        <v>100457080</v>
      </c>
      <c r="C232" s="38">
        <f t="shared" si="273"/>
        <v>100457080</v>
      </c>
      <c r="D232" s="38">
        <f t="shared" si="274"/>
        <v>92996828.089166671</v>
      </c>
      <c r="E232" s="38">
        <f t="shared" si="275"/>
        <v>93675032.808333337</v>
      </c>
      <c r="F232" s="38">
        <f t="shared" si="276"/>
        <v>94353237.527500004</v>
      </c>
      <c r="G232" s="38">
        <f t="shared" si="277"/>
        <v>95031442.24666667</v>
      </c>
      <c r="H232" s="38">
        <f t="shared" si="278"/>
        <v>95709646.965833336</v>
      </c>
      <c r="I232" s="38">
        <f t="shared" si="279"/>
        <v>96387851.685000002</v>
      </c>
      <c r="J232" s="38">
        <f t="shared" si="280"/>
        <v>97066056.404166669</v>
      </c>
      <c r="K232" s="38">
        <f t="shared" si="281"/>
        <v>97744261.123333335</v>
      </c>
      <c r="L232" s="38">
        <f t="shared" si="282"/>
        <v>98422465.842500001</v>
      </c>
      <c r="M232" s="38">
        <f t="shared" si="283"/>
        <v>99100670.561666667</v>
      </c>
      <c r="N232" s="38">
        <f t="shared" si="284"/>
        <v>99778875.280833334</v>
      </c>
      <c r="O232" s="38">
        <f t="shared" si="285"/>
        <v>100457080</v>
      </c>
      <c r="P232" s="53">
        <f t="shared" si="286"/>
        <v>96387851.685000002</v>
      </c>
    </row>
    <row r="233" spans="1:17">
      <c r="A233" s="39">
        <v>2011</v>
      </c>
      <c r="B233" s="38">
        <v>108646437</v>
      </c>
      <c r="C233" s="38">
        <f t="shared" si="273"/>
        <v>108646437</v>
      </c>
      <c r="D233" s="38">
        <f t="shared" si="274"/>
        <v>101139526.41666667</v>
      </c>
      <c r="E233" s="38">
        <f t="shared" si="275"/>
        <v>101821972.83333333</v>
      </c>
      <c r="F233" s="38">
        <f t="shared" si="276"/>
        <v>102504419.25</v>
      </c>
      <c r="G233" s="38">
        <f t="shared" si="277"/>
        <v>103186865.66666667</v>
      </c>
      <c r="H233" s="38">
        <f t="shared" si="278"/>
        <v>103869312.08333333</v>
      </c>
      <c r="I233" s="38">
        <f t="shared" si="279"/>
        <v>104551758.5</v>
      </c>
      <c r="J233" s="38">
        <f t="shared" si="280"/>
        <v>105234204.91666667</v>
      </c>
      <c r="K233" s="38">
        <f t="shared" si="281"/>
        <v>105916651.33333333</v>
      </c>
      <c r="L233" s="38">
        <f t="shared" si="282"/>
        <v>106599097.75</v>
      </c>
      <c r="M233" s="38">
        <f t="shared" si="283"/>
        <v>107281544.16666667</v>
      </c>
      <c r="N233" s="38">
        <f t="shared" si="284"/>
        <v>107963990.58333333</v>
      </c>
      <c r="O233" s="38">
        <f t="shared" si="285"/>
        <v>108646437</v>
      </c>
      <c r="P233" s="53">
        <f t="shared" si="286"/>
        <v>104551758.5</v>
      </c>
    </row>
    <row r="234" spans="1:17">
      <c r="A234" s="39">
        <v>2012</v>
      </c>
      <c r="B234" s="38">
        <v>105365894</v>
      </c>
      <c r="C234" s="38">
        <f t="shared" si="273"/>
        <v>105365894</v>
      </c>
      <c r="D234" s="38">
        <f t="shared" si="274"/>
        <v>108373058.41666667</v>
      </c>
      <c r="E234" s="38">
        <f t="shared" si="275"/>
        <v>108099679.83333333</v>
      </c>
      <c r="F234" s="38">
        <f t="shared" si="276"/>
        <v>107826301.25</v>
      </c>
      <c r="G234" s="38">
        <f t="shared" si="277"/>
        <v>107552922.66666667</v>
      </c>
      <c r="H234" s="38">
        <f t="shared" si="278"/>
        <v>107279544.08333333</v>
      </c>
      <c r="I234" s="38">
        <f t="shared" si="279"/>
        <v>107006165.5</v>
      </c>
      <c r="J234" s="38">
        <f t="shared" si="280"/>
        <v>106732786.91666667</v>
      </c>
      <c r="K234" s="38">
        <f t="shared" si="281"/>
        <v>106459408.33333333</v>
      </c>
      <c r="L234" s="38">
        <f t="shared" si="282"/>
        <v>106186029.75</v>
      </c>
      <c r="M234" s="38">
        <f t="shared" si="283"/>
        <v>105912651.16666667</v>
      </c>
      <c r="N234" s="38">
        <f t="shared" si="284"/>
        <v>105639272.58333333</v>
      </c>
      <c r="O234" s="38">
        <f t="shared" si="285"/>
        <v>105365894</v>
      </c>
      <c r="P234" s="53">
        <f t="shared" si="286"/>
        <v>107006165.5</v>
      </c>
    </row>
    <row r="235" spans="1:17">
      <c r="A235" s="39">
        <v>2013</v>
      </c>
      <c r="B235" s="38">
        <v>101300168</v>
      </c>
      <c r="C235" s="38">
        <f t="shared" si="273"/>
        <v>101300168</v>
      </c>
      <c r="D235" s="38">
        <f t="shared" si="274"/>
        <v>105027083.5</v>
      </c>
      <c r="E235" s="38">
        <f t="shared" si="275"/>
        <v>104688273</v>
      </c>
      <c r="F235" s="38">
        <f t="shared" si="276"/>
        <v>104349462.5</v>
      </c>
      <c r="G235" s="38">
        <f t="shared" si="277"/>
        <v>104010652</v>
      </c>
      <c r="H235" s="38">
        <f t="shared" si="278"/>
        <v>103671841.5</v>
      </c>
      <c r="I235" s="38">
        <f t="shared" si="279"/>
        <v>103333031</v>
      </c>
      <c r="J235" s="38">
        <f t="shared" si="280"/>
        <v>102994220.5</v>
      </c>
      <c r="K235" s="38">
        <f t="shared" si="281"/>
        <v>102655410</v>
      </c>
      <c r="L235" s="38">
        <f t="shared" si="282"/>
        <v>102316599.5</v>
      </c>
      <c r="M235" s="38">
        <f t="shared" si="283"/>
        <v>101977789</v>
      </c>
      <c r="N235" s="38">
        <f t="shared" si="284"/>
        <v>101638978.5</v>
      </c>
      <c r="O235" s="38">
        <f t="shared" si="285"/>
        <v>101300168</v>
      </c>
      <c r="P235" s="53">
        <f t="shared" si="286"/>
        <v>103333031</v>
      </c>
    </row>
    <row r="236" spans="1:17">
      <c r="A236" s="39">
        <v>2014</v>
      </c>
      <c r="B236" s="38">
        <v>97630821.25</v>
      </c>
      <c r="C236" s="38">
        <f t="shared" si="273"/>
        <v>97630821.25</v>
      </c>
      <c r="D236" s="38">
        <f t="shared" si="274"/>
        <v>100994389.10416667</v>
      </c>
      <c r="E236" s="38">
        <f t="shared" si="275"/>
        <v>100688610.20833333</v>
      </c>
      <c r="F236" s="38">
        <f t="shared" si="276"/>
        <v>100382831.3125</v>
      </c>
      <c r="G236" s="38">
        <f t="shared" si="277"/>
        <v>100077052.41666667</v>
      </c>
      <c r="H236" s="38">
        <f t="shared" si="278"/>
        <v>99771273.520833328</v>
      </c>
      <c r="I236" s="38">
        <f t="shared" si="279"/>
        <v>99465494.625</v>
      </c>
      <c r="J236" s="38">
        <f t="shared" si="280"/>
        <v>99159715.729166672</v>
      </c>
      <c r="K236" s="38">
        <f t="shared" si="281"/>
        <v>98853936.833333328</v>
      </c>
      <c r="L236" s="38">
        <f t="shared" si="282"/>
        <v>98548157.9375</v>
      </c>
      <c r="M236" s="38">
        <f t="shared" si="283"/>
        <v>98242379.041666672</v>
      </c>
      <c r="N236" s="38">
        <f t="shared" si="284"/>
        <v>97936600.145833328</v>
      </c>
      <c r="O236" s="38">
        <f t="shared" si="285"/>
        <v>97630821.25</v>
      </c>
      <c r="P236" s="53">
        <f t="shared" si="286"/>
        <v>99465494.625</v>
      </c>
    </row>
    <row r="237" spans="1:17">
      <c r="A237" s="39">
        <v>2015</v>
      </c>
      <c r="B237" s="38">
        <v>93546536.469999999</v>
      </c>
      <c r="C237" s="38">
        <f t="shared" si="273"/>
        <v>93546536.469999999</v>
      </c>
      <c r="D237" s="38">
        <f t="shared" si="274"/>
        <v>97290464.185000002</v>
      </c>
      <c r="E237" s="38">
        <f t="shared" si="275"/>
        <v>96950107.120000005</v>
      </c>
      <c r="F237" s="38">
        <f t="shared" si="276"/>
        <v>96609750.055000007</v>
      </c>
      <c r="G237" s="38">
        <f t="shared" si="277"/>
        <v>96269392.989999995</v>
      </c>
      <c r="H237" s="38">
        <f t="shared" si="278"/>
        <v>95929035.924999997</v>
      </c>
      <c r="I237" s="38">
        <f t="shared" si="279"/>
        <v>95588678.859999999</v>
      </c>
      <c r="J237" s="38">
        <f t="shared" si="280"/>
        <v>95248321.795000002</v>
      </c>
      <c r="K237" s="38">
        <f t="shared" si="281"/>
        <v>94907964.730000004</v>
      </c>
      <c r="L237" s="38">
        <f t="shared" si="282"/>
        <v>94567607.664999992</v>
      </c>
      <c r="M237" s="38">
        <f t="shared" si="283"/>
        <v>94227250.599999994</v>
      </c>
      <c r="N237" s="38">
        <f t="shared" si="284"/>
        <v>93886893.534999996</v>
      </c>
      <c r="O237" s="38">
        <f t="shared" si="285"/>
        <v>93546536.469999999</v>
      </c>
      <c r="P237" s="53">
        <f t="shared" si="286"/>
        <v>95588678.859999999</v>
      </c>
    </row>
    <row r="238" spans="1:17">
      <c r="A238" s="39">
        <v>2016</v>
      </c>
      <c r="B238" s="38">
        <v>89631400</v>
      </c>
      <c r="C238" s="38">
        <f t="shared" si="273"/>
        <v>89631400</v>
      </c>
      <c r="D238" s="38">
        <f t="shared" si="274"/>
        <v>93220275.097499996</v>
      </c>
      <c r="E238" s="38">
        <f t="shared" si="275"/>
        <v>92894013.724999994</v>
      </c>
      <c r="F238" s="38">
        <f t="shared" si="276"/>
        <v>92567752.352499992</v>
      </c>
      <c r="G238" s="38">
        <f t="shared" si="277"/>
        <v>92241490.980000004</v>
      </c>
      <c r="H238" s="38">
        <f t="shared" si="278"/>
        <v>91915229.607500002</v>
      </c>
      <c r="I238" s="38">
        <f t="shared" si="279"/>
        <v>91588968.234999999</v>
      </c>
      <c r="J238" s="38">
        <f t="shared" si="280"/>
        <v>91262706.862499997</v>
      </c>
      <c r="K238" s="38">
        <f t="shared" si="281"/>
        <v>90936445.489999995</v>
      </c>
      <c r="L238" s="38">
        <f t="shared" si="282"/>
        <v>90610184.117500007</v>
      </c>
      <c r="M238" s="38">
        <f t="shared" si="283"/>
        <v>90283922.745000005</v>
      </c>
      <c r="N238" s="38">
        <f t="shared" si="284"/>
        <v>89957661.372500002</v>
      </c>
      <c r="O238" s="38">
        <f t="shared" si="285"/>
        <v>89631400</v>
      </c>
      <c r="P238" s="53">
        <f t="shared" si="286"/>
        <v>91588968.234999999</v>
      </c>
      <c r="Q238" s="53">
        <f>((L237+L238)+2*(SUM(D238:K238)+SUM(M237:O237)))/24</f>
        <v>92573038.23718749</v>
      </c>
    </row>
    <row r="239" spans="1:17"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1:17" outlineLevel="1">
      <c r="A240" s="43" t="s">
        <v>94</v>
      </c>
    </row>
    <row r="241" spans="1:17" outlineLevel="1">
      <c r="A241" s="43"/>
      <c r="B241" s="61" t="s">
        <v>95</v>
      </c>
      <c r="D241" s="62" t="s">
        <v>96</v>
      </c>
      <c r="E241" s="62" t="s">
        <v>97</v>
      </c>
      <c r="O241" s="63" t="s">
        <v>98</v>
      </c>
      <c r="P241" s="49"/>
      <c r="Q241" s="49">
        <f>SUM(Q18:Q240)</f>
        <v>518291381.28781253</v>
      </c>
    </row>
    <row r="242" spans="1:17" outlineLevel="1">
      <c r="A242" s="39">
        <v>2008</v>
      </c>
      <c r="B242" s="38">
        <f>SUM(B10,B21,B32,B43,B54,B65,B87,B98,B109,B120,B131,B142,B164,B175,B186,B197,B208,B219,B230)</f>
        <v>197464773.01999998</v>
      </c>
      <c r="D242" s="64">
        <v>197464773.02000001</v>
      </c>
      <c r="E242" s="64">
        <f t="shared" ref="E242:E250" si="287">B242-D242</f>
        <v>0</v>
      </c>
    </row>
    <row r="243" spans="1:17" outlineLevel="1">
      <c r="A243" s="39">
        <v>2009</v>
      </c>
      <c r="B243" s="38">
        <f>SUM(B11,B22,B33,B44,B55,B66,B88,B99,B110,B121,B132,B143,B165,B176,B187,B198,B209,B220,B231)</f>
        <v>243222753.03999999</v>
      </c>
      <c r="D243" s="64">
        <v>243222753.03999999</v>
      </c>
      <c r="E243" s="64">
        <f t="shared" si="287"/>
        <v>0</v>
      </c>
      <c r="O243" s="63" t="s">
        <v>99</v>
      </c>
      <c r="Q243" s="49">
        <f>+Q40</f>
        <v>5764580.9400000004</v>
      </c>
    </row>
    <row r="244" spans="1:17" outlineLevel="1">
      <c r="A244" s="39">
        <v>2010</v>
      </c>
      <c r="B244" s="38">
        <f>SUM(B12,B23,B34,B45,B56,B67,B89,B100,B111,B122,B133,B144,B166,B177,B188,B199,B210,B221,B232)</f>
        <v>270477997</v>
      </c>
      <c r="D244" s="64">
        <v>270478018</v>
      </c>
      <c r="E244" s="64">
        <f t="shared" si="287"/>
        <v>-21</v>
      </c>
      <c r="L244" s="39" t="s">
        <v>83</v>
      </c>
      <c r="O244" s="63"/>
    </row>
    <row r="245" spans="1:17" ht="15.75" outlineLevel="1" thickBot="1">
      <c r="A245" s="39">
        <v>2011</v>
      </c>
      <c r="B245" s="38">
        <f t="shared" ref="B245:B249" si="288">B13+B24+B35+B46+B57+B68+B79+B90+B101+B112+B123+B134+B145+B156+B167+B178+B189+B200+B211+B222+B233</f>
        <v>299485006</v>
      </c>
      <c r="D245" s="64">
        <v>299485006</v>
      </c>
      <c r="E245" s="64">
        <f t="shared" si="287"/>
        <v>0</v>
      </c>
      <c r="O245" s="65" t="s">
        <v>100</v>
      </c>
      <c r="Q245" s="66">
        <f>+Q241-Q243</f>
        <v>512526800.34781253</v>
      </c>
    </row>
    <row r="246" spans="1:17" ht="15.75" outlineLevel="1" thickTop="1">
      <c r="A246" s="39">
        <v>2012</v>
      </c>
      <c r="B246" s="38">
        <f t="shared" si="288"/>
        <v>415760124</v>
      </c>
      <c r="D246" s="55">
        <v>415760125</v>
      </c>
      <c r="E246" s="64">
        <f t="shared" si="287"/>
        <v>-1</v>
      </c>
    </row>
    <row r="247" spans="1:17" outlineLevel="1">
      <c r="A247" s="39">
        <v>2013</v>
      </c>
      <c r="B247" s="38">
        <f t="shared" si="288"/>
        <v>518598699</v>
      </c>
      <c r="D247" s="55">
        <v>518598699</v>
      </c>
      <c r="E247" s="64">
        <f t="shared" si="287"/>
        <v>0</v>
      </c>
    </row>
    <row r="248" spans="1:17" outlineLevel="1">
      <c r="A248" s="39">
        <v>2014</v>
      </c>
      <c r="B248" s="38">
        <f t="shared" si="288"/>
        <v>534624416.30999988</v>
      </c>
      <c r="D248" s="55">
        <v>534624416</v>
      </c>
      <c r="E248" s="64">
        <f t="shared" si="287"/>
        <v>0.30999988317489624</v>
      </c>
    </row>
    <row r="249" spans="1:17" outlineLevel="1">
      <c r="A249" s="39">
        <v>2015</v>
      </c>
      <c r="B249" s="38">
        <f t="shared" si="288"/>
        <v>519588074.95000005</v>
      </c>
      <c r="D249" s="55">
        <v>519588075</v>
      </c>
      <c r="E249" s="64">
        <f t="shared" si="287"/>
        <v>-4.999995231628418E-2</v>
      </c>
    </row>
    <row r="250" spans="1:17">
      <c r="A250" s="39">
        <v>2016</v>
      </c>
      <c r="B250" s="56">
        <f>SUMIF(A6:A239,"2016",B6:B239)</f>
        <v>513549049</v>
      </c>
      <c r="D250" s="55">
        <v>513549049</v>
      </c>
      <c r="E250" s="64">
        <f t="shared" si="287"/>
        <v>0</v>
      </c>
    </row>
  </sheetData>
  <printOptions gridLines="1"/>
  <pageMargins left="0.7" right="0.7" top="0.75" bottom="0.75" header="0.3" footer="0.3"/>
  <pageSetup scale="60" fitToHeight="4" orientation="landscape" r:id="rId1"/>
  <headerFooter>
    <oddFooter xml:space="preserve">&amp;L&amp;"Arial,Regular"&amp;9Prepared by: Amy Fang
Prepared on: 10/12/2016&amp;C&amp;"Arial,Regular"&amp;9&amp;P&amp;R&amp;"Arial,Regular"&amp;9&amp;Z
&amp;F&amp;"-,Regular"&amp;11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3"/>
  <sheetViews>
    <sheetView topLeftCell="A6" workbookViewId="0">
      <selection activeCell="H258" sqref="H258"/>
    </sheetView>
  </sheetViews>
  <sheetFormatPr defaultColWidth="11.6640625" defaultRowHeight="12.75" outlineLevelRow="1"/>
  <cols>
    <col min="1" max="1" width="31" style="67" customWidth="1"/>
    <col min="2" max="2" width="18.1640625" style="67" bestFit="1" customWidth="1"/>
    <col min="3" max="3" width="18.6640625" style="67" bestFit="1" customWidth="1"/>
    <col min="4" max="4" width="14.6640625" style="67" bestFit="1" customWidth="1"/>
    <col min="5" max="5" width="18.1640625" style="67" bestFit="1" customWidth="1"/>
    <col min="6" max="6" width="14.6640625" style="67" bestFit="1" customWidth="1"/>
    <col min="7" max="7" width="16.83203125" style="67" bestFit="1" customWidth="1"/>
    <col min="8" max="8" width="19.33203125" style="67" bestFit="1" customWidth="1"/>
    <col min="9" max="16384" width="11.6640625" style="67"/>
  </cols>
  <sheetData>
    <row r="1" spans="1:8">
      <c r="A1" s="92"/>
    </row>
    <row r="2" spans="1:8">
      <c r="B2" s="77">
        <f>B9/$E$9</f>
        <v>0.68957670242443125</v>
      </c>
      <c r="C2" s="77">
        <f>C9/$E$9</f>
        <v>0.27317306097990068</v>
      </c>
      <c r="D2" s="77">
        <f>D9/$E$9</f>
        <v>3.7250236595668111E-2</v>
      </c>
    </row>
    <row r="3" spans="1:8">
      <c r="A3" s="83" t="s">
        <v>117</v>
      </c>
      <c r="B3" s="83"/>
      <c r="C3" s="83"/>
      <c r="D3" s="83"/>
      <c r="E3" s="83"/>
      <c r="F3" s="83"/>
      <c r="G3" s="83"/>
    </row>
    <row r="4" spans="1:8">
      <c r="B4" s="91" t="s">
        <v>116</v>
      </c>
      <c r="C4" s="91" t="s">
        <v>16</v>
      </c>
      <c r="D4" s="91" t="s">
        <v>17</v>
      </c>
      <c r="E4" s="91" t="s">
        <v>115</v>
      </c>
      <c r="F4" s="91" t="s">
        <v>114</v>
      </c>
      <c r="G4" s="91" t="s">
        <v>113</v>
      </c>
      <c r="H4" s="91" t="s">
        <v>112</v>
      </c>
    </row>
    <row r="5" spans="1:8" ht="14.25" customHeight="1">
      <c r="B5" s="90" t="s">
        <v>109</v>
      </c>
      <c r="C5" s="90" t="s">
        <v>108</v>
      </c>
      <c r="D5" s="90" t="s">
        <v>111</v>
      </c>
      <c r="E5" s="90" t="s">
        <v>110</v>
      </c>
      <c r="F5" s="84" t="s">
        <v>110</v>
      </c>
      <c r="G5" s="84" t="s">
        <v>109</v>
      </c>
      <c r="H5" s="84" t="s">
        <v>108</v>
      </c>
    </row>
    <row r="6" spans="1:8">
      <c r="B6" s="89" t="s">
        <v>107</v>
      </c>
      <c r="C6" s="89" t="s">
        <v>107</v>
      </c>
      <c r="D6" s="89" t="s">
        <v>107</v>
      </c>
      <c r="E6" s="89" t="s">
        <v>107</v>
      </c>
      <c r="F6" s="89" t="s">
        <v>106</v>
      </c>
      <c r="G6" s="89" t="s">
        <v>106</v>
      </c>
      <c r="H6" s="89" t="s">
        <v>106</v>
      </c>
    </row>
    <row r="7" spans="1:8">
      <c r="B7" s="84"/>
      <c r="C7" s="84"/>
      <c r="D7" s="84"/>
      <c r="E7" s="84"/>
      <c r="F7" s="84"/>
      <c r="G7" s="84"/>
    </row>
    <row r="8" spans="1:8">
      <c r="A8" s="87">
        <v>31777</v>
      </c>
      <c r="B8" s="80">
        <v>13325303.640000001</v>
      </c>
      <c r="C8" s="80">
        <v>7944337.8899999997</v>
      </c>
      <c r="D8" s="80">
        <v>319635.46999999997</v>
      </c>
      <c r="E8" s="80">
        <f>SUM(B8:D8)</f>
        <v>21589277</v>
      </c>
      <c r="F8" s="84"/>
      <c r="G8" s="84"/>
    </row>
    <row r="9" spans="1:8">
      <c r="A9" s="87" t="s">
        <v>105</v>
      </c>
      <c r="B9" s="80">
        <v>-397628.69</v>
      </c>
      <c r="C9" s="80">
        <v>-157519.01999999999</v>
      </c>
      <c r="D9" s="80">
        <v>-21479.5</v>
      </c>
      <c r="E9" s="80">
        <f>SUM(B9:D9)</f>
        <v>-576627.21</v>
      </c>
      <c r="F9" s="84"/>
      <c r="G9" s="84"/>
    </row>
    <row r="10" spans="1:8">
      <c r="A10" s="87">
        <v>32142</v>
      </c>
      <c r="B10" s="86">
        <f>SUM(B8:B9)</f>
        <v>12927674.950000001</v>
      </c>
      <c r="C10" s="86">
        <f>SUM(C8:C9)</f>
        <v>7786818.8700000001</v>
      </c>
      <c r="D10" s="86">
        <f>SUM(D8:D9)</f>
        <v>298155.96999999997</v>
      </c>
      <c r="E10" s="86">
        <f>SUM(E8:E9)</f>
        <v>21012649.789999999</v>
      </c>
      <c r="F10" s="84"/>
      <c r="G10" s="84"/>
    </row>
    <row r="11" spans="1:8">
      <c r="A11" s="87" t="s">
        <v>104</v>
      </c>
      <c r="B11" s="84">
        <v>36.450000000000003</v>
      </c>
      <c r="C11" s="84">
        <v>36.450000000000003</v>
      </c>
      <c r="D11" s="84">
        <v>36.450000000000003</v>
      </c>
      <c r="E11" s="84"/>
      <c r="F11" s="84"/>
      <c r="G11" s="84"/>
    </row>
    <row r="12" spans="1:8">
      <c r="A12" s="87" t="s">
        <v>103</v>
      </c>
      <c r="B12" s="86">
        <f>ROUND(B10/B11,2)</f>
        <v>354668.72</v>
      </c>
      <c r="C12" s="88">
        <f>ROUND(C10/C11,2)</f>
        <v>213630.15</v>
      </c>
      <c r="D12" s="86">
        <f>ROUND(D10/D11,2)</f>
        <v>8179.86</v>
      </c>
      <c r="E12" s="80">
        <f>SUM(B12:D12)</f>
        <v>576478.73</v>
      </c>
      <c r="F12" s="84"/>
      <c r="G12" s="84"/>
    </row>
    <row r="13" spans="1:8">
      <c r="A13" s="87" t="s">
        <v>102</v>
      </c>
      <c r="B13" s="86">
        <f>ROUND(B12/12,2)</f>
        <v>29555.73</v>
      </c>
      <c r="C13" s="86">
        <f>ROUND(C12/12,2)</f>
        <v>17802.509999999998</v>
      </c>
      <c r="D13" s="86">
        <f>ROUND(D12/12,2)</f>
        <v>681.66</v>
      </c>
      <c r="E13" s="86">
        <f>ROUND(E12/12,2)</f>
        <v>48039.89</v>
      </c>
      <c r="F13" s="84"/>
      <c r="G13" s="84"/>
    </row>
    <row r="14" spans="1:8">
      <c r="A14" s="85"/>
      <c r="B14" s="84"/>
      <c r="C14" s="84"/>
      <c r="D14" s="84"/>
      <c r="E14" s="84"/>
      <c r="F14" s="84"/>
      <c r="G14" s="84"/>
    </row>
    <row r="15" spans="1:8" hidden="1" outlineLevel="1">
      <c r="A15" s="81">
        <v>35246</v>
      </c>
      <c r="B15" s="80">
        <v>9912990.4900000002</v>
      </c>
      <c r="C15" s="80">
        <v>5970962.8499999996</v>
      </c>
      <c r="D15" s="80">
        <v>228626.65</v>
      </c>
      <c r="E15" s="80">
        <f t="shared" ref="E15:E78" si="0">SUM(B15:D15)</f>
        <v>16112579.99</v>
      </c>
      <c r="F15" s="83" t="s">
        <v>101</v>
      </c>
      <c r="G15" s="83"/>
      <c r="H15" s="83"/>
    </row>
    <row r="16" spans="1:8" hidden="1" outlineLevel="1">
      <c r="A16" s="81">
        <v>35277</v>
      </c>
      <c r="B16" s="80">
        <f t="shared" ref="B16:B79" si="1">B15-$B$13</f>
        <v>9883434.7599999998</v>
      </c>
      <c r="C16" s="80">
        <f t="shared" ref="C16:C79" si="2">C15-$C$13</f>
        <v>5953160.3399999999</v>
      </c>
      <c r="D16" s="80">
        <f t="shared" ref="D16:D79" si="3">D15-$D$13</f>
        <v>227944.99</v>
      </c>
      <c r="E16" s="80">
        <f t="shared" si="0"/>
        <v>16064540.09</v>
      </c>
      <c r="F16" s="83" t="s">
        <v>101</v>
      </c>
      <c r="G16" s="83"/>
      <c r="H16" s="83"/>
    </row>
    <row r="17" spans="1:8" hidden="1" outlineLevel="1">
      <c r="A17" s="81">
        <v>35308</v>
      </c>
      <c r="B17" s="80">
        <f t="shared" si="1"/>
        <v>9853879.0299999993</v>
      </c>
      <c r="C17" s="80">
        <f t="shared" si="2"/>
        <v>5935357.8300000001</v>
      </c>
      <c r="D17" s="80">
        <f t="shared" si="3"/>
        <v>227263.33</v>
      </c>
      <c r="E17" s="80">
        <f t="shared" si="0"/>
        <v>16016500.189999999</v>
      </c>
      <c r="F17" s="83" t="s">
        <v>101</v>
      </c>
      <c r="G17" s="83"/>
      <c r="H17" s="83"/>
    </row>
    <row r="18" spans="1:8" hidden="1" outlineLevel="1">
      <c r="A18" s="81">
        <v>35338</v>
      </c>
      <c r="B18" s="80">
        <f t="shared" si="1"/>
        <v>9824323.2999999989</v>
      </c>
      <c r="C18" s="80">
        <f t="shared" si="2"/>
        <v>5917555.3200000003</v>
      </c>
      <c r="D18" s="80">
        <f t="shared" si="3"/>
        <v>226581.66999999998</v>
      </c>
      <c r="E18" s="80">
        <f t="shared" si="0"/>
        <v>15968460.289999999</v>
      </c>
      <c r="F18" s="83" t="s">
        <v>101</v>
      </c>
      <c r="G18" s="83"/>
      <c r="H18" s="83"/>
    </row>
    <row r="19" spans="1:8" hidden="1" outlineLevel="1">
      <c r="A19" s="81">
        <v>35369</v>
      </c>
      <c r="B19" s="80">
        <f t="shared" si="1"/>
        <v>9794767.5699999984</v>
      </c>
      <c r="C19" s="80">
        <f t="shared" si="2"/>
        <v>5899752.8100000005</v>
      </c>
      <c r="D19" s="80">
        <f t="shared" si="3"/>
        <v>225900.00999999998</v>
      </c>
      <c r="E19" s="80">
        <f t="shared" si="0"/>
        <v>15920420.389999999</v>
      </c>
      <c r="F19" s="83" t="s">
        <v>101</v>
      </c>
      <c r="G19" s="83"/>
      <c r="H19" s="83"/>
    </row>
    <row r="20" spans="1:8" hidden="1" outlineLevel="1">
      <c r="A20" s="81">
        <v>35399</v>
      </c>
      <c r="B20" s="80">
        <f t="shared" si="1"/>
        <v>9765211.839999998</v>
      </c>
      <c r="C20" s="80">
        <f t="shared" si="2"/>
        <v>5881950.3000000007</v>
      </c>
      <c r="D20" s="80">
        <f t="shared" si="3"/>
        <v>225218.34999999998</v>
      </c>
      <c r="E20" s="80">
        <f t="shared" si="0"/>
        <v>15872380.489999998</v>
      </c>
      <c r="F20" s="83" t="s">
        <v>101</v>
      </c>
      <c r="G20" s="83"/>
      <c r="H20" s="83"/>
    </row>
    <row r="21" spans="1:8" hidden="1" outlineLevel="1">
      <c r="A21" s="81">
        <v>35430</v>
      </c>
      <c r="B21" s="80">
        <f t="shared" si="1"/>
        <v>9735656.1099999975</v>
      </c>
      <c r="C21" s="80">
        <f t="shared" si="2"/>
        <v>5864147.790000001</v>
      </c>
      <c r="D21" s="80">
        <f t="shared" si="3"/>
        <v>224536.68999999997</v>
      </c>
      <c r="E21" s="80">
        <f t="shared" si="0"/>
        <v>15824340.589999998</v>
      </c>
      <c r="F21" s="83" t="s">
        <v>101</v>
      </c>
      <c r="G21" s="83"/>
      <c r="H21" s="83"/>
    </row>
    <row r="22" spans="1:8" hidden="1" outlineLevel="1">
      <c r="A22" s="81">
        <v>35461</v>
      </c>
      <c r="B22" s="80">
        <f t="shared" si="1"/>
        <v>9706100.3799999971</v>
      </c>
      <c r="C22" s="80">
        <f t="shared" si="2"/>
        <v>5846345.2800000012</v>
      </c>
      <c r="D22" s="80">
        <f t="shared" si="3"/>
        <v>223855.02999999997</v>
      </c>
      <c r="E22" s="80">
        <f t="shared" si="0"/>
        <v>15776300.689999998</v>
      </c>
      <c r="F22" s="83" t="s">
        <v>101</v>
      </c>
      <c r="G22" s="83"/>
      <c r="H22" s="83"/>
    </row>
    <row r="23" spans="1:8" hidden="1" outlineLevel="1">
      <c r="A23" s="81">
        <v>35489</v>
      </c>
      <c r="B23" s="80">
        <f t="shared" si="1"/>
        <v>9676544.6499999966</v>
      </c>
      <c r="C23" s="80">
        <f t="shared" si="2"/>
        <v>5828542.7700000014</v>
      </c>
      <c r="D23" s="80">
        <f t="shared" si="3"/>
        <v>223173.36999999997</v>
      </c>
      <c r="E23" s="80">
        <f t="shared" si="0"/>
        <v>15728260.789999997</v>
      </c>
      <c r="F23" s="83" t="s">
        <v>101</v>
      </c>
      <c r="G23" s="83"/>
      <c r="H23" s="83"/>
    </row>
    <row r="24" spans="1:8" hidden="1" outlineLevel="1">
      <c r="A24" s="81">
        <v>35520</v>
      </c>
      <c r="B24" s="80">
        <f t="shared" si="1"/>
        <v>9646988.9199999962</v>
      </c>
      <c r="C24" s="80">
        <f t="shared" si="2"/>
        <v>5810740.2600000016</v>
      </c>
      <c r="D24" s="80">
        <f t="shared" si="3"/>
        <v>222491.70999999996</v>
      </c>
      <c r="E24" s="80">
        <f t="shared" si="0"/>
        <v>15680220.889999997</v>
      </c>
      <c r="F24" s="83" t="s">
        <v>101</v>
      </c>
      <c r="G24" s="83"/>
      <c r="H24" s="83"/>
    </row>
    <row r="25" spans="1:8" hidden="1" outlineLevel="1">
      <c r="A25" s="81">
        <v>35550</v>
      </c>
      <c r="B25" s="80">
        <f t="shared" si="1"/>
        <v>9617433.1899999958</v>
      </c>
      <c r="C25" s="80">
        <f t="shared" si="2"/>
        <v>5792937.7500000019</v>
      </c>
      <c r="D25" s="80">
        <f t="shared" si="3"/>
        <v>221810.04999999996</v>
      </c>
      <c r="E25" s="80">
        <f t="shared" si="0"/>
        <v>15632180.989999998</v>
      </c>
      <c r="F25" s="83" t="s">
        <v>101</v>
      </c>
      <c r="G25" s="83"/>
      <c r="H25" s="83"/>
    </row>
    <row r="26" spans="1:8" hidden="1" outlineLevel="1">
      <c r="A26" s="81">
        <v>35581</v>
      </c>
      <c r="B26" s="80">
        <f t="shared" si="1"/>
        <v>9587877.4599999953</v>
      </c>
      <c r="C26" s="80">
        <f t="shared" si="2"/>
        <v>5775135.2400000021</v>
      </c>
      <c r="D26" s="80">
        <f t="shared" si="3"/>
        <v>221128.38999999996</v>
      </c>
      <c r="E26" s="80">
        <f t="shared" si="0"/>
        <v>15584141.089999998</v>
      </c>
      <c r="F26" s="83" t="s">
        <v>101</v>
      </c>
      <c r="G26" s="83"/>
      <c r="H26" s="83"/>
    </row>
    <row r="27" spans="1:8" s="82" customFormat="1" hidden="1" outlineLevel="1">
      <c r="A27" s="81">
        <v>35611</v>
      </c>
      <c r="B27" s="80">
        <f t="shared" si="1"/>
        <v>9558321.7299999949</v>
      </c>
      <c r="C27" s="80">
        <f t="shared" si="2"/>
        <v>5757332.7300000023</v>
      </c>
      <c r="D27" s="80">
        <f t="shared" si="3"/>
        <v>220446.72999999995</v>
      </c>
      <c r="E27" s="80">
        <f t="shared" si="0"/>
        <v>15536101.189999998</v>
      </c>
      <c r="F27" s="74">
        <f t="shared" ref="F27:F90" si="4">(E15+E27+SUM(E16:E26)*2)/24</f>
        <v>15824340.590000002</v>
      </c>
      <c r="G27" s="74">
        <f t="shared" ref="G27:G90" si="5">(B15+B27+SUM(B16:B26)*2)/24</f>
        <v>9735656.1099999975</v>
      </c>
      <c r="H27" s="74">
        <f t="shared" ref="H27:H90" si="6">(C15+C27+SUM(C16:C26)*2)/24</f>
        <v>5864147.7900000019</v>
      </c>
    </row>
    <row r="28" spans="1:8" hidden="1" outlineLevel="1">
      <c r="A28" s="81">
        <v>35642</v>
      </c>
      <c r="B28" s="80">
        <f t="shared" si="1"/>
        <v>9528765.9999999944</v>
      </c>
      <c r="C28" s="80">
        <f t="shared" si="2"/>
        <v>5739530.2200000025</v>
      </c>
      <c r="D28" s="80">
        <f t="shared" si="3"/>
        <v>219765.06999999995</v>
      </c>
      <c r="E28" s="80">
        <f t="shared" si="0"/>
        <v>15488061.289999997</v>
      </c>
      <c r="F28" s="74">
        <f t="shared" si="4"/>
        <v>15776300.689999999</v>
      </c>
      <c r="G28" s="74">
        <f t="shared" si="5"/>
        <v>9706100.3799999971</v>
      </c>
      <c r="H28" s="74">
        <f t="shared" si="6"/>
        <v>5846345.2800000012</v>
      </c>
    </row>
    <row r="29" spans="1:8" hidden="1" outlineLevel="1">
      <c r="A29" s="81">
        <v>35672</v>
      </c>
      <c r="B29" s="80">
        <f t="shared" si="1"/>
        <v>9499210.269999994</v>
      </c>
      <c r="C29" s="80">
        <f t="shared" si="2"/>
        <v>5721727.7100000028</v>
      </c>
      <c r="D29" s="80">
        <f t="shared" si="3"/>
        <v>219083.40999999995</v>
      </c>
      <c r="E29" s="80">
        <f t="shared" si="0"/>
        <v>15440021.389999997</v>
      </c>
      <c r="F29" s="74">
        <f t="shared" si="4"/>
        <v>15728260.789999997</v>
      </c>
      <c r="G29" s="74">
        <f t="shared" si="5"/>
        <v>9676544.6499999966</v>
      </c>
      <c r="H29" s="74">
        <f t="shared" si="6"/>
        <v>5828542.7700000005</v>
      </c>
    </row>
    <row r="30" spans="1:8" hidden="1" outlineLevel="1">
      <c r="A30" s="81">
        <v>35703</v>
      </c>
      <c r="B30" s="80">
        <f t="shared" si="1"/>
        <v>9469654.5399999935</v>
      </c>
      <c r="C30" s="80">
        <f t="shared" si="2"/>
        <v>5703925.200000003</v>
      </c>
      <c r="D30" s="80">
        <f t="shared" si="3"/>
        <v>218401.74999999994</v>
      </c>
      <c r="E30" s="80">
        <f t="shared" si="0"/>
        <v>15391981.489999996</v>
      </c>
      <c r="F30" s="74">
        <f t="shared" si="4"/>
        <v>15680220.889999995</v>
      </c>
      <c r="G30" s="74">
        <f t="shared" si="5"/>
        <v>9646988.9199999962</v>
      </c>
      <c r="H30" s="74">
        <f t="shared" si="6"/>
        <v>5810740.2600000016</v>
      </c>
    </row>
    <row r="31" spans="1:8" hidden="1" outlineLevel="1">
      <c r="A31" s="81">
        <v>35734</v>
      </c>
      <c r="B31" s="80">
        <f t="shared" si="1"/>
        <v>9440098.8099999931</v>
      </c>
      <c r="C31" s="80">
        <f t="shared" si="2"/>
        <v>5686122.6900000032</v>
      </c>
      <c r="D31" s="80">
        <f t="shared" si="3"/>
        <v>217720.08999999994</v>
      </c>
      <c r="E31" s="80">
        <f t="shared" si="0"/>
        <v>15343941.589999996</v>
      </c>
      <c r="F31" s="74">
        <f t="shared" si="4"/>
        <v>15632180.99</v>
      </c>
      <c r="G31" s="74">
        <f t="shared" si="5"/>
        <v>9617433.1899999958</v>
      </c>
      <c r="H31" s="74">
        <f t="shared" si="6"/>
        <v>5792937.7500000028</v>
      </c>
    </row>
    <row r="32" spans="1:8" hidden="1" outlineLevel="1">
      <c r="A32" s="81">
        <v>35764</v>
      </c>
      <c r="B32" s="80">
        <f t="shared" si="1"/>
        <v>9410543.0799999926</v>
      </c>
      <c r="C32" s="80">
        <f t="shared" si="2"/>
        <v>5668320.1800000034</v>
      </c>
      <c r="D32" s="80">
        <f t="shared" si="3"/>
        <v>217038.42999999993</v>
      </c>
      <c r="E32" s="80">
        <f t="shared" si="0"/>
        <v>15295901.689999996</v>
      </c>
      <c r="F32" s="74">
        <f t="shared" si="4"/>
        <v>15584141.089999998</v>
      </c>
      <c r="G32" s="74">
        <f t="shared" si="5"/>
        <v>9587877.4599999953</v>
      </c>
      <c r="H32" s="74">
        <f t="shared" si="6"/>
        <v>5775135.2400000021</v>
      </c>
    </row>
    <row r="33" spans="1:8" hidden="1" outlineLevel="1">
      <c r="A33" s="81">
        <v>35795</v>
      </c>
      <c r="B33" s="80">
        <f t="shared" si="1"/>
        <v>9380987.3499999922</v>
      </c>
      <c r="C33" s="80">
        <f t="shared" si="2"/>
        <v>5650517.6700000037</v>
      </c>
      <c r="D33" s="80">
        <f t="shared" si="3"/>
        <v>216356.76999999993</v>
      </c>
      <c r="E33" s="80">
        <f t="shared" si="0"/>
        <v>15247861.789999995</v>
      </c>
      <c r="F33" s="74">
        <f t="shared" si="4"/>
        <v>15536101.189999998</v>
      </c>
      <c r="G33" s="74">
        <f t="shared" si="5"/>
        <v>9558321.7299999949</v>
      </c>
      <c r="H33" s="74">
        <f t="shared" si="6"/>
        <v>5757332.7300000032</v>
      </c>
    </row>
    <row r="34" spans="1:8" hidden="1" outlineLevel="1">
      <c r="A34" s="81">
        <v>35826</v>
      </c>
      <c r="B34" s="80">
        <f t="shared" si="1"/>
        <v>9351431.6199999917</v>
      </c>
      <c r="C34" s="80">
        <f t="shared" si="2"/>
        <v>5632715.1600000039</v>
      </c>
      <c r="D34" s="80">
        <f t="shared" si="3"/>
        <v>215675.10999999993</v>
      </c>
      <c r="E34" s="80">
        <f t="shared" si="0"/>
        <v>15199821.889999995</v>
      </c>
      <c r="F34" s="74">
        <f t="shared" si="4"/>
        <v>15488061.289999997</v>
      </c>
      <c r="G34" s="74">
        <f t="shared" si="5"/>
        <v>9528765.9999999944</v>
      </c>
      <c r="H34" s="74">
        <f t="shared" si="6"/>
        <v>5739530.2200000025</v>
      </c>
    </row>
    <row r="35" spans="1:8" hidden="1" outlineLevel="1">
      <c r="A35" s="81">
        <v>35854</v>
      </c>
      <c r="B35" s="80">
        <f t="shared" si="1"/>
        <v>9321875.8899999913</v>
      </c>
      <c r="C35" s="80">
        <f t="shared" si="2"/>
        <v>5614912.6500000041</v>
      </c>
      <c r="D35" s="80">
        <f t="shared" si="3"/>
        <v>214993.44999999992</v>
      </c>
      <c r="E35" s="80">
        <f t="shared" si="0"/>
        <v>15151781.989999995</v>
      </c>
      <c r="F35" s="74">
        <f t="shared" si="4"/>
        <v>15440021.389999995</v>
      </c>
      <c r="G35" s="74">
        <f t="shared" si="5"/>
        <v>9499210.269999994</v>
      </c>
      <c r="H35" s="74">
        <f t="shared" si="6"/>
        <v>5721727.7100000037</v>
      </c>
    </row>
    <row r="36" spans="1:8" hidden="1" outlineLevel="1">
      <c r="A36" s="81">
        <v>35885</v>
      </c>
      <c r="B36" s="80">
        <f t="shared" si="1"/>
        <v>9292320.1599999908</v>
      </c>
      <c r="C36" s="80">
        <f t="shared" si="2"/>
        <v>5597110.1400000043</v>
      </c>
      <c r="D36" s="80">
        <f t="shared" si="3"/>
        <v>214311.78999999992</v>
      </c>
      <c r="E36" s="80">
        <f t="shared" si="0"/>
        <v>15103742.089999994</v>
      </c>
      <c r="F36" s="74">
        <f t="shared" si="4"/>
        <v>15391981.489999995</v>
      </c>
      <c r="G36" s="74">
        <f t="shared" si="5"/>
        <v>9469654.5399999935</v>
      </c>
      <c r="H36" s="74">
        <f t="shared" si="6"/>
        <v>5703925.200000003</v>
      </c>
    </row>
    <row r="37" spans="1:8" hidden="1" outlineLevel="1">
      <c r="A37" s="81">
        <v>35915</v>
      </c>
      <c r="B37" s="80">
        <f t="shared" si="1"/>
        <v>9262764.4299999904</v>
      </c>
      <c r="C37" s="80">
        <f t="shared" si="2"/>
        <v>5579307.6300000045</v>
      </c>
      <c r="D37" s="80">
        <f t="shared" si="3"/>
        <v>213630.12999999992</v>
      </c>
      <c r="E37" s="80">
        <f t="shared" si="0"/>
        <v>15055702.189999996</v>
      </c>
      <c r="F37" s="74">
        <f t="shared" si="4"/>
        <v>15343941.589999998</v>
      </c>
      <c r="G37" s="74">
        <f t="shared" si="5"/>
        <v>9440098.8099999931</v>
      </c>
      <c r="H37" s="74">
        <f t="shared" si="6"/>
        <v>5686122.6900000023</v>
      </c>
    </row>
    <row r="38" spans="1:8" hidden="1" outlineLevel="1">
      <c r="A38" s="81">
        <v>35946</v>
      </c>
      <c r="B38" s="80">
        <f t="shared" si="1"/>
        <v>9233208.6999999899</v>
      </c>
      <c r="C38" s="80">
        <f t="shared" si="2"/>
        <v>5561505.1200000048</v>
      </c>
      <c r="D38" s="80">
        <f t="shared" si="3"/>
        <v>212948.46999999991</v>
      </c>
      <c r="E38" s="80">
        <f t="shared" si="0"/>
        <v>15007662.289999995</v>
      </c>
      <c r="F38" s="74">
        <f t="shared" si="4"/>
        <v>15295901.689999998</v>
      </c>
      <c r="G38" s="74">
        <f t="shared" si="5"/>
        <v>9410543.0799999926</v>
      </c>
      <c r="H38" s="74">
        <f t="shared" si="6"/>
        <v>5668320.1800000034</v>
      </c>
    </row>
    <row r="39" spans="1:8" hidden="1" outlineLevel="1">
      <c r="A39" s="81">
        <v>35976</v>
      </c>
      <c r="B39" s="80">
        <f t="shared" si="1"/>
        <v>9203652.9699999895</v>
      </c>
      <c r="C39" s="80">
        <f t="shared" si="2"/>
        <v>5543702.610000005</v>
      </c>
      <c r="D39" s="80">
        <f t="shared" si="3"/>
        <v>212266.80999999991</v>
      </c>
      <c r="E39" s="80">
        <f t="shared" si="0"/>
        <v>14959622.389999995</v>
      </c>
      <c r="F39" s="74">
        <f t="shared" si="4"/>
        <v>15247861.789999994</v>
      </c>
      <c r="G39" s="74">
        <f t="shared" si="5"/>
        <v>9380987.3499999922</v>
      </c>
      <c r="H39" s="74">
        <f t="shared" si="6"/>
        <v>5650517.6700000046</v>
      </c>
    </row>
    <row r="40" spans="1:8" hidden="1" outlineLevel="1">
      <c r="A40" s="81">
        <v>36007</v>
      </c>
      <c r="B40" s="80">
        <f t="shared" si="1"/>
        <v>9174097.239999989</v>
      </c>
      <c r="C40" s="80">
        <f t="shared" si="2"/>
        <v>5525900.1000000052</v>
      </c>
      <c r="D40" s="80">
        <f t="shared" si="3"/>
        <v>211585.14999999991</v>
      </c>
      <c r="E40" s="80">
        <f t="shared" si="0"/>
        <v>14911582.489999995</v>
      </c>
      <c r="F40" s="74">
        <f t="shared" si="4"/>
        <v>15199821.889999993</v>
      </c>
      <c r="G40" s="74">
        <f t="shared" si="5"/>
        <v>9351431.6199999917</v>
      </c>
      <c r="H40" s="74">
        <f t="shared" si="6"/>
        <v>5632715.1600000039</v>
      </c>
    </row>
    <row r="41" spans="1:8" hidden="1" outlineLevel="1">
      <c r="A41" s="81">
        <v>36038</v>
      </c>
      <c r="B41" s="80">
        <f t="shared" si="1"/>
        <v>9144541.5099999886</v>
      </c>
      <c r="C41" s="80">
        <f t="shared" si="2"/>
        <v>5508097.5900000054</v>
      </c>
      <c r="D41" s="80">
        <f t="shared" si="3"/>
        <v>210903.4899999999</v>
      </c>
      <c r="E41" s="80">
        <f t="shared" si="0"/>
        <v>14863542.589999994</v>
      </c>
      <c r="F41" s="74">
        <f t="shared" si="4"/>
        <v>15151781.989999995</v>
      </c>
      <c r="G41" s="74">
        <f t="shared" si="5"/>
        <v>9321875.8899999913</v>
      </c>
      <c r="H41" s="74">
        <f t="shared" si="6"/>
        <v>5614912.650000005</v>
      </c>
    </row>
    <row r="42" spans="1:8" hidden="1" outlineLevel="1">
      <c r="A42" s="81">
        <v>36068</v>
      </c>
      <c r="B42" s="80">
        <f t="shared" si="1"/>
        <v>9114985.7799999882</v>
      </c>
      <c r="C42" s="80">
        <f t="shared" si="2"/>
        <v>5490295.0800000057</v>
      </c>
      <c r="D42" s="80">
        <f t="shared" si="3"/>
        <v>210221.8299999999</v>
      </c>
      <c r="E42" s="80">
        <f t="shared" si="0"/>
        <v>14815502.689999994</v>
      </c>
      <c r="F42" s="74">
        <f t="shared" si="4"/>
        <v>15103742.089999998</v>
      </c>
      <c r="G42" s="74">
        <f t="shared" si="5"/>
        <v>9292320.1599999908</v>
      </c>
      <c r="H42" s="74">
        <f t="shared" si="6"/>
        <v>5597110.1400000043</v>
      </c>
    </row>
    <row r="43" spans="1:8" hidden="1" outlineLevel="1">
      <c r="A43" s="81">
        <v>36099</v>
      </c>
      <c r="B43" s="80">
        <f t="shared" si="1"/>
        <v>9085430.0499999877</v>
      </c>
      <c r="C43" s="80">
        <f t="shared" si="2"/>
        <v>5472492.5700000059</v>
      </c>
      <c r="D43" s="80">
        <f t="shared" si="3"/>
        <v>209540.1699999999</v>
      </c>
      <c r="E43" s="80">
        <f t="shared" si="0"/>
        <v>14767462.789999994</v>
      </c>
      <c r="F43" s="74">
        <f t="shared" si="4"/>
        <v>15055702.189999996</v>
      </c>
      <c r="G43" s="74">
        <f t="shared" si="5"/>
        <v>9262764.4299999904</v>
      </c>
      <c r="H43" s="74">
        <f t="shared" si="6"/>
        <v>5579307.6300000055</v>
      </c>
    </row>
    <row r="44" spans="1:8" hidden="1" outlineLevel="1">
      <c r="A44" s="81">
        <v>36129</v>
      </c>
      <c r="B44" s="80">
        <f t="shared" si="1"/>
        <v>9055874.3199999873</v>
      </c>
      <c r="C44" s="80">
        <f t="shared" si="2"/>
        <v>5454690.0600000061</v>
      </c>
      <c r="D44" s="80">
        <f t="shared" si="3"/>
        <v>208858.50999999989</v>
      </c>
      <c r="E44" s="80">
        <f t="shared" si="0"/>
        <v>14719422.889999993</v>
      </c>
      <c r="F44" s="74">
        <f t="shared" si="4"/>
        <v>15007662.289999994</v>
      </c>
      <c r="G44" s="74">
        <f t="shared" si="5"/>
        <v>9233208.6999999899</v>
      </c>
      <c r="H44" s="74">
        <f t="shared" si="6"/>
        <v>5561505.1200000057</v>
      </c>
    </row>
    <row r="45" spans="1:8" hidden="1" outlineLevel="1">
      <c r="A45" s="81">
        <v>36160</v>
      </c>
      <c r="B45" s="80">
        <f t="shared" si="1"/>
        <v>9026318.5899999868</v>
      </c>
      <c r="C45" s="80">
        <f t="shared" si="2"/>
        <v>5436887.5500000063</v>
      </c>
      <c r="D45" s="80">
        <f t="shared" si="3"/>
        <v>208176.84999999989</v>
      </c>
      <c r="E45" s="80">
        <f t="shared" si="0"/>
        <v>14671382.989999993</v>
      </c>
      <c r="F45" s="74">
        <f t="shared" si="4"/>
        <v>14959622.389999993</v>
      </c>
      <c r="G45" s="74">
        <f t="shared" si="5"/>
        <v>9203652.9699999895</v>
      </c>
      <c r="H45" s="74">
        <f t="shared" si="6"/>
        <v>5543702.610000005</v>
      </c>
    </row>
    <row r="46" spans="1:8" hidden="1" outlineLevel="1">
      <c r="A46" s="81">
        <v>36191</v>
      </c>
      <c r="B46" s="80">
        <f t="shared" si="1"/>
        <v>8996762.8599999864</v>
      </c>
      <c r="C46" s="80">
        <f t="shared" si="2"/>
        <v>5419085.0400000066</v>
      </c>
      <c r="D46" s="80">
        <f t="shared" si="3"/>
        <v>207495.18999999989</v>
      </c>
      <c r="E46" s="80">
        <f t="shared" si="0"/>
        <v>14623343.089999992</v>
      </c>
      <c r="F46" s="74">
        <f t="shared" si="4"/>
        <v>14911582.489999995</v>
      </c>
      <c r="G46" s="74">
        <f t="shared" si="5"/>
        <v>9174097.239999989</v>
      </c>
      <c r="H46" s="74">
        <f t="shared" si="6"/>
        <v>5525900.1000000052</v>
      </c>
    </row>
    <row r="47" spans="1:8" hidden="1" outlineLevel="1">
      <c r="A47" s="81">
        <v>36219</v>
      </c>
      <c r="B47" s="80">
        <f t="shared" si="1"/>
        <v>8967207.1299999859</v>
      </c>
      <c r="C47" s="80">
        <f t="shared" si="2"/>
        <v>5401282.5300000068</v>
      </c>
      <c r="D47" s="80">
        <f t="shared" si="3"/>
        <v>206813.52999999988</v>
      </c>
      <c r="E47" s="80">
        <f t="shared" si="0"/>
        <v>14575303.189999992</v>
      </c>
      <c r="F47" s="74">
        <f t="shared" si="4"/>
        <v>14863542.589999994</v>
      </c>
      <c r="G47" s="74">
        <f t="shared" si="5"/>
        <v>9144541.5099999886</v>
      </c>
      <c r="H47" s="74">
        <f t="shared" si="6"/>
        <v>5508097.5900000054</v>
      </c>
    </row>
    <row r="48" spans="1:8" hidden="1" outlineLevel="1">
      <c r="A48" s="81">
        <v>36250</v>
      </c>
      <c r="B48" s="80">
        <f t="shared" si="1"/>
        <v>8937651.3999999855</v>
      </c>
      <c r="C48" s="80">
        <f t="shared" si="2"/>
        <v>5383480.020000007</v>
      </c>
      <c r="D48" s="80">
        <f t="shared" si="3"/>
        <v>206131.86999999988</v>
      </c>
      <c r="E48" s="80">
        <f t="shared" si="0"/>
        <v>14527263.289999992</v>
      </c>
      <c r="F48" s="74">
        <f t="shared" si="4"/>
        <v>14815502.689999996</v>
      </c>
      <c r="G48" s="74">
        <f t="shared" si="5"/>
        <v>9114985.7799999882</v>
      </c>
      <c r="H48" s="74">
        <f t="shared" si="6"/>
        <v>5490295.0800000066</v>
      </c>
    </row>
    <row r="49" spans="1:8" hidden="1" outlineLevel="1">
      <c r="A49" s="81">
        <v>36280</v>
      </c>
      <c r="B49" s="80">
        <f t="shared" si="1"/>
        <v>8908095.669999985</v>
      </c>
      <c r="C49" s="80">
        <f t="shared" si="2"/>
        <v>5365677.5100000072</v>
      </c>
      <c r="D49" s="80">
        <f t="shared" si="3"/>
        <v>205450.20999999988</v>
      </c>
      <c r="E49" s="80">
        <f t="shared" si="0"/>
        <v>14479223.389999991</v>
      </c>
      <c r="F49" s="74">
        <f t="shared" si="4"/>
        <v>14767462.789999994</v>
      </c>
      <c r="G49" s="74">
        <f t="shared" si="5"/>
        <v>9085430.0499999877</v>
      </c>
      <c r="H49" s="74">
        <f t="shared" si="6"/>
        <v>5472492.5700000068</v>
      </c>
    </row>
    <row r="50" spans="1:8" hidden="1" outlineLevel="1">
      <c r="A50" s="81">
        <v>36311</v>
      </c>
      <c r="B50" s="80">
        <f t="shared" si="1"/>
        <v>8878539.9399999846</v>
      </c>
      <c r="C50" s="80">
        <f t="shared" si="2"/>
        <v>5347875.0000000075</v>
      </c>
      <c r="D50" s="80">
        <f t="shared" si="3"/>
        <v>204768.54999999987</v>
      </c>
      <c r="E50" s="80">
        <f t="shared" si="0"/>
        <v>14431183.489999993</v>
      </c>
      <c r="F50" s="74">
        <f t="shared" si="4"/>
        <v>14719422.889999993</v>
      </c>
      <c r="G50" s="74">
        <f t="shared" si="5"/>
        <v>9055874.3199999873</v>
      </c>
      <c r="H50" s="74">
        <f t="shared" si="6"/>
        <v>5454690.0600000061</v>
      </c>
    </row>
    <row r="51" spans="1:8" hidden="1" outlineLevel="1">
      <c r="A51" s="81">
        <v>36341</v>
      </c>
      <c r="B51" s="80">
        <f t="shared" si="1"/>
        <v>8848984.2099999841</v>
      </c>
      <c r="C51" s="80">
        <f t="shared" si="2"/>
        <v>5330072.4900000077</v>
      </c>
      <c r="D51" s="80">
        <f t="shared" si="3"/>
        <v>204086.88999999987</v>
      </c>
      <c r="E51" s="80">
        <f t="shared" si="0"/>
        <v>14383143.589999992</v>
      </c>
      <c r="F51" s="74">
        <f t="shared" si="4"/>
        <v>14671382.989999989</v>
      </c>
      <c r="G51" s="74">
        <f t="shared" si="5"/>
        <v>9026318.5899999868</v>
      </c>
      <c r="H51" s="74">
        <f t="shared" si="6"/>
        <v>5436887.5500000054</v>
      </c>
    </row>
    <row r="52" spans="1:8" hidden="1" outlineLevel="1">
      <c r="A52" s="81">
        <v>36372</v>
      </c>
      <c r="B52" s="80">
        <f t="shared" si="1"/>
        <v>8819428.4799999837</v>
      </c>
      <c r="C52" s="80">
        <f t="shared" si="2"/>
        <v>5312269.9800000079</v>
      </c>
      <c r="D52" s="80">
        <f t="shared" si="3"/>
        <v>203405.22999999986</v>
      </c>
      <c r="E52" s="80">
        <f t="shared" si="0"/>
        <v>14335103.689999992</v>
      </c>
      <c r="F52" s="74">
        <f t="shared" si="4"/>
        <v>14623343.089999994</v>
      </c>
      <c r="G52" s="74">
        <f t="shared" si="5"/>
        <v>8996762.8599999864</v>
      </c>
      <c r="H52" s="74">
        <f t="shared" si="6"/>
        <v>5419085.0400000075</v>
      </c>
    </row>
    <row r="53" spans="1:8" hidden="1" outlineLevel="1">
      <c r="A53" s="81">
        <v>36403</v>
      </c>
      <c r="B53" s="80">
        <f t="shared" si="1"/>
        <v>8789872.7499999832</v>
      </c>
      <c r="C53" s="80">
        <f t="shared" si="2"/>
        <v>5294467.4700000081</v>
      </c>
      <c r="D53" s="80">
        <f t="shared" si="3"/>
        <v>202723.56999999986</v>
      </c>
      <c r="E53" s="80">
        <f t="shared" si="0"/>
        <v>14287063.789999992</v>
      </c>
      <c r="F53" s="74">
        <f t="shared" si="4"/>
        <v>14575303.189999996</v>
      </c>
      <c r="G53" s="74">
        <f t="shared" si="5"/>
        <v>8967207.1299999859</v>
      </c>
      <c r="H53" s="74">
        <f t="shared" si="6"/>
        <v>5401282.5300000068</v>
      </c>
    </row>
    <row r="54" spans="1:8" hidden="1" outlineLevel="1">
      <c r="A54" s="81">
        <v>36433</v>
      </c>
      <c r="B54" s="80">
        <f t="shared" si="1"/>
        <v>8760317.0199999828</v>
      </c>
      <c r="C54" s="80">
        <f t="shared" si="2"/>
        <v>5276664.9600000083</v>
      </c>
      <c r="D54" s="80">
        <f t="shared" si="3"/>
        <v>202041.90999999986</v>
      </c>
      <c r="E54" s="80">
        <f t="shared" si="0"/>
        <v>14239023.889999991</v>
      </c>
      <c r="F54" s="74">
        <f t="shared" si="4"/>
        <v>14527263.289999992</v>
      </c>
      <c r="G54" s="74">
        <f t="shared" si="5"/>
        <v>8937651.3999999855</v>
      </c>
      <c r="H54" s="74">
        <f t="shared" si="6"/>
        <v>5383480.020000007</v>
      </c>
    </row>
    <row r="55" spans="1:8" hidden="1" outlineLevel="1">
      <c r="A55" s="81">
        <v>36464</v>
      </c>
      <c r="B55" s="80">
        <f t="shared" si="1"/>
        <v>8730761.2899999823</v>
      </c>
      <c r="C55" s="80">
        <f t="shared" si="2"/>
        <v>5258862.4500000086</v>
      </c>
      <c r="D55" s="80">
        <f t="shared" si="3"/>
        <v>201360.24999999985</v>
      </c>
      <c r="E55" s="80">
        <f t="shared" si="0"/>
        <v>14190983.989999991</v>
      </c>
      <c r="F55" s="74">
        <f t="shared" si="4"/>
        <v>14479223.389999991</v>
      </c>
      <c r="G55" s="74">
        <f t="shared" si="5"/>
        <v>8908095.669999985</v>
      </c>
      <c r="H55" s="74">
        <f t="shared" si="6"/>
        <v>5365677.5100000072</v>
      </c>
    </row>
    <row r="56" spans="1:8" hidden="1" outlineLevel="1">
      <c r="A56" s="81">
        <v>36494</v>
      </c>
      <c r="B56" s="80">
        <f t="shared" si="1"/>
        <v>8701205.5599999819</v>
      </c>
      <c r="C56" s="80">
        <f t="shared" si="2"/>
        <v>5241059.9400000088</v>
      </c>
      <c r="D56" s="80">
        <f t="shared" si="3"/>
        <v>200678.58999999985</v>
      </c>
      <c r="E56" s="80">
        <f t="shared" si="0"/>
        <v>14142944.089999991</v>
      </c>
      <c r="F56" s="74">
        <f t="shared" si="4"/>
        <v>14431183.489999989</v>
      </c>
      <c r="G56" s="74">
        <f t="shared" si="5"/>
        <v>8878539.9399999846</v>
      </c>
      <c r="H56" s="74">
        <f t="shared" si="6"/>
        <v>5347875.0000000084</v>
      </c>
    </row>
    <row r="57" spans="1:8" hidden="1" outlineLevel="1">
      <c r="A57" s="81">
        <v>36525</v>
      </c>
      <c r="B57" s="80">
        <f t="shared" si="1"/>
        <v>8671649.8299999814</v>
      </c>
      <c r="C57" s="80">
        <f t="shared" si="2"/>
        <v>5223257.430000009</v>
      </c>
      <c r="D57" s="80">
        <f t="shared" si="3"/>
        <v>199996.92999999985</v>
      </c>
      <c r="E57" s="80">
        <f t="shared" si="0"/>
        <v>14094904.18999999</v>
      </c>
      <c r="F57" s="74">
        <f t="shared" si="4"/>
        <v>14383143.589999994</v>
      </c>
      <c r="G57" s="74">
        <f t="shared" si="5"/>
        <v>8848984.2099999841</v>
      </c>
      <c r="H57" s="74">
        <f t="shared" si="6"/>
        <v>5330072.4900000086</v>
      </c>
    </row>
    <row r="58" spans="1:8" hidden="1" outlineLevel="1">
      <c r="A58" s="81">
        <v>36556</v>
      </c>
      <c r="B58" s="80">
        <f t="shared" si="1"/>
        <v>8642094.099999981</v>
      </c>
      <c r="C58" s="80">
        <f t="shared" si="2"/>
        <v>5205454.9200000092</v>
      </c>
      <c r="D58" s="80">
        <f t="shared" si="3"/>
        <v>199315.26999999984</v>
      </c>
      <c r="E58" s="80">
        <f t="shared" si="0"/>
        <v>14046864.28999999</v>
      </c>
      <c r="F58" s="74">
        <f t="shared" si="4"/>
        <v>14335103.689999992</v>
      </c>
      <c r="G58" s="74">
        <f t="shared" si="5"/>
        <v>8819428.4799999837</v>
      </c>
      <c r="H58" s="74">
        <f t="shared" si="6"/>
        <v>5312269.9800000079</v>
      </c>
    </row>
    <row r="59" spans="1:8" hidden="1" outlineLevel="1">
      <c r="A59" s="81">
        <v>36585</v>
      </c>
      <c r="B59" s="80">
        <f t="shared" si="1"/>
        <v>8612538.3699999806</v>
      </c>
      <c r="C59" s="80">
        <f t="shared" si="2"/>
        <v>5187652.4100000095</v>
      </c>
      <c r="D59" s="80">
        <f t="shared" si="3"/>
        <v>198633.60999999984</v>
      </c>
      <c r="E59" s="80">
        <f t="shared" si="0"/>
        <v>13998824.389999989</v>
      </c>
      <c r="F59" s="74">
        <f t="shared" si="4"/>
        <v>14287063.789999992</v>
      </c>
      <c r="G59" s="74">
        <f t="shared" si="5"/>
        <v>8789872.7499999832</v>
      </c>
      <c r="H59" s="74">
        <f t="shared" si="6"/>
        <v>5294467.4700000072</v>
      </c>
    </row>
    <row r="60" spans="1:8" hidden="1" outlineLevel="1">
      <c r="A60" s="81">
        <v>36616</v>
      </c>
      <c r="B60" s="80">
        <f t="shared" si="1"/>
        <v>8582982.6399999801</v>
      </c>
      <c r="C60" s="80">
        <f t="shared" si="2"/>
        <v>5169849.9000000097</v>
      </c>
      <c r="D60" s="80">
        <f t="shared" si="3"/>
        <v>197951.94999999984</v>
      </c>
      <c r="E60" s="80">
        <f t="shared" si="0"/>
        <v>13950784.489999989</v>
      </c>
      <c r="F60" s="74">
        <f t="shared" si="4"/>
        <v>14239023.889999991</v>
      </c>
      <c r="G60" s="74">
        <f t="shared" si="5"/>
        <v>8760317.0199999828</v>
      </c>
      <c r="H60" s="74">
        <f t="shared" si="6"/>
        <v>5276664.9600000093</v>
      </c>
    </row>
    <row r="61" spans="1:8" hidden="1" outlineLevel="1">
      <c r="A61" s="81">
        <v>36646</v>
      </c>
      <c r="B61" s="80">
        <f t="shared" si="1"/>
        <v>8553426.9099999797</v>
      </c>
      <c r="C61" s="80">
        <f t="shared" si="2"/>
        <v>5152047.3900000099</v>
      </c>
      <c r="D61" s="80">
        <f t="shared" si="3"/>
        <v>197270.28999999983</v>
      </c>
      <c r="E61" s="80">
        <f t="shared" si="0"/>
        <v>13902744.589999989</v>
      </c>
      <c r="F61" s="74">
        <f t="shared" si="4"/>
        <v>14190983.989999989</v>
      </c>
      <c r="G61" s="74">
        <f t="shared" si="5"/>
        <v>8730761.2899999823</v>
      </c>
      <c r="H61" s="74">
        <f t="shared" si="6"/>
        <v>5258862.4500000086</v>
      </c>
    </row>
    <row r="62" spans="1:8" hidden="1" outlineLevel="1">
      <c r="A62" s="81">
        <v>36677</v>
      </c>
      <c r="B62" s="80">
        <f t="shared" si="1"/>
        <v>8523871.1799999792</v>
      </c>
      <c r="C62" s="80">
        <f t="shared" si="2"/>
        <v>5134244.8800000101</v>
      </c>
      <c r="D62" s="80">
        <f t="shared" si="3"/>
        <v>196588.62999999983</v>
      </c>
      <c r="E62" s="80">
        <f t="shared" si="0"/>
        <v>13854704.689999988</v>
      </c>
      <c r="F62" s="74">
        <f t="shared" si="4"/>
        <v>14142944.089999991</v>
      </c>
      <c r="G62" s="74">
        <f t="shared" si="5"/>
        <v>8701205.5599999819</v>
      </c>
      <c r="H62" s="74">
        <f t="shared" si="6"/>
        <v>5241059.9400000088</v>
      </c>
    </row>
    <row r="63" spans="1:8" hidden="1" outlineLevel="1">
      <c r="A63" s="81">
        <v>36707</v>
      </c>
      <c r="B63" s="80">
        <f t="shared" si="1"/>
        <v>8494315.4499999788</v>
      </c>
      <c r="C63" s="80">
        <f t="shared" si="2"/>
        <v>5116442.3700000104</v>
      </c>
      <c r="D63" s="80">
        <f t="shared" si="3"/>
        <v>195906.96999999983</v>
      </c>
      <c r="E63" s="80">
        <f t="shared" si="0"/>
        <v>13806664.78999999</v>
      </c>
      <c r="F63" s="74">
        <f t="shared" si="4"/>
        <v>14094904.189999992</v>
      </c>
      <c r="G63" s="74">
        <f t="shared" si="5"/>
        <v>8671649.8299999814</v>
      </c>
      <c r="H63" s="74">
        <f t="shared" si="6"/>
        <v>5223257.430000009</v>
      </c>
    </row>
    <row r="64" spans="1:8" hidden="1" outlineLevel="1">
      <c r="A64" s="81">
        <v>36738</v>
      </c>
      <c r="B64" s="80">
        <f t="shared" si="1"/>
        <v>8464759.7199999783</v>
      </c>
      <c r="C64" s="80">
        <f t="shared" si="2"/>
        <v>5098639.8600000106</v>
      </c>
      <c r="D64" s="80">
        <f t="shared" si="3"/>
        <v>195225.30999999982</v>
      </c>
      <c r="E64" s="80">
        <f t="shared" si="0"/>
        <v>13758624.889999989</v>
      </c>
      <c r="F64" s="74">
        <f t="shared" si="4"/>
        <v>14046864.289999992</v>
      </c>
      <c r="G64" s="74">
        <f t="shared" si="5"/>
        <v>8642094.099999981</v>
      </c>
      <c r="H64" s="74">
        <f t="shared" si="6"/>
        <v>5205454.9200000102</v>
      </c>
    </row>
    <row r="65" spans="1:8" hidden="1" outlineLevel="1">
      <c r="A65" s="81">
        <v>36769</v>
      </c>
      <c r="B65" s="80">
        <f t="shared" si="1"/>
        <v>8435203.9899999779</v>
      </c>
      <c r="C65" s="80">
        <f t="shared" si="2"/>
        <v>5080837.3500000108</v>
      </c>
      <c r="D65" s="80">
        <f t="shared" si="3"/>
        <v>194543.64999999982</v>
      </c>
      <c r="E65" s="80">
        <f t="shared" si="0"/>
        <v>13710584.989999989</v>
      </c>
      <c r="F65" s="74">
        <f t="shared" si="4"/>
        <v>13998824.389999988</v>
      </c>
      <c r="G65" s="74">
        <f t="shared" si="5"/>
        <v>8612538.3699999806</v>
      </c>
      <c r="H65" s="74">
        <f t="shared" si="6"/>
        <v>5187652.4100000104</v>
      </c>
    </row>
    <row r="66" spans="1:8" hidden="1" outlineLevel="1">
      <c r="A66" s="81">
        <v>36799</v>
      </c>
      <c r="B66" s="80">
        <f t="shared" si="1"/>
        <v>8405648.2599999774</v>
      </c>
      <c r="C66" s="80">
        <f t="shared" si="2"/>
        <v>5063034.840000011</v>
      </c>
      <c r="D66" s="80">
        <f t="shared" si="3"/>
        <v>193861.98999999982</v>
      </c>
      <c r="E66" s="80">
        <f t="shared" si="0"/>
        <v>13662545.089999989</v>
      </c>
      <c r="F66" s="74">
        <f t="shared" si="4"/>
        <v>13950784.489999989</v>
      </c>
      <c r="G66" s="74">
        <f t="shared" si="5"/>
        <v>8582982.6399999801</v>
      </c>
      <c r="H66" s="74">
        <f t="shared" si="6"/>
        <v>5169849.9000000097</v>
      </c>
    </row>
    <row r="67" spans="1:8" hidden="1" outlineLevel="1">
      <c r="A67" s="81">
        <v>36830</v>
      </c>
      <c r="B67" s="80">
        <f t="shared" si="1"/>
        <v>8376092.529999977</v>
      </c>
      <c r="C67" s="80">
        <f t="shared" si="2"/>
        <v>5045232.3300000113</v>
      </c>
      <c r="D67" s="80">
        <f t="shared" si="3"/>
        <v>193180.32999999981</v>
      </c>
      <c r="E67" s="80">
        <f t="shared" si="0"/>
        <v>13614505.189999988</v>
      </c>
      <c r="F67" s="74">
        <f t="shared" si="4"/>
        <v>13902744.589999989</v>
      </c>
      <c r="G67" s="74">
        <f t="shared" si="5"/>
        <v>8553426.9099999797</v>
      </c>
      <c r="H67" s="74">
        <f t="shared" si="6"/>
        <v>5152047.390000009</v>
      </c>
    </row>
    <row r="68" spans="1:8" hidden="1" outlineLevel="1">
      <c r="A68" s="81">
        <v>36860</v>
      </c>
      <c r="B68" s="80">
        <f t="shared" si="1"/>
        <v>8346536.7999999765</v>
      </c>
      <c r="C68" s="80">
        <f t="shared" si="2"/>
        <v>5027429.8200000115</v>
      </c>
      <c r="D68" s="80">
        <f t="shared" si="3"/>
        <v>192498.66999999981</v>
      </c>
      <c r="E68" s="80">
        <f t="shared" si="0"/>
        <v>13566465.289999988</v>
      </c>
      <c r="F68" s="74">
        <f t="shared" si="4"/>
        <v>13854704.689999992</v>
      </c>
      <c r="G68" s="74">
        <f t="shared" si="5"/>
        <v>8523871.1799999792</v>
      </c>
      <c r="H68" s="74">
        <f t="shared" si="6"/>
        <v>5134244.8800000111</v>
      </c>
    </row>
    <row r="69" spans="1:8" hidden="1" outlineLevel="1">
      <c r="A69" s="81">
        <v>36891</v>
      </c>
      <c r="B69" s="80">
        <f t="shared" si="1"/>
        <v>8316981.0699999761</v>
      </c>
      <c r="C69" s="80">
        <f t="shared" si="2"/>
        <v>5009627.3100000117</v>
      </c>
      <c r="D69" s="80">
        <f t="shared" si="3"/>
        <v>191817.00999999981</v>
      </c>
      <c r="E69" s="80">
        <f t="shared" si="0"/>
        <v>13518425.389999988</v>
      </c>
      <c r="F69" s="74">
        <f t="shared" si="4"/>
        <v>13806664.78999999</v>
      </c>
      <c r="G69" s="74">
        <f t="shared" si="5"/>
        <v>8494315.4499999788</v>
      </c>
      <c r="H69" s="74">
        <f t="shared" si="6"/>
        <v>5116442.3700000104</v>
      </c>
    </row>
    <row r="70" spans="1:8" hidden="1" outlineLevel="1">
      <c r="A70" s="81">
        <v>36922</v>
      </c>
      <c r="B70" s="80">
        <f t="shared" si="1"/>
        <v>8287425.3399999756</v>
      </c>
      <c r="C70" s="80">
        <f t="shared" si="2"/>
        <v>4991824.8000000119</v>
      </c>
      <c r="D70" s="80">
        <f t="shared" si="3"/>
        <v>191135.3499999998</v>
      </c>
      <c r="E70" s="80">
        <f t="shared" si="0"/>
        <v>13470385.489999987</v>
      </c>
      <c r="F70" s="74">
        <f t="shared" si="4"/>
        <v>13758624.889999988</v>
      </c>
      <c r="G70" s="74">
        <f t="shared" si="5"/>
        <v>8464759.7199999783</v>
      </c>
      <c r="H70" s="74">
        <f t="shared" si="6"/>
        <v>5098639.8600000106</v>
      </c>
    </row>
    <row r="71" spans="1:8" hidden="1" outlineLevel="1">
      <c r="A71" s="81">
        <v>36950</v>
      </c>
      <c r="B71" s="80">
        <f t="shared" si="1"/>
        <v>8257869.6099999752</v>
      </c>
      <c r="C71" s="80">
        <f t="shared" si="2"/>
        <v>4974022.2900000121</v>
      </c>
      <c r="D71" s="80">
        <f t="shared" si="3"/>
        <v>190453.6899999998</v>
      </c>
      <c r="E71" s="80">
        <f t="shared" si="0"/>
        <v>13422345.589999987</v>
      </c>
      <c r="F71" s="74">
        <f t="shared" si="4"/>
        <v>13710584.989999987</v>
      </c>
      <c r="G71" s="74">
        <f t="shared" si="5"/>
        <v>8435203.9899999779</v>
      </c>
      <c r="H71" s="74">
        <f t="shared" si="6"/>
        <v>5080837.3500000108</v>
      </c>
    </row>
    <row r="72" spans="1:8" hidden="1" outlineLevel="1">
      <c r="A72" s="81">
        <v>36981</v>
      </c>
      <c r="B72" s="80">
        <f t="shared" si="1"/>
        <v>8228313.8799999747</v>
      </c>
      <c r="C72" s="80">
        <f t="shared" si="2"/>
        <v>4956219.7800000124</v>
      </c>
      <c r="D72" s="80">
        <f t="shared" si="3"/>
        <v>189772.0299999998</v>
      </c>
      <c r="E72" s="80">
        <f t="shared" si="0"/>
        <v>13374305.689999986</v>
      </c>
      <c r="F72" s="74">
        <f t="shared" si="4"/>
        <v>13662545.089999989</v>
      </c>
      <c r="G72" s="74">
        <f t="shared" si="5"/>
        <v>8405648.2599999774</v>
      </c>
      <c r="H72" s="74">
        <f t="shared" si="6"/>
        <v>5063034.840000012</v>
      </c>
    </row>
    <row r="73" spans="1:8" hidden="1" outlineLevel="1">
      <c r="A73" s="81">
        <v>37011</v>
      </c>
      <c r="B73" s="80">
        <f t="shared" si="1"/>
        <v>8198758.1499999743</v>
      </c>
      <c r="C73" s="80">
        <f t="shared" si="2"/>
        <v>4938417.2700000126</v>
      </c>
      <c r="D73" s="80">
        <f t="shared" si="3"/>
        <v>189090.36999999979</v>
      </c>
      <c r="E73" s="80">
        <f t="shared" si="0"/>
        <v>13326265.789999986</v>
      </c>
      <c r="F73" s="74">
        <f t="shared" si="4"/>
        <v>13614505.189999988</v>
      </c>
      <c r="G73" s="74">
        <f t="shared" si="5"/>
        <v>8376092.529999976</v>
      </c>
      <c r="H73" s="74">
        <f t="shared" si="6"/>
        <v>5045232.3300000122</v>
      </c>
    </row>
    <row r="74" spans="1:8" hidden="1" outlineLevel="1">
      <c r="A74" s="81">
        <v>37042</v>
      </c>
      <c r="B74" s="80">
        <f t="shared" si="1"/>
        <v>8169202.4199999738</v>
      </c>
      <c r="C74" s="80">
        <f t="shared" si="2"/>
        <v>4920614.7600000128</v>
      </c>
      <c r="D74" s="80">
        <f t="shared" si="3"/>
        <v>188408.70999999979</v>
      </c>
      <c r="E74" s="80">
        <f t="shared" si="0"/>
        <v>13278225.889999986</v>
      </c>
      <c r="F74" s="74">
        <f t="shared" si="4"/>
        <v>13566465.28999999</v>
      </c>
      <c r="G74" s="74">
        <f t="shared" si="5"/>
        <v>8346536.7999999775</v>
      </c>
      <c r="H74" s="74">
        <f t="shared" si="6"/>
        <v>5027429.8200000115</v>
      </c>
    </row>
    <row r="75" spans="1:8" hidden="1" outlineLevel="1">
      <c r="A75" s="81">
        <v>37072</v>
      </c>
      <c r="B75" s="80">
        <f t="shared" si="1"/>
        <v>8139646.6899999734</v>
      </c>
      <c r="C75" s="80">
        <f t="shared" si="2"/>
        <v>4902812.250000013</v>
      </c>
      <c r="D75" s="80">
        <f t="shared" si="3"/>
        <v>187727.04999999978</v>
      </c>
      <c r="E75" s="80">
        <f t="shared" si="0"/>
        <v>13230185.989999985</v>
      </c>
      <c r="F75" s="74">
        <f t="shared" si="4"/>
        <v>13518425.389999988</v>
      </c>
      <c r="G75" s="74">
        <f t="shared" si="5"/>
        <v>8316981.069999977</v>
      </c>
      <c r="H75" s="74">
        <f t="shared" si="6"/>
        <v>5009627.3100000108</v>
      </c>
    </row>
    <row r="76" spans="1:8" hidden="1" outlineLevel="1">
      <c r="A76" s="81">
        <v>37103</v>
      </c>
      <c r="B76" s="80">
        <f t="shared" si="1"/>
        <v>8110090.959999973</v>
      </c>
      <c r="C76" s="80">
        <f t="shared" si="2"/>
        <v>4885009.7400000133</v>
      </c>
      <c r="D76" s="80">
        <f t="shared" si="3"/>
        <v>187045.38999999978</v>
      </c>
      <c r="E76" s="80">
        <f t="shared" si="0"/>
        <v>13182146.089999987</v>
      </c>
      <c r="F76" s="74">
        <f t="shared" si="4"/>
        <v>13470385.489999987</v>
      </c>
      <c r="G76" s="74">
        <f t="shared" si="5"/>
        <v>8287425.3399999747</v>
      </c>
      <c r="H76" s="74">
        <f t="shared" si="6"/>
        <v>4991824.8000000129</v>
      </c>
    </row>
    <row r="77" spans="1:8" hidden="1" outlineLevel="1">
      <c r="A77" s="81">
        <v>37134</v>
      </c>
      <c r="B77" s="80">
        <f t="shared" si="1"/>
        <v>8080535.2299999725</v>
      </c>
      <c r="C77" s="80">
        <f t="shared" si="2"/>
        <v>4867207.2300000135</v>
      </c>
      <c r="D77" s="80">
        <f t="shared" si="3"/>
        <v>186363.72999999978</v>
      </c>
      <c r="E77" s="80">
        <f t="shared" si="0"/>
        <v>13134106.189999986</v>
      </c>
      <c r="F77" s="74">
        <f t="shared" si="4"/>
        <v>13422345.589999983</v>
      </c>
      <c r="G77" s="74">
        <f t="shared" si="5"/>
        <v>8257869.6099999743</v>
      </c>
      <c r="H77" s="74">
        <f t="shared" si="6"/>
        <v>4974022.2900000121</v>
      </c>
    </row>
    <row r="78" spans="1:8" hidden="1" outlineLevel="1">
      <c r="A78" s="81">
        <v>37164</v>
      </c>
      <c r="B78" s="80">
        <f t="shared" si="1"/>
        <v>8050979.4999999721</v>
      </c>
      <c r="C78" s="80">
        <f t="shared" si="2"/>
        <v>4849404.7200000137</v>
      </c>
      <c r="D78" s="80">
        <f t="shared" si="3"/>
        <v>185682.06999999977</v>
      </c>
      <c r="E78" s="80">
        <f t="shared" si="0"/>
        <v>13086066.289999986</v>
      </c>
      <c r="F78" s="74">
        <f t="shared" si="4"/>
        <v>13374305.689999988</v>
      </c>
      <c r="G78" s="74">
        <f t="shared" si="5"/>
        <v>8228313.8799999757</v>
      </c>
      <c r="H78" s="74">
        <f t="shared" si="6"/>
        <v>4956219.7800000124</v>
      </c>
    </row>
    <row r="79" spans="1:8" hidden="1" outlineLevel="1">
      <c r="A79" s="81">
        <v>37195</v>
      </c>
      <c r="B79" s="80">
        <f t="shared" si="1"/>
        <v>8021423.7699999716</v>
      </c>
      <c r="C79" s="80">
        <f t="shared" si="2"/>
        <v>4831602.2100000139</v>
      </c>
      <c r="D79" s="80">
        <f t="shared" si="3"/>
        <v>185000.40999999977</v>
      </c>
      <c r="E79" s="80">
        <f t="shared" ref="E79:E142" si="7">SUM(B79:D79)</f>
        <v>13038026.389999986</v>
      </c>
      <c r="F79" s="74">
        <f t="shared" si="4"/>
        <v>13326265.789999986</v>
      </c>
      <c r="G79" s="74">
        <f t="shared" si="5"/>
        <v>8198758.1499999752</v>
      </c>
      <c r="H79" s="74">
        <f t="shared" si="6"/>
        <v>4938417.2700000126</v>
      </c>
    </row>
    <row r="80" spans="1:8" hidden="1" outlineLevel="1">
      <c r="A80" s="81">
        <v>37225</v>
      </c>
      <c r="B80" s="80">
        <f t="shared" ref="B80:B143" si="8">B79-$B$13</f>
        <v>7991868.0399999712</v>
      </c>
      <c r="C80" s="80">
        <f t="shared" ref="C80:C143" si="9">C79-$C$13</f>
        <v>4813799.7000000142</v>
      </c>
      <c r="D80" s="80">
        <f t="shared" ref="D80:D143" si="10">D79-$D$13</f>
        <v>184318.74999999977</v>
      </c>
      <c r="E80" s="80">
        <f t="shared" si="7"/>
        <v>12989986.489999985</v>
      </c>
      <c r="F80" s="74">
        <f t="shared" si="4"/>
        <v>13278225.889999986</v>
      </c>
      <c r="G80" s="74">
        <f t="shared" si="5"/>
        <v>8169202.4199999729</v>
      </c>
      <c r="H80" s="74">
        <f t="shared" si="6"/>
        <v>4920614.7600000137</v>
      </c>
    </row>
    <row r="81" spans="1:8" hidden="1" outlineLevel="1">
      <c r="A81" s="81">
        <v>37256</v>
      </c>
      <c r="B81" s="80">
        <f t="shared" si="8"/>
        <v>7962312.3099999707</v>
      </c>
      <c r="C81" s="80">
        <f t="shared" si="9"/>
        <v>4795997.1900000144</v>
      </c>
      <c r="D81" s="80">
        <f t="shared" si="10"/>
        <v>183637.08999999976</v>
      </c>
      <c r="E81" s="80">
        <f t="shared" si="7"/>
        <v>12941946.589999985</v>
      </c>
      <c r="F81" s="74">
        <f t="shared" si="4"/>
        <v>13230185.989999987</v>
      </c>
      <c r="G81" s="74">
        <f t="shared" si="5"/>
        <v>8139646.6899999725</v>
      </c>
      <c r="H81" s="74">
        <f t="shared" si="6"/>
        <v>4902812.250000014</v>
      </c>
    </row>
    <row r="82" spans="1:8" hidden="1" outlineLevel="1">
      <c r="A82" s="81">
        <v>37287</v>
      </c>
      <c r="B82" s="80">
        <f t="shared" si="8"/>
        <v>7932756.5799999703</v>
      </c>
      <c r="C82" s="80">
        <f t="shared" si="9"/>
        <v>4778194.6800000146</v>
      </c>
      <c r="D82" s="80">
        <f t="shared" si="10"/>
        <v>182955.42999999976</v>
      </c>
      <c r="E82" s="80">
        <f t="shared" si="7"/>
        <v>12893906.689999985</v>
      </c>
      <c r="F82" s="74">
        <f t="shared" si="4"/>
        <v>13182146.089999983</v>
      </c>
      <c r="G82" s="74">
        <f t="shared" si="5"/>
        <v>8110090.9599999739</v>
      </c>
      <c r="H82" s="74">
        <f t="shared" si="6"/>
        <v>4885009.7400000133</v>
      </c>
    </row>
    <row r="83" spans="1:8" hidden="1" outlineLevel="1">
      <c r="A83" s="81">
        <v>37315</v>
      </c>
      <c r="B83" s="80">
        <f t="shared" si="8"/>
        <v>7903200.8499999698</v>
      </c>
      <c r="C83" s="80">
        <f t="shared" si="9"/>
        <v>4760392.1700000148</v>
      </c>
      <c r="D83" s="80">
        <f t="shared" si="10"/>
        <v>182273.76999999976</v>
      </c>
      <c r="E83" s="80">
        <f t="shared" si="7"/>
        <v>12845866.789999984</v>
      </c>
      <c r="F83" s="74">
        <f t="shared" si="4"/>
        <v>13134106.189999988</v>
      </c>
      <c r="G83" s="74">
        <f t="shared" si="5"/>
        <v>8080535.2299999734</v>
      </c>
      <c r="H83" s="74">
        <f t="shared" si="6"/>
        <v>4867207.2300000126</v>
      </c>
    </row>
    <row r="84" spans="1:8" hidden="1" outlineLevel="1">
      <c r="A84" s="81">
        <v>37346</v>
      </c>
      <c r="B84" s="80">
        <f t="shared" si="8"/>
        <v>7873645.1199999694</v>
      </c>
      <c r="C84" s="80">
        <f t="shared" si="9"/>
        <v>4742589.6600000151</v>
      </c>
      <c r="D84" s="80">
        <f t="shared" si="10"/>
        <v>181592.10999999975</v>
      </c>
      <c r="E84" s="80">
        <f t="shared" si="7"/>
        <v>12797826.889999984</v>
      </c>
      <c r="F84" s="74">
        <f t="shared" si="4"/>
        <v>13086066.289999986</v>
      </c>
      <c r="G84" s="74">
        <f t="shared" si="5"/>
        <v>8050979.4999999711</v>
      </c>
      <c r="H84" s="74">
        <f t="shared" si="6"/>
        <v>4849404.7200000146</v>
      </c>
    </row>
    <row r="85" spans="1:8" hidden="1" outlineLevel="1">
      <c r="A85" s="81">
        <v>37376</v>
      </c>
      <c r="B85" s="80">
        <f t="shared" si="8"/>
        <v>7844089.3899999689</v>
      </c>
      <c r="C85" s="80">
        <f t="shared" si="9"/>
        <v>4724787.1500000153</v>
      </c>
      <c r="D85" s="80">
        <f t="shared" si="10"/>
        <v>180910.44999999975</v>
      </c>
      <c r="E85" s="80">
        <f t="shared" si="7"/>
        <v>12749786.989999983</v>
      </c>
      <c r="F85" s="74">
        <f t="shared" si="4"/>
        <v>13038026.389999986</v>
      </c>
      <c r="G85" s="74">
        <f t="shared" si="5"/>
        <v>8021423.7699999707</v>
      </c>
      <c r="H85" s="74">
        <f t="shared" si="6"/>
        <v>4831602.2100000139</v>
      </c>
    </row>
    <row r="86" spans="1:8" hidden="1" outlineLevel="1">
      <c r="A86" s="81">
        <v>37407</v>
      </c>
      <c r="B86" s="80">
        <f t="shared" si="8"/>
        <v>7814533.6599999685</v>
      </c>
      <c r="C86" s="80">
        <f t="shared" si="9"/>
        <v>4706984.6400000155</v>
      </c>
      <c r="D86" s="80">
        <f t="shared" si="10"/>
        <v>180228.78999999975</v>
      </c>
      <c r="E86" s="80">
        <f t="shared" si="7"/>
        <v>12701747.089999983</v>
      </c>
      <c r="F86" s="74">
        <f t="shared" si="4"/>
        <v>12989986.489999985</v>
      </c>
      <c r="G86" s="74">
        <f t="shared" si="5"/>
        <v>7991868.0399999721</v>
      </c>
      <c r="H86" s="74">
        <f t="shared" si="6"/>
        <v>4813799.7000000142</v>
      </c>
    </row>
    <row r="87" spans="1:8" hidden="1" outlineLevel="1">
      <c r="A87" s="81">
        <v>37437</v>
      </c>
      <c r="B87" s="80">
        <f t="shared" si="8"/>
        <v>7784977.929999968</v>
      </c>
      <c r="C87" s="80">
        <f t="shared" si="9"/>
        <v>4689182.1300000157</v>
      </c>
      <c r="D87" s="80">
        <f t="shared" si="10"/>
        <v>179547.12999999974</v>
      </c>
      <c r="E87" s="80">
        <f t="shared" si="7"/>
        <v>12653707.189999983</v>
      </c>
      <c r="F87" s="74">
        <f t="shared" si="4"/>
        <v>12941946.589999983</v>
      </c>
      <c r="G87" s="74">
        <f t="shared" si="5"/>
        <v>7962312.3099999717</v>
      </c>
      <c r="H87" s="74">
        <f t="shared" si="6"/>
        <v>4795997.1900000144</v>
      </c>
    </row>
    <row r="88" spans="1:8" hidden="1" outlineLevel="1">
      <c r="A88" s="81">
        <v>37468</v>
      </c>
      <c r="B88" s="80">
        <f t="shared" si="8"/>
        <v>7755422.1999999676</v>
      </c>
      <c r="C88" s="80">
        <f t="shared" si="9"/>
        <v>4671379.6200000159</v>
      </c>
      <c r="D88" s="80">
        <f t="shared" si="10"/>
        <v>178865.46999999974</v>
      </c>
      <c r="E88" s="80">
        <f t="shared" si="7"/>
        <v>12605667.289999984</v>
      </c>
      <c r="F88" s="74">
        <f t="shared" si="4"/>
        <v>12893906.689999985</v>
      </c>
      <c r="G88" s="74">
        <f t="shared" si="5"/>
        <v>7932756.5799999693</v>
      </c>
      <c r="H88" s="74">
        <f t="shared" si="6"/>
        <v>4778194.6800000155</v>
      </c>
    </row>
    <row r="89" spans="1:8" hidden="1" outlineLevel="1">
      <c r="A89" s="81">
        <v>37499</v>
      </c>
      <c r="B89" s="80">
        <f t="shared" si="8"/>
        <v>7725866.4699999671</v>
      </c>
      <c r="C89" s="80">
        <f t="shared" si="9"/>
        <v>4653577.1100000162</v>
      </c>
      <c r="D89" s="80">
        <f t="shared" si="10"/>
        <v>178183.80999999974</v>
      </c>
      <c r="E89" s="80">
        <f t="shared" si="7"/>
        <v>12557627.389999984</v>
      </c>
      <c r="F89" s="74">
        <f t="shared" si="4"/>
        <v>12845866.789999986</v>
      </c>
      <c r="G89" s="74">
        <f t="shared" si="5"/>
        <v>7903200.8499999689</v>
      </c>
      <c r="H89" s="74">
        <f t="shared" si="6"/>
        <v>4760392.1700000158</v>
      </c>
    </row>
    <row r="90" spans="1:8" hidden="1" outlineLevel="1">
      <c r="A90" s="81">
        <v>37529</v>
      </c>
      <c r="B90" s="80">
        <f t="shared" si="8"/>
        <v>7696310.7399999667</v>
      </c>
      <c r="C90" s="80">
        <f t="shared" si="9"/>
        <v>4635774.6000000164</v>
      </c>
      <c r="D90" s="80">
        <f t="shared" si="10"/>
        <v>177502.14999999973</v>
      </c>
      <c r="E90" s="80">
        <f t="shared" si="7"/>
        <v>12509587.489999983</v>
      </c>
      <c r="F90" s="74">
        <f t="shared" si="4"/>
        <v>12797826.889999984</v>
      </c>
      <c r="G90" s="74">
        <f t="shared" si="5"/>
        <v>7873645.1199999703</v>
      </c>
      <c r="H90" s="74">
        <f t="shared" si="6"/>
        <v>4742589.6600000151</v>
      </c>
    </row>
    <row r="91" spans="1:8" hidden="1" outlineLevel="1">
      <c r="A91" s="81">
        <v>37560</v>
      </c>
      <c r="B91" s="80">
        <f t="shared" si="8"/>
        <v>7666755.0099999662</v>
      </c>
      <c r="C91" s="80">
        <f t="shared" si="9"/>
        <v>4617972.0900000166</v>
      </c>
      <c r="D91" s="80">
        <f t="shared" si="10"/>
        <v>176820.48999999973</v>
      </c>
      <c r="E91" s="80">
        <f t="shared" si="7"/>
        <v>12461547.589999983</v>
      </c>
      <c r="F91" s="74">
        <f t="shared" ref="F91:F154" si="11">(E79+E91+SUM(E80:E90)*2)/24</f>
        <v>12749786.989999985</v>
      </c>
      <c r="G91" s="74">
        <f t="shared" ref="G91:G154" si="12">(B79+B91+SUM(B80:B90)*2)/24</f>
        <v>7844089.3899999699</v>
      </c>
      <c r="H91" s="74">
        <f t="shared" ref="H91:H154" si="13">(C79+C91+SUM(C80:C90)*2)/24</f>
        <v>4724787.1500000143</v>
      </c>
    </row>
    <row r="92" spans="1:8" hidden="1" outlineLevel="1">
      <c r="A92" s="81">
        <v>37590</v>
      </c>
      <c r="B92" s="80">
        <f t="shared" si="8"/>
        <v>7637199.2799999658</v>
      </c>
      <c r="C92" s="80">
        <f t="shared" si="9"/>
        <v>4600169.5800000168</v>
      </c>
      <c r="D92" s="80">
        <f t="shared" si="10"/>
        <v>176138.82999999973</v>
      </c>
      <c r="E92" s="80">
        <f t="shared" si="7"/>
        <v>12413507.689999983</v>
      </c>
      <c r="F92" s="74">
        <f t="shared" si="11"/>
        <v>12701747.089999983</v>
      </c>
      <c r="G92" s="74">
        <f t="shared" si="12"/>
        <v>7814533.6599999676</v>
      </c>
      <c r="H92" s="74">
        <f t="shared" si="13"/>
        <v>4706984.6400000164</v>
      </c>
    </row>
    <row r="93" spans="1:8" hidden="1" outlineLevel="1">
      <c r="A93" s="81">
        <v>37621</v>
      </c>
      <c r="B93" s="80">
        <f t="shared" si="8"/>
        <v>7607643.5499999654</v>
      </c>
      <c r="C93" s="80">
        <f t="shared" si="9"/>
        <v>4582367.0700000171</v>
      </c>
      <c r="D93" s="80">
        <f t="shared" si="10"/>
        <v>175457.16999999972</v>
      </c>
      <c r="E93" s="80">
        <f t="shared" si="7"/>
        <v>12365467.789999982</v>
      </c>
      <c r="F93" s="74">
        <f t="shared" si="11"/>
        <v>12653707.189999983</v>
      </c>
      <c r="G93" s="74">
        <f t="shared" si="12"/>
        <v>7784977.9299999671</v>
      </c>
      <c r="H93" s="74">
        <f t="shared" si="13"/>
        <v>4689182.1300000157</v>
      </c>
    </row>
    <row r="94" spans="1:8" hidden="1" outlineLevel="1">
      <c r="A94" s="81">
        <v>37652</v>
      </c>
      <c r="B94" s="80">
        <f t="shared" si="8"/>
        <v>7578087.8199999649</v>
      </c>
      <c r="C94" s="80">
        <f t="shared" si="9"/>
        <v>4564564.5600000173</v>
      </c>
      <c r="D94" s="80">
        <f t="shared" si="10"/>
        <v>174775.50999999972</v>
      </c>
      <c r="E94" s="80">
        <f t="shared" si="7"/>
        <v>12317427.889999982</v>
      </c>
      <c r="F94" s="74">
        <f t="shared" si="11"/>
        <v>12605667.289999984</v>
      </c>
      <c r="G94" s="74">
        <f t="shared" si="12"/>
        <v>7755422.1999999685</v>
      </c>
      <c r="H94" s="74">
        <f t="shared" si="13"/>
        <v>4671379.6200000159</v>
      </c>
    </row>
    <row r="95" spans="1:8" hidden="1" outlineLevel="1">
      <c r="A95" s="81">
        <v>37680</v>
      </c>
      <c r="B95" s="80">
        <f t="shared" si="8"/>
        <v>7548532.0899999645</v>
      </c>
      <c r="C95" s="80">
        <f t="shared" si="9"/>
        <v>4546762.0500000175</v>
      </c>
      <c r="D95" s="80">
        <f t="shared" si="10"/>
        <v>174093.84999999971</v>
      </c>
      <c r="E95" s="80">
        <f t="shared" si="7"/>
        <v>12269387.989999982</v>
      </c>
      <c r="F95" s="74">
        <f t="shared" si="11"/>
        <v>12557627.389999984</v>
      </c>
      <c r="G95" s="74">
        <f t="shared" si="12"/>
        <v>7725866.4699999681</v>
      </c>
      <c r="H95" s="74">
        <f t="shared" si="13"/>
        <v>4653577.1100000162</v>
      </c>
    </row>
    <row r="96" spans="1:8" hidden="1" outlineLevel="1">
      <c r="A96" s="81">
        <v>37711</v>
      </c>
      <c r="B96" s="80">
        <f t="shared" si="8"/>
        <v>7518976.359999964</v>
      </c>
      <c r="C96" s="80">
        <f t="shared" si="9"/>
        <v>4528959.5400000177</v>
      </c>
      <c r="D96" s="80">
        <f t="shared" si="10"/>
        <v>173412.18999999971</v>
      </c>
      <c r="E96" s="80">
        <f t="shared" si="7"/>
        <v>12221348.089999981</v>
      </c>
      <c r="F96" s="74">
        <f t="shared" si="11"/>
        <v>12509587.489999985</v>
      </c>
      <c r="G96" s="74">
        <f t="shared" si="12"/>
        <v>7696310.7399999658</v>
      </c>
      <c r="H96" s="74">
        <f t="shared" si="13"/>
        <v>4635774.6000000173</v>
      </c>
    </row>
    <row r="97" spans="1:8" hidden="1" outlineLevel="1">
      <c r="A97" s="81">
        <v>37741</v>
      </c>
      <c r="B97" s="80">
        <f t="shared" si="8"/>
        <v>7489420.6299999636</v>
      </c>
      <c r="C97" s="80">
        <f t="shared" si="9"/>
        <v>4511157.030000018</v>
      </c>
      <c r="D97" s="80">
        <f t="shared" si="10"/>
        <v>172730.52999999971</v>
      </c>
      <c r="E97" s="80">
        <f t="shared" si="7"/>
        <v>12173308.189999981</v>
      </c>
      <c r="F97" s="74">
        <f t="shared" si="11"/>
        <v>12461547.589999981</v>
      </c>
      <c r="G97" s="74">
        <f t="shared" si="12"/>
        <v>7666755.0099999653</v>
      </c>
      <c r="H97" s="74">
        <f t="shared" si="13"/>
        <v>4617972.0900000175</v>
      </c>
    </row>
    <row r="98" spans="1:8" hidden="1" outlineLevel="1">
      <c r="A98" s="81">
        <v>37772</v>
      </c>
      <c r="B98" s="80">
        <f t="shared" si="8"/>
        <v>7459864.8999999631</v>
      </c>
      <c r="C98" s="80">
        <f t="shared" si="9"/>
        <v>4493354.5200000182</v>
      </c>
      <c r="D98" s="80">
        <f t="shared" si="10"/>
        <v>172048.8699999997</v>
      </c>
      <c r="E98" s="80">
        <f t="shared" si="7"/>
        <v>12125268.28999998</v>
      </c>
      <c r="F98" s="74">
        <f t="shared" si="11"/>
        <v>12413507.689999983</v>
      </c>
      <c r="G98" s="74">
        <f t="shared" si="12"/>
        <v>7637199.2799999667</v>
      </c>
      <c r="H98" s="74">
        <f t="shared" si="13"/>
        <v>4600169.5800000168</v>
      </c>
    </row>
    <row r="99" spans="1:8" ht="14.25" hidden="1" customHeight="1" outlineLevel="1">
      <c r="A99" s="81">
        <v>37802</v>
      </c>
      <c r="B99" s="80">
        <f t="shared" si="8"/>
        <v>7430309.1699999627</v>
      </c>
      <c r="C99" s="80">
        <f t="shared" si="9"/>
        <v>4475552.0100000184</v>
      </c>
      <c r="D99" s="80">
        <f t="shared" si="10"/>
        <v>171367.2099999997</v>
      </c>
      <c r="E99" s="80">
        <f t="shared" si="7"/>
        <v>12077228.38999998</v>
      </c>
      <c r="F99" s="74">
        <f t="shared" si="11"/>
        <v>12365467.789999984</v>
      </c>
      <c r="G99" s="74">
        <f t="shared" si="12"/>
        <v>7607643.5499999663</v>
      </c>
      <c r="H99" s="74">
        <f t="shared" si="13"/>
        <v>4582367.0700000161</v>
      </c>
    </row>
    <row r="100" spans="1:8" hidden="1" outlineLevel="1">
      <c r="A100" s="81">
        <v>37833</v>
      </c>
      <c r="B100" s="80">
        <f t="shared" si="8"/>
        <v>7400753.4399999622</v>
      </c>
      <c r="C100" s="80">
        <f t="shared" si="9"/>
        <v>4457749.5000000186</v>
      </c>
      <c r="D100" s="80">
        <f t="shared" si="10"/>
        <v>170685.5499999997</v>
      </c>
      <c r="E100" s="80">
        <f t="shared" si="7"/>
        <v>12029188.48999998</v>
      </c>
      <c r="F100" s="74">
        <f t="shared" si="11"/>
        <v>12317427.889999984</v>
      </c>
      <c r="G100" s="74">
        <f t="shared" si="12"/>
        <v>7578087.819999964</v>
      </c>
      <c r="H100" s="74">
        <f t="shared" si="13"/>
        <v>4564564.5600000182</v>
      </c>
    </row>
    <row r="101" spans="1:8" hidden="1" outlineLevel="1">
      <c r="A101" s="81">
        <v>37864</v>
      </c>
      <c r="B101" s="80">
        <f t="shared" si="8"/>
        <v>7371197.7099999618</v>
      </c>
      <c r="C101" s="80">
        <f t="shared" si="9"/>
        <v>4439946.9900000188</v>
      </c>
      <c r="D101" s="80">
        <f t="shared" si="10"/>
        <v>170003.88999999969</v>
      </c>
      <c r="E101" s="80">
        <f t="shared" si="7"/>
        <v>11981148.589999981</v>
      </c>
      <c r="F101" s="74">
        <f t="shared" si="11"/>
        <v>12269387.989999982</v>
      </c>
      <c r="G101" s="74">
        <f t="shared" si="12"/>
        <v>7548532.0899999635</v>
      </c>
      <c r="H101" s="74">
        <f t="shared" si="13"/>
        <v>4546762.0500000175</v>
      </c>
    </row>
    <row r="102" spans="1:8" hidden="1" outlineLevel="1">
      <c r="A102" s="81">
        <v>37894</v>
      </c>
      <c r="B102" s="80">
        <f t="shared" si="8"/>
        <v>7341641.9799999613</v>
      </c>
      <c r="C102" s="80">
        <f t="shared" si="9"/>
        <v>4422144.4800000191</v>
      </c>
      <c r="D102" s="80">
        <f t="shared" si="10"/>
        <v>169322.22999999969</v>
      </c>
      <c r="E102" s="80">
        <f t="shared" si="7"/>
        <v>11933108.689999981</v>
      </c>
      <c r="F102" s="74">
        <f t="shared" si="11"/>
        <v>12221348.089999981</v>
      </c>
      <c r="G102" s="74">
        <f t="shared" si="12"/>
        <v>7518976.3599999649</v>
      </c>
      <c r="H102" s="74">
        <f t="shared" si="13"/>
        <v>4528959.5400000177</v>
      </c>
    </row>
    <row r="103" spans="1:8" hidden="1" outlineLevel="1">
      <c r="A103" s="81">
        <v>37925</v>
      </c>
      <c r="B103" s="80">
        <f t="shared" si="8"/>
        <v>7312086.2499999609</v>
      </c>
      <c r="C103" s="80">
        <f t="shared" si="9"/>
        <v>4404341.9700000193</v>
      </c>
      <c r="D103" s="80">
        <f t="shared" si="10"/>
        <v>168640.56999999969</v>
      </c>
      <c r="E103" s="80">
        <f t="shared" si="7"/>
        <v>11885068.78999998</v>
      </c>
      <c r="F103" s="74">
        <f t="shared" si="11"/>
        <v>12173308.189999981</v>
      </c>
      <c r="G103" s="74">
        <f t="shared" si="12"/>
        <v>7489420.6299999645</v>
      </c>
      <c r="H103" s="74">
        <f t="shared" si="13"/>
        <v>4511157.030000018</v>
      </c>
    </row>
    <row r="104" spans="1:8" hidden="1" outlineLevel="1">
      <c r="A104" s="81">
        <v>37955</v>
      </c>
      <c r="B104" s="80">
        <f t="shared" si="8"/>
        <v>7282530.5199999604</v>
      </c>
      <c r="C104" s="80">
        <f t="shared" si="9"/>
        <v>4386539.4600000195</v>
      </c>
      <c r="D104" s="80">
        <f t="shared" si="10"/>
        <v>167958.90999999968</v>
      </c>
      <c r="E104" s="80">
        <f t="shared" si="7"/>
        <v>11837028.88999998</v>
      </c>
      <c r="F104" s="74">
        <f t="shared" si="11"/>
        <v>12125268.289999982</v>
      </c>
      <c r="G104" s="74">
        <f t="shared" si="12"/>
        <v>7459864.8999999622</v>
      </c>
      <c r="H104" s="74">
        <f t="shared" si="13"/>
        <v>4493354.5200000191</v>
      </c>
    </row>
    <row r="105" spans="1:8" hidden="1" outlineLevel="1">
      <c r="A105" s="81">
        <v>37986</v>
      </c>
      <c r="B105" s="80">
        <f t="shared" si="8"/>
        <v>7252974.78999996</v>
      </c>
      <c r="C105" s="80">
        <f t="shared" si="9"/>
        <v>4368736.9500000197</v>
      </c>
      <c r="D105" s="80">
        <f t="shared" si="10"/>
        <v>167277.24999999968</v>
      </c>
      <c r="E105" s="80">
        <f t="shared" si="7"/>
        <v>11788988.98999998</v>
      </c>
      <c r="F105" s="74">
        <f t="shared" si="11"/>
        <v>12077228.389999984</v>
      </c>
      <c r="G105" s="74">
        <f t="shared" si="12"/>
        <v>7430309.1699999617</v>
      </c>
      <c r="H105" s="74">
        <f t="shared" si="13"/>
        <v>4475552.0100000193</v>
      </c>
    </row>
    <row r="106" spans="1:8" hidden="1" outlineLevel="1">
      <c r="A106" s="81">
        <v>38017</v>
      </c>
      <c r="B106" s="80">
        <f t="shared" si="8"/>
        <v>7223419.0599999595</v>
      </c>
      <c r="C106" s="80">
        <f t="shared" si="9"/>
        <v>4350934.44000002</v>
      </c>
      <c r="D106" s="80">
        <f t="shared" si="10"/>
        <v>166595.58999999968</v>
      </c>
      <c r="E106" s="80">
        <f t="shared" si="7"/>
        <v>11740949.089999979</v>
      </c>
      <c r="F106" s="74">
        <f t="shared" si="11"/>
        <v>12029188.48999998</v>
      </c>
      <c r="G106" s="74">
        <f t="shared" si="12"/>
        <v>7400753.4399999632</v>
      </c>
      <c r="H106" s="74">
        <f t="shared" si="13"/>
        <v>4457749.5000000186</v>
      </c>
    </row>
    <row r="107" spans="1:8" hidden="1" outlineLevel="1">
      <c r="A107" s="81">
        <v>38046</v>
      </c>
      <c r="B107" s="80">
        <f t="shared" si="8"/>
        <v>7193863.3299999591</v>
      </c>
      <c r="C107" s="80">
        <f t="shared" si="9"/>
        <v>4333131.9300000202</v>
      </c>
      <c r="D107" s="80">
        <f t="shared" si="10"/>
        <v>165913.92999999967</v>
      </c>
      <c r="E107" s="80">
        <f t="shared" si="7"/>
        <v>11692909.189999979</v>
      </c>
      <c r="F107" s="74">
        <f t="shared" si="11"/>
        <v>11981148.589999981</v>
      </c>
      <c r="G107" s="74">
        <f t="shared" si="12"/>
        <v>7371197.7099999608</v>
      </c>
      <c r="H107" s="74">
        <f t="shared" si="13"/>
        <v>4439946.9900000179</v>
      </c>
    </row>
    <row r="108" spans="1:8" hidden="1" outlineLevel="1">
      <c r="A108" s="81">
        <v>38077</v>
      </c>
      <c r="B108" s="80">
        <f t="shared" si="8"/>
        <v>7164307.5999999586</v>
      </c>
      <c r="C108" s="80">
        <f t="shared" si="9"/>
        <v>4315329.4200000204</v>
      </c>
      <c r="D108" s="80">
        <f t="shared" si="10"/>
        <v>165232.26999999967</v>
      </c>
      <c r="E108" s="80">
        <f t="shared" si="7"/>
        <v>11644869.289999979</v>
      </c>
      <c r="F108" s="74">
        <f t="shared" si="11"/>
        <v>11933108.689999981</v>
      </c>
      <c r="G108" s="74">
        <f t="shared" si="12"/>
        <v>7341641.9799999604</v>
      </c>
      <c r="H108" s="74">
        <f t="shared" si="13"/>
        <v>4422144.48000002</v>
      </c>
    </row>
    <row r="109" spans="1:8" hidden="1" outlineLevel="1">
      <c r="A109" s="81">
        <v>38107</v>
      </c>
      <c r="B109" s="80">
        <f t="shared" si="8"/>
        <v>7134751.8699999582</v>
      </c>
      <c r="C109" s="80">
        <f t="shared" si="9"/>
        <v>4297526.9100000206</v>
      </c>
      <c r="D109" s="80">
        <f t="shared" si="10"/>
        <v>164550.60999999967</v>
      </c>
      <c r="E109" s="80">
        <f t="shared" si="7"/>
        <v>11596829.389999978</v>
      </c>
      <c r="F109" s="74">
        <f t="shared" si="11"/>
        <v>11885068.789999982</v>
      </c>
      <c r="G109" s="74">
        <f t="shared" si="12"/>
        <v>7312086.24999996</v>
      </c>
      <c r="H109" s="74">
        <f t="shared" si="13"/>
        <v>4404341.9700000193</v>
      </c>
    </row>
    <row r="110" spans="1:8" hidden="1" outlineLevel="1">
      <c r="A110" s="81">
        <v>38138</v>
      </c>
      <c r="B110" s="80">
        <f t="shared" si="8"/>
        <v>7105196.1399999578</v>
      </c>
      <c r="C110" s="80">
        <f t="shared" si="9"/>
        <v>4279724.4000000209</v>
      </c>
      <c r="D110" s="80">
        <f t="shared" si="10"/>
        <v>163868.94999999966</v>
      </c>
      <c r="E110" s="80">
        <f t="shared" si="7"/>
        <v>11548789.489999978</v>
      </c>
      <c r="F110" s="74">
        <f t="shared" si="11"/>
        <v>11837028.88999998</v>
      </c>
      <c r="G110" s="74">
        <f t="shared" si="12"/>
        <v>7282530.5199999614</v>
      </c>
      <c r="H110" s="74">
        <f t="shared" si="13"/>
        <v>4386539.4600000195</v>
      </c>
    </row>
    <row r="111" spans="1:8" hidden="1" outlineLevel="1">
      <c r="A111" s="81">
        <v>38168</v>
      </c>
      <c r="B111" s="80">
        <f t="shared" si="8"/>
        <v>7075640.4099999573</v>
      </c>
      <c r="C111" s="80">
        <f t="shared" si="9"/>
        <v>4261921.8900000211</v>
      </c>
      <c r="D111" s="80">
        <f t="shared" si="10"/>
        <v>163187.28999999966</v>
      </c>
      <c r="E111" s="80">
        <f t="shared" si="7"/>
        <v>11500749.589999977</v>
      </c>
      <c r="F111" s="74">
        <f t="shared" si="11"/>
        <v>11788988.98999998</v>
      </c>
      <c r="G111" s="74">
        <f t="shared" si="12"/>
        <v>7252974.7899999591</v>
      </c>
      <c r="H111" s="74">
        <f t="shared" si="13"/>
        <v>4368736.9500000197</v>
      </c>
    </row>
    <row r="112" spans="1:8" hidden="1" outlineLevel="1">
      <c r="A112" s="81">
        <v>38199</v>
      </c>
      <c r="B112" s="80">
        <f t="shared" si="8"/>
        <v>7046084.6799999569</v>
      </c>
      <c r="C112" s="80">
        <f t="shared" si="9"/>
        <v>4244119.3800000213</v>
      </c>
      <c r="D112" s="80">
        <f t="shared" si="10"/>
        <v>162505.62999999966</v>
      </c>
      <c r="E112" s="80">
        <f t="shared" si="7"/>
        <v>11452709.689999977</v>
      </c>
      <c r="F112" s="74">
        <f t="shared" si="11"/>
        <v>11740949.089999979</v>
      </c>
      <c r="G112" s="74">
        <f t="shared" si="12"/>
        <v>7223419.0599999586</v>
      </c>
      <c r="H112" s="74">
        <f t="shared" si="13"/>
        <v>4350934.4400000209</v>
      </c>
    </row>
    <row r="113" spans="1:8" hidden="1" outlineLevel="1">
      <c r="A113" s="81">
        <v>38230</v>
      </c>
      <c r="B113" s="80">
        <f t="shared" si="8"/>
        <v>7016528.9499999564</v>
      </c>
      <c r="C113" s="80">
        <f t="shared" si="9"/>
        <v>4226316.8700000215</v>
      </c>
      <c r="D113" s="80">
        <f t="shared" si="10"/>
        <v>161823.96999999965</v>
      </c>
      <c r="E113" s="80">
        <f t="shared" si="7"/>
        <v>11404669.789999977</v>
      </c>
      <c r="F113" s="74">
        <f t="shared" si="11"/>
        <v>11692909.189999981</v>
      </c>
      <c r="G113" s="74">
        <f t="shared" si="12"/>
        <v>7193863.3299999582</v>
      </c>
      <c r="H113" s="74">
        <f t="shared" si="13"/>
        <v>4333131.9300000211</v>
      </c>
    </row>
    <row r="114" spans="1:8" hidden="1" outlineLevel="1">
      <c r="A114" s="81">
        <v>38260</v>
      </c>
      <c r="B114" s="80">
        <f t="shared" si="8"/>
        <v>6986973.219999956</v>
      </c>
      <c r="C114" s="80">
        <f t="shared" si="9"/>
        <v>4208514.3600000218</v>
      </c>
      <c r="D114" s="80">
        <f t="shared" si="10"/>
        <v>161142.30999999965</v>
      </c>
      <c r="E114" s="80">
        <f t="shared" si="7"/>
        <v>11356629.889999978</v>
      </c>
      <c r="F114" s="74">
        <f t="shared" si="11"/>
        <v>11644869.289999979</v>
      </c>
      <c r="G114" s="74">
        <f t="shared" si="12"/>
        <v>7164307.5999999596</v>
      </c>
      <c r="H114" s="74">
        <f t="shared" si="13"/>
        <v>4315329.4200000204</v>
      </c>
    </row>
    <row r="115" spans="1:8" hidden="1" outlineLevel="1">
      <c r="A115" s="81">
        <v>38291</v>
      </c>
      <c r="B115" s="80">
        <f t="shared" si="8"/>
        <v>6957417.4899999555</v>
      </c>
      <c r="C115" s="80">
        <f t="shared" si="9"/>
        <v>4190711.850000022</v>
      </c>
      <c r="D115" s="80">
        <f t="shared" si="10"/>
        <v>160460.64999999964</v>
      </c>
      <c r="E115" s="80">
        <f t="shared" si="7"/>
        <v>11308589.989999978</v>
      </c>
      <c r="F115" s="74">
        <f t="shared" si="11"/>
        <v>11596829.38999998</v>
      </c>
      <c r="G115" s="74">
        <f t="shared" si="12"/>
        <v>7134751.8699999573</v>
      </c>
      <c r="H115" s="74">
        <f t="shared" si="13"/>
        <v>4297526.9100000197</v>
      </c>
    </row>
    <row r="116" spans="1:8" hidden="1" outlineLevel="1">
      <c r="A116" s="81">
        <v>38321</v>
      </c>
      <c r="B116" s="80">
        <f t="shared" si="8"/>
        <v>6927861.7599999551</v>
      </c>
      <c r="C116" s="80">
        <f t="shared" si="9"/>
        <v>4172909.3400000222</v>
      </c>
      <c r="D116" s="80">
        <f t="shared" si="10"/>
        <v>159778.98999999964</v>
      </c>
      <c r="E116" s="80">
        <f t="shared" si="7"/>
        <v>11260550.089999977</v>
      </c>
      <c r="F116" s="74">
        <f t="shared" si="11"/>
        <v>11548789.489999978</v>
      </c>
      <c r="G116" s="74">
        <f t="shared" si="12"/>
        <v>7105196.1399999568</v>
      </c>
      <c r="H116" s="74">
        <f t="shared" si="13"/>
        <v>4279724.4000000218</v>
      </c>
    </row>
    <row r="117" spans="1:8" hidden="1" outlineLevel="1">
      <c r="A117" s="81">
        <v>38352</v>
      </c>
      <c r="B117" s="80">
        <f t="shared" si="8"/>
        <v>6898306.0299999546</v>
      </c>
      <c r="C117" s="80">
        <f t="shared" si="9"/>
        <v>4155106.8300000224</v>
      </c>
      <c r="D117" s="80">
        <f t="shared" si="10"/>
        <v>159097.32999999964</v>
      </c>
      <c r="E117" s="80">
        <f t="shared" si="7"/>
        <v>11212510.189999977</v>
      </c>
      <c r="F117" s="74">
        <f t="shared" si="11"/>
        <v>11500749.589999979</v>
      </c>
      <c r="G117" s="74">
        <f t="shared" si="12"/>
        <v>7075640.4099999564</v>
      </c>
      <c r="H117" s="74">
        <f t="shared" si="13"/>
        <v>4261921.8900000211</v>
      </c>
    </row>
    <row r="118" spans="1:8" hidden="1" outlineLevel="1">
      <c r="A118" s="81">
        <v>38383</v>
      </c>
      <c r="B118" s="80">
        <f t="shared" si="8"/>
        <v>6868750.2999999542</v>
      </c>
      <c r="C118" s="80">
        <f t="shared" si="9"/>
        <v>4137304.3200000226</v>
      </c>
      <c r="D118" s="80">
        <f t="shared" si="10"/>
        <v>158415.66999999963</v>
      </c>
      <c r="E118" s="80">
        <f t="shared" si="7"/>
        <v>11164470.289999977</v>
      </c>
      <c r="F118" s="74">
        <f t="shared" si="11"/>
        <v>11452709.689999981</v>
      </c>
      <c r="G118" s="74">
        <f t="shared" si="12"/>
        <v>7046084.6799999578</v>
      </c>
      <c r="H118" s="74">
        <f t="shared" si="13"/>
        <v>4244119.3800000213</v>
      </c>
    </row>
    <row r="119" spans="1:8" hidden="1" outlineLevel="1">
      <c r="A119" s="81">
        <v>38411</v>
      </c>
      <c r="B119" s="80">
        <f t="shared" si="8"/>
        <v>6839194.5699999537</v>
      </c>
      <c r="C119" s="80">
        <f t="shared" si="9"/>
        <v>4119501.8100000229</v>
      </c>
      <c r="D119" s="80">
        <f t="shared" si="10"/>
        <v>157734.00999999963</v>
      </c>
      <c r="E119" s="80">
        <f t="shared" si="7"/>
        <v>11116430.389999976</v>
      </c>
      <c r="F119" s="74">
        <f t="shared" si="11"/>
        <v>11404669.789999977</v>
      </c>
      <c r="G119" s="74">
        <f t="shared" si="12"/>
        <v>7016528.9499999555</v>
      </c>
      <c r="H119" s="74">
        <f t="shared" si="13"/>
        <v>4226316.8700000215</v>
      </c>
    </row>
    <row r="120" spans="1:8" hidden="1" outlineLevel="1">
      <c r="A120" s="81">
        <v>38442</v>
      </c>
      <c r="B120" s="80">
        <f t="shared" si="8"/>
        <v>6809638.8399999533</v>
      </c>
      <c r="C120" s="80">
        <f t="shared" si="9"/>
        <v>4101699.3000000231</v>
      </c>
      <c r="D120" s="80">
        <f t="shared" si="10"/>
        <v>157052.34999999963</v>
      </c>
      <c r="E120" s="80">
        <f t="shared" si="7"/>
        <v>11068390.489999976</v>
      </c>
      <c r="F120" s="74">
        <f t="shared" si="11"/>
        <v>11356629.889999978</v>
      </c>
      <c r="G120" s="74">
        <f t="shared" si="12"/>
        <v>6986973.219999955</v>
      </c>
      <c r="H120" s="74">
        <f t="shared" si="13"/>
        <v>4208514.3600000227</v>
      </c>
    </row>
    <row r="121" spans="1:8" hidden="1" outlineLevel="1">
      <c r="A121" s="81">
        <v>38472</v>
      </c>
      <c r="B121" s="80">
        <f t="shared" si="8"/>
        <v>6780083.1099999528</v>
      </c>
      <c r="C121" s="80">
        <f t="shared" si="9"/>
        <v>4083896.7900000233</v>
      </c>
      <c r="D121" s="80">
        <f t="shared" si="10"/>
        <v>156370.68999999962</v>
      </c>
      <c r="E121" s="80">
        <f t="shared" si="7"/>
        <v>11020350.589999976</v>
      </c>
      <c r="F121" s="74">
        <f t="shared" si="11"/>
        <v>11308589.989999978</v>
      </c>
      <c r="G121" s="74">
        <f t="shared" si="12"/>
        <v>6957417.4899999546</v>
      </c>
      <c r="H121" s="74">
        <f t="shared" si="13"/>
        <v>4190711.8500000224</v>
      </c>
    </row>
    <row r="122" spans="1:8" hidden="1" outlineLevel="1">
      <c r="A122" s="81">
        <v>38503</v>
      </c>
      <c r="B122" s="80">
        <f t="shared" si="8"/>
        <v>6750527.3799999524</v>
      </c>
      <c r="C122" s="80">
        <f t="shared" si="9"/>
        <v>4066094.2800000235</v>
      </c>
      <c r="D122" s="80">
        <f t="shared" si="10"/>
        <v>155689.02999999962</v>
      </c>
      <c r="E122" s="80">
        <f t="shared" si="7"/>
        <v>10972310.689999975</v>
      </c>
      <c r="F122" s="74">
        <f t="shared" si="11"/>
        <v>11260550.089999979</v>
      </c>
      <c r="G122" s="74">
        <f t="shared" si="12"/>
        <v>6927861.759999956</v>
      </c>
      <c r="H122" s="74">
        <f t="shared" si="13"/>
        <v>4172909.3400000222</v>
      </c>
    </row>
    <row r="123" spans="1:8" hidden="1" outlineLevel="1">
      <c r="A123" s="81">
        <v>38533</v>
      </c>
      <c r="B123" s="80">
        <f t="shared" si="8"/>
        <v>6720971.6499999519</v>
      </c>
      <c r="C123" s="80">
        <f t="shared" si="9"/>
        <v>4048291.7700000238</v>
      </c>
      <c r="D123" s="80">
        <f t="shared" si="10"/>
        <v>155007.36999999962</v>
      </c>
      <c r="E123" s="80">
        <f t="shared" si="7"/>
        <v>10924270.789999975</v>
      </c>
      <c r="F123" s="74">
        <f t="shared" si="11"/>
        <v>11212510.189999975</v>
      </c>
      <c r="G123" s="74">
        <f t="shared" si="12"/>
        <v>6898306.0299999537</v>
      </c>
      <c r="H123" s="74">
        <f t="shared" si="13"/>
        <v>4155106.830000022</v>
      </c>
    </row>
    <row r="124" spans="1:8" hidden="1" outlineLevel="1">
      <c r="A124" s="81">
        <v>38564</v>
      </c>
      <c r="B124" s="80">
        <f t="shared" si="8"/>
        <v>6691415.9199999515</v>
      </c>
      <c r="C124" s="80">
        <f t="shared" si="9"/>
        <v>4030489.260000024</v>
      </c>
      <c r="D124" s="80">
        <f t="shared" si="10"/>
        <v>154325.70999999961</v>
      </c>
      <c r="E124" s="80">
        <f t="shared" si="7"/>
        <v>10876230.889999975</v>
      </c>
      <c r="F124" s="74">
        <f t="shared" si="11"/>
        <v>11164470.289999977</v>
      </c>
      <c r="G124" s="74">
        <f t="shared" si="12"/>
        <v>6868750.2999999532</v>
      </c>
      <c r="H124" s="74">
        <f t="shared" si="13"/>
        <v>4137304.3200000231</v>
      </c>
    </row>
    <row r="125" spans="1:8" hidden="1" outlineLevel="1">
      <c r="A125" s="81">
        <v>38595</v>
      </c>
      <c r="B125" s="80">
        <f t="shared" si="8"/>
        <v>6661860.189999951</v>
      </c>
      <c r="C125" s="80">
        <f t="shared" si="9"/>
        <v>4012686.7500000242</v>
      </c>
      <c r="D125" s="80">
        <f t="shared" si="10"/>
        <v>153644.04999999961</v>
      </c>
      <c r="E125" s="80">
        <f t="shared" si="7"/>
        <v>10828190.989999974</v>
      </c>
      <c r="F125" s="74">
        <f t="shared" si="11"/>
        <v>11116430.389999976</v>
      </c>
      <c r="G125" s="74">
        <f t="shared" si="12"/>
        <v>6839194.5699999528</v>
      </c>
      <c r="H125" s="74">
        <f t="shared" si="13"/>
        <v>4119501.8100000229</v>
      </c>
    </row>
    <row r="126" spans="1:8" hidden="1" outlineLevel="1">
      <c r="A126" s="81">
        <v>38625</v>
      </c>
      <c r="B126" s="80">
        <f t="shared" si="8"/>
        <v>6632304.4599999506</v>
      </c>
      <c r="C126" s="80">
        <f t="shared" si="9"/>
        <v>3994884.2400000244</v>
      </c>
      <c r="D126" s="80">
        <f t="shared" si="10"/>
        <v>152962.38999999961</v>
      </c>
      <c r="E126" s="80">
        <f t="shared" si="7"/>
        <v>10780151.089999974</v>
      </c>
      <c r="F126" s="74">
        <f t="shared" si="11"/>
        <v>11068390.489999978</v>
      </c>
      <c r="G126" s="74">
        <f t="shared" si="12"/>
        <v>6809638.8399999542</v>
      </c>
      <c r="H126" s="74">
        <f t="shared" si="13"/>
        <v>4101699.3000000231</v>
      </c>
    </row>
    <row r="127" spans="1:8" hidden="1" outlineLevel="1">
      <c r="A127" s="81">
        <v>38656</v>
      </c>
      <c r="B127" s="80">
        <f t="shared" si="8"/>
        <v>6602748.7299999502</v>
      </c>
      <c r="C127" s="80">
        <f t="shared" si="9"/>
        <v>3977081.7300000247</v>
      </c>
      <c r="D127" s="80">
        <f t="shared" si="10"/>
        <v>152280.7299999996</v>
      </c>
      <c r="E127" s="80">
        <f t="shared" si="7"/>
        <v>10732111.189999975</v>
      </c>
      <c r="F127" s="74">
        <f t="shared" si="11"/>
        <v>11020350.589999976</v>
      </c>
      <c r="G127" s="74">
        <f t="shared" si="12"/>
        <v>6780083.1099999519</v>
      </c>
      <c r="H127" s="74">
        <f t="shared" si="13"/>
        <v>4083896.7900000233</v>
      </c>
    </row>
    <row r="128" spans="1:8" hidden="1" outlineLevel="1">
      <c r="A128" s="81">
        <v>38686</v>
      </c>
      <c r="B128" s="80">
        <f t="shared" si="8"/>
        <v>6573192.9999999497</v>
      </c>
      <c r="C128" s="80">
        <f t="shared" si="9"/>
        <v>3959279.2200000249</v>
      </c>
      <c r="D128" s="80">
        <f t="shared" si="10"/>
        <v>151599.0699999996</v>
      </c>
      <c r="E128" s="80">
        <f t="shared" si="7"/>
        <v>10684071.289999975</v>
      </c>
      <c r="F128" s="74">
        <f t="shared" si="11"/>
        <v>10972310.689999975</v>
      </c>
      <c r="G128" s="74">
        <f t="shared" si="12"/>
        <v>6750527.3799999515</v>
      </c>
      <c r="H128" s="74">
        <f t="shared" si="13"/>
        <v>4066094.280000024</v>
      </c>
    </row>
    <row r="129" spans="1:8" hidden="1" outlineLevel="1">
      <c r="A129" s="81">
        <v>38717</v>
      </c>
      <c r="B129" s="80">
        <f t="shared" si="8"/>
        <v>6543637.2699999493</v>
      </c>
      <c r="C129" s="80">
        <f t="shared" si="9"/>
        <v>3941476.7100000251</v>
      </c>
      <c r="D129" s="80">
        <f t="shared" si="10"/>
        <v>150917.4099999996</v>
      </c>
      <c r="E129" s="80">
        <f t="shared" si="7"/>
        <v>10636031.389999975</v>
      </c>
      <c r="F129" s="74">
        <f t="shared" si="11"/>
        <v>10924270.789999977</v>
      </c>
      <c r="G129" s="74">
        <f t="shared" si="12"/>
        <v>6720971.649999951</v>
      </c>
      <c r="H129" s="74">
        <f t="shared" si="13"/>
        <v>4048291.7700000242</v>
      </c>
    </row>
    <row r="130" spans="1:8" hidden="1" outlineLevel="1">
      <c r="A130" s="81">
        <v>38748</v>
      </c>
      <c r="B130" s="80">
        <f t="shared" si="8"/>
        <v>6514081.5399999488</v>
      </c>
      <c r="C130" s="80">
        <f t="shared" si="9"/>
        <v>3923674.2000000253</v>
      </c>
      <c r="D130" s="80">
        <f t="shared" si="10"/>
        <v>150235.74999999959</v>
      </c>
      <c r="E130" s="80">
        <f t="shared" si="7"/>
        <v>10587991.489999974</v>
      </c>
      <c r="F130" s="74">
        <f t="shared" si="11"/>
        <v>10876230.889999975</v>
      </c>
      <c r="G130" s="74">
        <f t="shared" si="12"/>
        <v>6691415.9199999524</v>
      </c>
      <c r="H130" s="74">
        <f t="shared" si="13"/>
        <v>4030489.260000024</v>
      </c>
    </row>
    <row r="131" spans="1:8" hidden="1" outlineLevel="1">
      <c r="A131" s="81">
        <v>38776</v>
      </c>
      <c r="B131" s="80">
        <f t="shared" si="8"/>
        <v>6484525.8099999484</v>
      </c>
      <c r="C131" s="80">
        <f t="shared" si="9"/>
        <v>3905871.6900000256</v>
      </c>
      <c r="D131" s="80">
        <f t="shared" si="10"/>
        <v>149554.08999999959</v>
      </c>
      <c r="E131" s="80">
        <f t="shared" si="7"/>
        <v>10539951.589999974</v>
      </c>
      <c r="F131" s="74">
        <f t="shared" si="11"/>
        <v>10828190.989999974</v>
      </c>
      <c r="G131" s="74">
        <f t="shared" si="12"/>
        <v>6661860.189999952</v>
      </c>
      <c r="H131" s="74">
        <f t="shared" si="13"/>
        <v>4012686.7500000237</v>
      </c>
    </row>
    <row r="132" spans="1:8" hidden="1" outlineLevel="1">
      <c r="A132" s="81">
        <v>38807</v>
      </c>
      <c r="B132" s="80">
        <f t="shared" si="8"/>
        <v>6454970.0799999479</v>
      </c>
      <c r="C132" s="80">
        <f t="shared" si="9"/>
        <v>3888069.1800000258</v>
      </c>
      <c r="D132" s="80">
        <f t="shared" si="10"/>
        <v>148872.42999999959</v>
      </c>
      <c r="E132" s="80">
        <f t="shared" si="7"/>
        <v>10491911.689999973</v>
      </c>
      <c r="F132" s="74">
        <f t="shared" si="11"/>
        <v>10780151.089999976</v>
      </c>
      <c r="G132" s="74">
        <f t="shared" si="12"/>
        <v>6632304.4599999497</v>
      </c>
      <c r="H132" s="74">
        <f t="shared" si="13"/>
        <v>3994884.2400000249</v>
      </c>
    </row>
    <row r="133" spans="1:8" hidden="1" outlineLevel="1">
      <c r="A133" s="81">
        <v>38837</v>
      </c>
      <c r="B133" s="80">
        <f t="shared" si="8"/>
        <v>6425414.3499999475</v>
      </c>
      <c r="C133" s="80">
        <f t="shared" si="9"/>
        <v>3870266.670000026</v>
      </c>
      <c r="D133" s="80">
        <f t="shared" si="10"/>
        <v>148190.76999999958</v>
      </c>
      <c r="E133" s="80">
        <f t="shared" si="7"/>
        <v>10443871.789999973</v>
      </c>
      <c r="F133" s="74">
        <f t="shared" si="11"/>
        <v>10732111.189999975</v>
      </c>
      <c r="G133" s="74">
        <f t="shared" si="12"/>
        <v>6602748.7299999492</v>
      </c>
      <c r="H133" s="74">
        <f t="shared" si="13"/>
        <v>3977081.7300000247</v>
      </c>
    </row>
    <row r="134" spans="1:8" hidden="1" outlineLevel="1">
      <c r="A134" s="81">
        <v>38868</v>
      </c>
      <c r="B134" s="80">
        <f t="shared" si="8"/>
        <v>6395858.619999947</v>
      </c>
      <c r="C134" s="80">
        <f t="shared" si="9"/>
        <v>3852464.1600000262</v>
      </c>
      <c r="D134" s="80">
        <f t="shared" si="10"/>
        <v>147509.10999999958</v>
      </c>
      <c r="E134" s="80">
        <f t="shared" si="7"/>
        <v>10395831.889999973</v>
      </c>
      <c r="F134" s="74">
        <f t="shared" si="11"/>
        <v>10684071.289999975</v>
      </c>
      <c r="G134" s="74">
        <f t="shared" si="12"/>
        <v>6573192.9999999506</v>
      </c>
      <c r="H134" s="74">
        <f t="shared" si="13"/>
        <v>3959279.2200000249</v>
      </c>
    </row>
    <row r="135" spans="1:8" hidden="1" outlineLevel="1">
      <c r="A135" s="81">
        <v>38898</v>
      </c>
      <c r="B135" s="80">
        <f t="shared" si="8"/>
        <v>6366302.8899999466</v>
      </c>
      <c r="C135" s="80">
        <f t="shared" si="9"/>
        <v>3834661.6500000264</v>
      </c>
      <c r="D135" s="80">
        <f t="shared" si="10"/>
        <v>146827.44999999958</v>
      </c>
      <c r="E135" s="80">
        <f t="shared" si="7"/>
        <v>10347791.989999972</v>
      </c>
      <c r="F135" s="74">
        <f t="shared" si="11"/>
        <v>10636031.389999975</v>
      </c>
      <c r="G135" s="74">
        <f t="shared" si="12"/>
        <v>6543637.2699999502</v>
      </c>
      <c r="H135" s="74">
        <f t="shared" si="13"/>
        <v>3941476.7100000251</v>
      </c>
    </row>
    <row r="136" spans="1:8" hidden="1" outlineLevel="1">
      <c r="A136" s="81">
        <v>38929</v>
      </c>
      <c r="B136" s="80">
        <f t="shared" si="8"/>
        <v>6336747.1599999461</v>
      </c>
      <c r="C136" s="80">
        <f t="shared" si="9"/>
        <v>3816859.1400000267</v>
      </c>
      <c r="D136" s="80">
        <f t="shared" si="10"/>
        <v>146145.78999999957</v>
      </c>
      <c r="E136" s="80">
        <f t="shared" si="7"/>
        <v>10299752.089999972</v>
      </c>
      <c r="F136" s="74">
        <f t="shared" si="11"/>
        <v>10587991.489999974</v>
      </c>
      <c r="G136" s="74">
        <f t="shared" si="12"/>
        <v>6514081.5399999479</v>
      </c>
      <c r="H136" s="74">
        <f t="shared" si="13"/>
        <v>3923674.2000000258</v>
      </c>
    </row>
    <row r="137" spans="1:8" hidden="1" outlineLevel="1">
      <c r="A137" s="81">
        <v>38960</v>
      </c>
      <c r="B137" s="80">
        <f t="shared" si="8"/>
        <v>6307191.4299999457</v>
      </c>
      <c r="C137" s="80">
        <f t="shared" si="9"/>
        <v>3799056.6300000269</v>
      </c>
      <c r="D137" s="80">
        <f t="shared" si="10"/>
        <v>145464.12999999957</v>
      </c>
      <c r="E137" s="80">
        <f t="shared" si="7"/>
        <v>10251712.189999972</v>
      </c>
      <c r="F137" s="74">
        <f t="shared" si="11"/>
        <v>10539951.589999974</v>
      </c>
      <c r="G137" s="74">
        <f t="shared" si="12"/>
        <v>6484525.8099999474</v>
      </c>
      <c r="H137" s="74">
        <f t="shared" si="13"/>
        <v>3905871.690000026</v>
      </c>
    </row>
    <row r="138" spans="1:8" hidden="1" outlineLevel="1">
      <c r="A138" s="81">
        <v>38990</v>
      </c>
      <c r="B138" s="80">
        <f t="shared" si="8"/>
        <v>6277635.6999999452</v>
      </c>
      <c r="C138" s="80">
        <f t="shared" si="9"/>
        <v>3781254.1200000271</v>
      </c>
      <c r="D138" s="80">
        <f t="shared" si="10"/>
        <v>144782.46999999956</v>
      </c>
      <c r="E138" s="80">
        <f t="shared" si="7"/>
        <v>10203672.289999971</v>
      </c>
      <c r="F138" s="74">
        <f t="shared" si="11"/>
        <v>10491911.689999973</v>
      </c>
      <c r="G138" s="74">
        <f t="shared" si="12"/>
        <v>6454970.0799999489</v>
      </c>
      <c r="H138" s="74">
        <f t="shared" si="13"/>
        <v>3888069.1800000258</v>
      </c>
    </row>
    <row r="139" spans="1:8" hidden="1" outlineLevel="1">
      <c r="A139" s="81">
        <v>39021</v>
      </c>
      <c r="B139" s="80">
        <f t="shared" si="8"/>
        <v>6248079.9699999448</v>
      </c>
      <c r="C139" s="80">
        <f t="shared" si="9"/>
        <v>3763451.6100000273</v>
      </c>
      <c r="D139" s="80">
        <f t="shared" si="10"/>
        <v>144100.80999999956</v>
      </c>
      <c r="E139" s="80">
        <f t="shared" si="7"/>
        <v>10155632.389999971</v>
      </c>
      <c r="F139" s="74">
        <f t="shared" si="11"/>
        <v>10443871.789999975</v>
      </c>
      <c r="G139" s="74">
        <f t="shared" si="12"/>
        <v>6425414.3499999484</v>
      </c>
      <c r="H139" s="74">
        <f t="shared" si="13"/>
        <v>3870266.6700000255</v>
      </c>
    </row>
    <row r="140" spans="1:8" hidden="1" outlineLevel="1">
      <c r="A140" s="81">
        <v>39051</v>
      </c>
      <c r="B140" s="80">
        <f t="shared" si="8"/>
        <v>6218524.2399999443</v>
      </c>
      <c r="C140" s="80">
        <f t="shared" si="9"/>
        <v>3745649.1000000276</v>
      </c>
      <c r="D140" s="80">
        <f t="shared" si="10"/>
        <v>143419.14999999956</v>
      </c>
      <c r="E140" s="80">
        <f t="shared" si="7"/>
        <v>10107592.489999972</v>
      </c>
      <c r="F140" s="74">
        <f t="shared" si="11"/>
        <v>10395831.889999973</v>
      </c>
      <c r="G140" s="74">
        <f t="shared" si="12"/>
        <v>6395858.6199999461</v>
      </c>
      <c r="H140" s="74">
        <f t="shared" si="13"/>
        <v>3852464.1600000267</v>
      </c>
    </row>
    <row r="141" spans="1:8" hidden="1" outlineLevel="1">
      <c r="A141" s="81">
        <v>39082</v>
      </c>
      <c r="B141" s="80">
        <f t="shared" si="8"/>
        <v>6188968.5099999439</v>
      </c>
      <c r="C141" s="80">
        <f t="shared" si="9"/>
        <v>3727846.5900000278</v>
      </c>
      <c r="D141" s="80">
        <f t="shared" si="10"/>
        <v>142737.48999999955</v>
      </c>
      <c r="E141" s="80">
        <f t="shared" si="7"/>
        <v>10059552.589999972</v>
      </c>
      <c r="F141" s="74">
        <f t="shared" si="11"/>
        <v>10347791.989999972</v>
      </c>
      <c r="G141" s="74">
        <f t="shared" si="12"/>
        <v>6366302.8899999456</v>
      </c>
      <c r="H141" s="74">
        <f t="shared" si="13"/>
        <v>3834661.6500000264</v>
      </c>
    </row>
    <row r="142" spans="1:8" hidden="1" outlineLevel="1">
      <c r="A142" s="81">
        <v>39113</v>
      </c>
      <c r="B142" s="80">
        <f t="shared" si="8"/>
        <v>6159412.7799999435</v>
      </c>
      <c r="C142" s="80">
        <f t="shared" si="9"/>
        <v>3710044.080000028</v>
      </c>
      <c r="D142" s="80">
        <f t="shared" si="10"/>
        <v>142055.82999999955</v>
      </c>
      <c r="E142" s="80">
        <f t="shared" si="7"/>
        <v>10011512.689999972</v>
      </c>
      <c r="F142" s="74">
        <f t="shared" si="11"/>
        <v>10299752.089999974</v>
      </c>
      <c r="G142" s="74">
        <f t="shared" si="12"/>
        <v>6336747.1599999471</v>
      </c>
      <c r="H142" s="74">
        <f t="shared" si="13"/>
        <v>3816859.1400000267</v>
      </c>
    </row>
    <row r="143" spans="1:8" hidden="1" outlineLevel="1">
      <c r="A143" s="81">
        <v>39141</v>
      </c>
      <c r="B143" s="80">
        <f t="shared" si="8"/>
        <v>6129857.049999943</v>
      </c>
      <c r="C143" s="80">
        <f t="shared" si="9"/>
        <v>3692241.5700000282</v>
      </c>
      <c r="D143" s="80">
        <f t="shared" si="10"/>
        <v>141374.16999999955</v>
      </c>
      <c r="E143" s="80">
        <f t="shared" ref="E143:E206" si="14">SUM(B143:D143)</f>
        <v>9963472.7899999712</v>
      </c>
      <c r="F143" s="74">
        <f t="shared" si="11"/>
        <v>10251712.189999973</v>
      </c>
      <c r="G143" s="74">
        <f t="shared" si="12"/>
        <v>6307191.4299999466</v>
      </c>
      <c r="H143" s="74">
        <f t="shared" si="13"/>
        <v>3799056.6300000269</v>
      </c>
    </row>
    <row r="144" spans="1:8" hidden="1" outlineLevel="1">
      <c r="A144" s="81">
        <v>39172</v>
      </c>
      <c r="B144" s="80">
        <f t="shared" ref="B144:B207" si="15">B143-$B$13</f>
        <v>6100301.3199999426</v>
      </c>
      <c r="C144" s="80">
        <f t="shared" ref="C144:C207" si="16">C143-$C$13</f>
        <v>3674439.0600000285</v>
      </c>
      <c r="D144" s="80">
        <f t="shared" ref="D144:D207" si="17">D143-$D$13</f>
        <v>140692.50999999954</v>
      </c>
      <c r="E144" s="80">
        <f t="shared" si="14"/>
        <v>9915432.8899999708</v>
      </c>
      <c r="F144" s="74">
        <f t="shared" si="11"/>
        <v>10203672.289999975</v>
      </c>
      <c r="G144" s="74">
        <f t="shared" si="12"/>
        <v>6277635.6999999443</v>
      </c>
      <c r="H144" s="74">
        <f t="shared" si="13"/>
        <v>3781254.1200000276</v>
      </c>
    </row>
    <row r="145" spans="1:8" hidden="1" outlineLevel="1">
      <c r="A145" s="81">
        <v>39202</v>
      </c>
      <c r="B145" s="80">
        <f t="shared" si="15"/>
        <v>6070745.5899999421</v>
      </c>
      <c r="C145" s="80">
        <f t="shared" si="16"/>
        <v>3656636.5500000287</v>
      </c>
      <c r="D145" s="80">
        <f t="shared" si="17"/>
        <v>140010.84999999954</v>
      </c>
      <c r="E145" s="80">
        <f t="shared" si="14"/>
        <v>9867392.9899999704</v>
      </c>
      <c r="F145" s="74">
        <f t="shared" si="11"/>
        <v>10155632.389999973</v>
      </c>
      <c r="G145" s="74">
        <f t="shared" si="12"/>
        <v>6248079.9699999439</v>
      </c>
      <c r="H145" s="74">
        <f t="shared" si="13"/>
        <v>3763451.6100000278</v>
      </c>
    </row>
    <row r="146" spans="1:8" hidden="1" outlineLevel="1">
      <c r="A146" s="81">
        <v>39233</v>
      </c>
      <c r="B146" s="80">
        <f t="shared" si="15"/>
        <v>6041189.8599999417</v>
      </c>
      <c r="C146" s="80">
        <f t="shared" si="16"/>
        <v>3638834.0400000289</v>
      </c>
      <c r="D146" s="80">
        <f t="shared" si="17"/>
        <v>139329.18999999954</v>
      </c>
      <c r="E146" s="80">
        <f t="shared" si="14"/>
        <v>9819353.08999997</v>
      </c>
      <c r="F146" s="74">
        <f t="shared" si="11"/>
        <v>10107592.489999972</v>
      </c>
      <c r="G146" s="74">
        <f t="shared" si="12"/>
        <v>6218524.2399999453</v>
      </c>
      <c r="H146" s="74">
        <f t="shared" si="13"/>
        <v>3745649.1000000276</v>
      </c>
    </row>
    <row r="147" spans="1:8" hidden="1" outlineLevel="1">
      <c r="A147" s="81">
        <v>39263</v>
      </c>
      <c r="B147" s="80">
        <f t="shared" si="15"/>
        <v>6011634.1299999412</v>
      </c>
      <c r="C147" s="80">
        <f t="shared" si="16"/>
        <v>3621031.5300000291</v>
      </c>
      <c r="D147" s="80">
        <f t="shared" si="17"/>
        <v>138647.52999999953</v>
      </c>
      <c r="E147" s="80">
        <f t="shared" si="14"/>
        <v>9771313.1899999697</v>
      </c>
      <c r="F147" s="74">
        <f t="shared" si="11"/>
        <v>10059552.589999972</v>
      </c>
      <c r="G147" s="74">
        <f t="shared" si="12"/>
        <v>6188968.5099999448</v>
      </c>
      <c r="H147" s="74">
        <f t="shared" si="13"/>
        <v>3727846.5900000273</v>
      </c>
    </row>
    <row r="148" spans="1:8" hidden="1" outlineLevel="1">
      <c r="A148" s="81">
        <v>39294</v>
      </c>
      <c r="B148" s="80">
        <f t="shared" si="15"/>
        <v>5982078.3999999408</v>
      </c>
      <c r="C148" s="80">
        <f t="shared" si="16"/>
        <v>3603229.0200000294</v>
      </c>
      <c r="D148" s="80">
        <f t="shared" si="17"/>
        <v>137965.86999999953</v>
      </c>
      <c r="E148" s="80">
        <f t="shared" si="14"/>
        <v>9723273.2899999693</v>
      </c>
      <c r="F148" s="74">
        <f t="shared" si="11"/>
        <v>10011512.689999972</v>
      </c>
      <c r="G148" s="74">
        <f t="shared" si="12"/>
        <v>6159412.7799999425</v>
      </c>
      <c r="H148" s="74">
        <f t="shared" si="13"/>
        <v>3710044.0800000285</v>
      </c>
    </row>
    <row r="149" spans="1:8" hidden="1" outlineLevel="1">
      <c r="A149" s="81">
        <v>39325</v>
      </c>
      <c r="B149" s="80">
        <f t="shared" si="15"/>
        <v>5952522.6699999403</v>
      </c>
      <c r="C149" s="80">
        <f t="shared" si="16"/>
        <v>3585426.5100000296</v>
      </c>
      <c r="D149" s="80">
        <f t="shared" si="17"/>
        <v>137284.20999999953</v>
      </c>
      <c r="E149" s="80">
        <f t="shared" si="14"/>
        <v>9675233.3899999689</v>
      </c>
      <c r="F149" s="74">
        <f t="shared" si="11"/>
        <v>9963472.7899999693</v>
      </c>
      <c r="G149" s="74">
        <f t="shared" si="12"/>
        <v>6129857.0499999421</v>
      </c>
      <c r="H149" s="74">
        <f t="shared" si="13"/>
        <v>3692241.5700000282</v>
      </c>
    </row>
    <row r="150" spans="1:8" hidden="1" outlineLevel="1">
      <c r="A150" s="81">
        <v>39355</v>
      </c>
      <c r="B150" s="80">
        <f t="shared" si="15"/>
        <v>5922966.9399999399</v>
      </c>
      <c r="C150" s="80">
        <f t="shared" si="16"/>
        <v>3567624.0000000298</v>
      </c>
      <c r="D150" s="80">
        <f t="shared" si="17"/>
        <v>136602.54999999952</v>
      </c>
      <c r="E150" s="80">
        <f t="shared" si="14"/>
        <v>9627193.4899999686</v>
      </c>
      <c r="F150" s="74">
        <f t="shared" si="11"/>
        <v>9915432.8899999708</v>
      </c>
      <c r="G150" s="74">
        <f t="shared" si="12"/>
        <v>6100301.3199999435</v>
      </c>
      <c r="H150" s="74">
        <f t="shared" si="13"/>
        <v>3674439.0600000285</v>
      </c>
    </row>
    <row r="151" spans="1:8" hidden="1" outlineLevel="1">
      <c r="A151" s="81">
        <v>39386</v>
      </c>
      <c r="B151" s="80">
        <f t="shared" si="15"/>
        <v>5893411.2099999394</v>
      </c>
      <c r="C151" s="80">
        <f t="shared" si="16"/>
        <v>3549821.49000003</v>
      </c>
      <c r="D151" s="80">
        <f t="shared" si="17"/>
        <v>135920.88999999952</v>
      </c>
      <c r="E151" s="80">
        <f t="shared" si="14"/>
        <v>9579153.5899999682</v>
      </c>
      <c r="F151" s="74">
        <f t="shared" si="11"/>
        <v>9867392.9899999704</v>
      </c>
      <c r="G151" s="74">
        <f t="shared" si="12"/>
        <v>6070745.5899999412</v>
      </c>
      <c r="H151" s="74">
        <f t="shared" si="13"/>
        <v>3656636.5500000287</v>
      </c>
    </row>
    <row r="152" spans="1:8" hidden="1" outlineLevel="1">
      <c r="A152" s="81">
        <v>39416</v>
      </c>
      <c r="B152" s="80">
        <f t="shared" si="15"/>
        <v>5863855.479999939</v>
      </c>
      <c r="C152" s="80">
        <f t="shared" si="16"/>
        <v>3532018.9800000302</v>
      </c>
      <c r="D152" s="80">
        <f t="shared" si="17"/>
        <v>135239.22999999952</v>
      </c>
      <c r="E152" s="80">
        <f t="shared" si="14"/>
        <v>9531113.6899999678</v>
      </c>
      <c r="F152" s="74">
        <f t="shared" si="11"/>
        <v>9819353.0899999719</v>
      </c>
      <c r="G152" s="74">
        <f t="shared" si="12"/>
        <v>6041189.8599999426</v>
      </c>
      <c r="H152" s="74">
        <f t="shared" si="13"/>
        <v>3638834.0400000294</v>
      </c>
    </row>
    <row r="153" spans="1:8" s="72" customFormat="1" hidden="1" outlineLevel="1">
      <c r="A153" s="76">
        <v>39447</v>
      </c>
      <c r="B153" s="75">
        <f t="shared" si="15"/>
        <v>5834299.7499999385</v>
      </c>
      <c r="C153" s="75">
        <f t="shared" si="16"/>
        <v>3514216.4700000305</v>
      </c>
      <c r="D153" s="75">
        <f t="shared" si="17"/>
        <v>134557.56999999951</v>
      </c>
      <c r="E153" s="75">
        <f t="shared" si="14"/>
        <v>9483073.7899999693</v>
      </c>
      <c r="F153" s="74">
        <f t="shared" si="11"/>
        <v>9771313.1899999697</v>
      </c>
      <c r="G153" s="79">
        <f t="shared" si="12"/>
        <v>6011634.1299999403</v>
      </c>
      <c r="H153" s="74">
        <f t="shared" si="13"/>
        <v>3621031.5300000296</v>
      </c>
    </row>
    <row r="154" spans="1:8" hidden="1" outlineLevel="1">
      <c r="A154" s="76">
        <v>39478</v>
      </c>
      <c r="B154" s="75">
        <f t="shared" si="15"/>
        <v>5804744.0199999381</v>
      </c>
      <c r="C154" s="75">
        <f t="shared" si="16"/>
        <v>3496413.9600000307</v>
      </c>
      <c r="D154" s="75">
        <f t="shared" si="17"/>
        <v>133875.90999999951</v>
      </c>
      <c r="E154" s="75">
        <f t="shared" si="14"/>
        <v>9435033.8899999689</v>
      </c>
      <c r="F154" s="74">
        <f t="shared" si="11"/>
        <v>9723273.2899999693</v>
      </c>
      <c r="G154" s="79">
        <f t="shared" si="12"/>
        <v>5982078.3999999417</v>
      </c>
      <c r="H154" s="74">
        <f t="shared" si="13"/>
        <v>3603229.0200000294</v>
      </c>
    </row>
    <row r="155" spans="1:8" hidden="1" outlineLevel="1">
      <c r="A155" s="76">
        <v>39507</v>
      </c>
      <c r="B155" s="75">
        <f t="shared" si="15"/>
        <v>5775188.2899999376</v>
      </c>
      <c r="C155" s="75">
        <f t="shared" si="16"/>
        <v>3478611.4500000309</v>
      </c>
      <c r="D155" s="75">
        <f t="shared" si="17"/>
        <v>133194.24999999951</v>
      </c>
      <c r="E155" s="75">
        <f t="shared" si="14"/>
        <v>9386993.9899999686</v>
      </c>
      <c r="F155" s="74">
        <f t="shared" ref="F155:F218" si="18">(E143+E155+SUM(E144:E154)*2)/24</f>
        <v>9675233.3899999708</v>
      </c>
      <c r="G155" s="79">
        <f t="shared" ref="G155:G218" si="19">(B143+B155+SUM(B144:B154)*2)/24</f>
        <v>5952522.6699999394</v>
      </c>
      <c r="H155" s="74">
        <f t="shared" ref="H155:H218" si="20">(C143+C155+SUM(C144:C154)*2)/24</f>
        <v>3585426.5100000296</v>
      </c>
    </row>
    <row r="156" spans="1:8" hidden="1" outlineLevel="1">
      <c r="A156" s="76">
        <v>39538</v>
      </c>
      <c r="B156" s="75">
        <f t="shared" si="15"/>
        <v>5745632.5599999372</v>
      </c>
      <c r="C156" s="75">
        <f t="shared" si="16"/>
        <v>3460808.9400000311</v>
      </c>
      <c r="D156" s="75">
        <f t="shared" si="17"/>
        <v>132512.5899999995</v>
      </c>
      <c r="E156" s="75">
        <f t="shared" si="14"/>
        <v>9338954.0899999682</v>
      </c>
      <c r="F156" s="74">
        <f t="shared" si="18"/>
        <v>9627193.4899999686</v>
      </c>
      <c r="G156" s="79">
        <f t="shared" si="19"/>
        <v>5922966.9399999408</v>
      </c>
      <c r="H156" s="74">
        <f t="shared" si="20"/>
        <v>3567624.0000000303</v>
      </c>
    </row>
    <row r="157" spans="1:8" hidden="1" outlineLevel="1">
      <c r="A157" s="76">
        <v>39568</v>
      </c>
      <c r="B157" s="75">
        <f t="shared" si="15"/>
        <v>5716076.8299999367</v>
      </c>
      <c r="C157" s="75">
        <f t="shared" si="16"/>
        <v>3443006.4300000314</v>
      </c>
      <c r="D157" s="75">
        <f t="shared" si="17"/>
        <v>131830.9299999995</v>
      </c>
      <c r="E157" s="75">
        <f t="shared" si="14"/>
        <v>9290914.1899999678</v>
      </c>
      <c r="F157" s="74">
        <f t="shared" si="18"/>
        <v>9579153.5899999682</v>
      </c>
      <c r="G157" s="79">
        <f t="shared" si="19"/>
        <v>5893411.2099999385</v>
      </c>
      <c r="H157" s="74">
        <f t="shared" si="20"/>
        <v>3549821.49000003</v>
      </c>
    </row>
    <row r="158" spans="1:8" hidden="1" outlineLevel="1">
      <c r="A158" s="76">
        <v>39599</v>
      </c>
      <c r="B158" s="75">
        <f t="shared" si="15"/>
        <v>5686521.0999999363</v>
      </c>
      <c r="C158" s="75">
        <f t="shared" si="16"/>
        <v>3425203.9200000316</v>
      </c>
      <c r="D158" s="75">
        <f t="shared" si="17"/>
        <v>131149.26999999949</v>
      </c>
      <c r="E158" s="75">
        <f t="shared" si="14"/>
        <v>9242874.2899999674</v>
      </c>
      <c r="F158" s="74">
        <f t="shared" si="18"/>
        <v>9531113.6899999697</v>
      </c>
      <c r="G158" s="79">
        <f t="shared" si="19"/>
        <v>5863855.4799999399</v>
      </c>
      <c r="H158" s="74">
        <f t="shared" si="20"/>
        <v>3532018.9800000302</v>
      </c>
    </row>
    <row r="159" spans="1:8" hidden="1" outlineLevel="1">
      <c r="A159" s="76">
        <v>39629</v>
      </c>
      <c r="B159" s="75">
        <f t="shared" si="15"/>
        <v>5656965.3699999359</v>
      </c>
      <c r="C159" s="75">
        <f t="shared" si="16"/>
        <v>3407401.4100000318</v>
      </c>
      <c r="D159" s="75">
        <f t="shared" si="17"/>
        <v>130467.60999999949</v>
      </c>
      <c r="E159" s="75">
        <f t="shared" si="14"/>
        <v>9194834.3899999671</v>
      </c>
      <c r="F159" s="74">
        <f t="shared" si="18"/>
        <v>9483073.7899999693</v>
      </c>
      <c r="G159" s="79">
        <f t="shared" si="19"/>
        <v>5834299.7499999376</v>
      </c>
      <c r="H159" s="74">
        <f t="shared" si="20"/>
        <v>3514216.4700000305</v>
      </c>
    </row>
    <row r="160" spans="1:8" hidden="1" outlineLevel="1">
      <c r="A160" s="76">
        <v>39660</v>
      </c>
      <c r="B160" s="75">
        <f t="shared" si="15"/>
        <v>5627409.6399999354</v>
      </c>
      <c r="C160" s="75">
        <f t="shared" si="16"/>
        <v>3389598.900000032</v>
      </c>
      <c r="D160" s="75">
        <f t="shared" si="17"/>
        <v>129785.94999999949</v>
      </c>
      <c r="E160" s="75">
        <f t="shared" si="14"/>
        <v>9146794.4899999667</v>
      </c>
      <c r="F160" s="74">
        <f t="shared" si="18"/>
        <v>9435033.8899999689</v>
      </c>
      <c r="G160" s="79">
        <f t="shared" si="19"/>
        <v>5804744.019999939</v>
      </c>
      <c r="H160" s="74">
        <f t="shared" si="20"/>
        <v>3496413.9600000312</v>
      </c>
    </row>
    <row r="161" spans="1:8" hidden="1" outlineLevel="1">
      <c r="A161" s="76">
        <v>39691</v>
      </c>
      <c r="B161" s="75">
        <f t="shared" si="15"/>
        <v>5597853.909999935</v>
      </c>
      <c r="C161" s="75">
        <f t="shared" si="16"/>
        <v>3371796.3900000323</v>
      </c>
      <c r="D161" s="75">
        <f t="shared" si="17"/>
        <v>129104.28999999948</v>
      </c>
      <c r="E161" s="75">
        <f t="shared" si="14"/>
        <v>9098754.5899999663</v>
      </c>
      <c r="F161" s="74">
        <f t="shared" si="18"/>
        <v>9386993.9899999686</v>
      </c>
      <c r="G161" s="79">
        <f t="shared" si="19"/>
        <v>5775188.2899999367</v>
      </c>
      <c r="H161" s="74">
        <f t="shared" si="20"/>
        <v>3478611.4500000314</v>
      </c>
    </row>
    <row r="162" spans="1:8" hidden="1" outlineLevel="1">
      <c r="A162" s="76">
        <v>39721</v>
      </c>
      <c r="B162" s="75">
        <f t="shared" si="15"/>
        <v>5568298.1799999345</v>
      </c>
      <c r="C162" s="75">
        <f t="shared" si="16"/>
        <v>3353993.8800000325</v>
      </c>
      <c r="D162" s="75">
        <f t="shared" si="17"/>
        <v>128422.62999999948</v>
      </c>
      <c r="E162" s="75">
        <f t="shared" si="14"/>
        <v>9050714.689999966</v>
      </c>
      <c r="F162" s="74">
        <f t="shared" si="18"/>
        <v>9338954.0899999682</v>
      </c>
      <c r="G162" s="79">
        <f t="shared" si="19"/>
        <v>5745632.5599999381</v>
      </c>
      <c r="H162" s="74">
        <f t="shared" si="20"/>
        <v>3460808.9400000311</v>
      </c>
    </row>
    <row r="163" spans="1:8" hidden="1" outlineLevel="1">
      <c r="A163" s="76">
        <v>39752</v>
      </c>
      <c r="B163" s="75">
        <f t="shared" si="15"/>
        <v>5538742.4499999341</v>
      </c>
      <c r="C163" s="75">
        <f t="shared" si="16"/>
        <v>3336191.3700000327</v>
      </c>
      <c r="D163" s="75">
        <f t="shared" si="17"/>
        <v>127740.96999999948</v>
      </c>
      <c r="E163" s="75">
        <f t="shared" si="14"/>
        <v>9002674.7899999656</v>
      </c>
      <c r="F163" s="74">
        <f t="shared" si="18"/>
        <v>9290914.1899999678</v>
      </c>
      <c r="G163" s="79">
        <f t="shared" si="19"/>
        <v>5716076.8299999358</v>
      </c>
      <c r="H163" s="74">
        <f t="shared" si="20"/>
        <v>3443006.4300000314</v>
      </c>
    </row>
    <row r="164" spans="1:8" hidden="1" outlineLevel="1">
      <c r="A164" s="76">
        <v>39782</v>
      </c>
      <c r="B164" s="75">
        <f t="shared" si="15"/>
        <v>5509186.7199999336</v>
      </c>
      <c r="C164" s="75">
        <f t="shared" si="16"/>
        <v>3318388.8600000329</v>
      </c>
      <c r="D164" s="75">
        <f t="shared" si="17"/>
        <v>127059.30999999947</v>
      </c>
      <c r="E164" s="75">
        <f t="shared" si="14"/>
        <v>8954634.8899999652</v>
      </c>
      <c r="F164" s="74">
        <f t="shared" si="18"/>
        <v>9242874.2899999674</v>
      </c>
      <c r="G164" s="79">
        <f t="shared" si="19"/>
        <v>5686521.0999999372</v>
      </c>
      <c r="H164" s="74">
        <f t="shared" si="20"/>
        <v>3425203.9200000321</v>
      </c>
    </row>
    <row r="165" spans="1:8" hidden="1" outlineLevel="1">
      <c r="A165" s="76">
        <v>39813</v>
      </c>
      <c r="B165" s="75">
        <f t="shared" si="15"/>
        <v>5479630.9899999332</v>
      </c>
      <c r="C165" s="75">
        <f t="shared" si="16"/>
        <v>3300586.3500000332</v>
      </c>
      <c r="D165" s="75">
        <f t="shared" si="17"/>
        <v>126377.64999999947</v>
      </c>
      <c r="E165" s="75">
        <f t="shared" si="14"/>
        <v>8906594.9899999667</v>
      </c>
      <c r="F165" s="74">
        <f t="shared" si="18"/>
        <v>9194834.3899999689</v>
      </c>
      <c r="G165" s="79">
        <f t="shared" si="19"/>
        <v>5656965.3699999349</v>
      </c>
      <c r="H165" s="74">
        <f t="shared" si="20"/>
        <v>3407401.4100000318</v>
      </c>
    </row>
    <row r="166" spans="1:8" hidden="1" outlineLevel="1">
      <c r="A166" s="76">
        <v>39844</v>
      </c>
      <c r="B166" s="75">
        <f t="shared" si="15"/>
        <v>5450075.2599999327</v>
      </c>
      <c r="C166" s="75">
        <f t="shared" si="16"/>
        <v>3282783.8400000334</v>
      </c>
      <c r="D166" s="75">
        <f t="shared" si="17"/>
        <v>125695.98999999947</v>
      </c>
      <c r="E166" s="75">
        <f t="shared" si="14"/>
        <v>8858555.0899999663</v>
      </c>
      <c r="F166" s="74">
        <f t="shared" si="18"/>
        <v>9146794.4899999667</v>
      </c>
      <c r="G166" s="79">
        <f t="shared" si="19"/>
        <v>5627409.6399999363</v>
      </c>
      <c r="H166" s="74">
        <f t="shared" si="20"/>
        <v>3389598.900000032</v>
      </c>
    </row>
    <row r="167" spans="1:8" hidden="1" outlineLevel="1">
      <c r="A167" s="76">
        <v>39872</v>
      </c>
      <c r="B167" s="75">
        <f t="shared" si="15"/>
        <v>5420519.5299999323</v>
      </c>
      <c r="C167" s="75">
        <f t="shared" si="16"/>
        <v>3264981.3300000336</v>
      </c>
      <c r="D167" s="75">
        <f t="shared" si="17"/>
        <v>125014.32999999946</v>
      </c>
      <c r="E167" s="75">
        <f t="shared" si="14"/>
        <v>8810515.189999966</v>
      </c>
      <c r="F167" s="74">
        <f t="shared" si="18"/>
        <v>9098754.5899999682</v>
      </c>
      <c r="G167" s="79">
        <f t="shared" si="19"/>
        <v>5597853.909999934</v>
      </c>
      <c r="H167" s="74">
        <f t="shared" si="20"/>
        <v>3371796.3900000323</v>
      </c>
    </row>
    <row r="168" spans="1:8" hidden="1" outlineLevel="1">
      <c r="A168" s="76">
        <v>39903</v>
      </c>
      <c r="B168" s="75">
        <f t="shared" si="15"/>
        <v>5390963.7999999318</v>
      </c>
      <c r="C168" s="75">
        <f t="shared" si="16"/>
        <v>3247178.8200000338</v>
      </c>
      <c r="D168" s="75">
        <f t="shared" si="17"/>
        <v>124332.66999999946</v>
      </c>
      <c r="E168" s="75">
        <f t="shared" si="14"/>
        <v>8762475.2899999656</v>
      </c>
      <c r="F168" s="74">
        <f t="shared" si="18"/>
        <v>9050714.6899999678</v>
      </c>
      <c r="G168" s="79">
        <f t="shared" si="19"/>
        <v>5568298.1799999345</v>
      </c>
      <c r="H168" s="74">
        <f t="shared" si="20"/>
        <v>3353993.880000033</v>
      </c>
    </row>
    <row r="169" spans="1:8" hidden="1" outlineLevel="1">
      <c r="A169" s="76">
        <v>39933</v>
      </c>
      <c r="B169" s="75">
        <f t="shared" si="15"/>
        <v>5361408.0699999314</v>
      </c>
      <c r="C169" s="75">
        <f t="shared" si="16"/>
        <v>3229376.310000034</v>
      </c>
      <c r="D169" s="75">
        <f t="shared" si="17"/>
        <v>123651.00999999946</v>
      </c>
      <c r="E169" s="75">
        <f t="shared" si="14"/>
        <v>8714435.3899999652</v>
      </c>
      <c r="F169" s="74">
        <f t="shared" si="18"/>
        <v>9002674.7899999674</v>
      </c>
      <c r="G169" s="79">
        <f t="shared" si="19"/>
        <v>5538742.4499999341</v>
      </c>
      <c r="H169" s="74">
        <f t="shared" si="20"/>
        <v>3336191.3700000332</v>
      </c>
    </row>
    <row r="170" spans="1:8" hidden="1" outlineLevel="1">
      <c r="A170" s="76">
        <v>39964</v>
      </c>
      <c r="B170" s="75">
        <f t="shared" si="15"/>
        <v>5331852.3399999309</v>
      </c>
      <c r="C170" s="75">
        <f t="shared" si="16"/>
        <v>3211573.8000000343</v>
      </c>
      <c r="D170" s="75">
        <f t="shared" si="17"/>
        <v>122969.34999999945</v>
      </c>
      <c r="E170" s="75">
        <f t="shared" si="14"/>
        <v>8666395.4899999648</v>
      </c>
      <c r="F170" s="74">
        <f t="shared" si="18"/>
        <v>8954634.8899999671</v>
      </c>
      <c r="G170" s="79">
        <f t="shared" si="19"/>
        <v>5509186.7199999336</v>
      </c>
      <c r="H170" s="74">
        <f t="shared" si="20"/>
        <v>3318388.8600000329</v>
      </c>
    </row>
    <row r="171" spans="1:8" hidden="1" outlineLevel="1">
      <c r="A171" s="76">
        <v>39994</v>
      </c>
      <c r="B171" s="75">
        <f t="shared" si="15"/>
        <v>5302296.6099999305</v>
      </c>
      <c r="C171" s="75">
        <f t="shared" si="16"/>
        <v>3193771.2900000345</v>
      </c>
      <c r="D171" s="75">
        <f t="shared" si="17"/>
        <v>122287.68999999945</v>
      </c>
      <c r="E171" s="75">
        <f t="shared" si="14"/>
        <v>8618355.5899999645</v>
      </c>
      <c r="F171" s="74">
        <f t="shared" si="18"/>
        <v>8906594.9899999667</v>
      </c>
      <c r="G171" s="79">
        <f t="shared" si="19"/>
        <v>5479630.9899999332</v>
      </c>
      <c r="H171" s="74">
        <f t="shared" si="20"/>
        <v>3300586.3500000332</v>
      </c>
    </row>
    <row r="172" spans="1:8" hidden="1" outlineLevel="1">
      <c r="A172" s="76">
        <v>40025</v>
      </c>
      <c r="B172" s="75">
        <f t="shared" si="15"/>
        <v>5272740.87999993</v>
      </c>
      <c r="C172" s="75">
        <f t="shared" si="16"/>
        <v>3175968.7800000347</v>
      </c>
      <c r="D172" s="75">
        <f t="shared" si="17"/>
        <v>121606.02999999945</v>
      </c>
      <c r="E172" s="75">
        <f t="shared" si="14"/>
        <v>8570315.6899999641</v>
      </c>
      <c r="F172" s="74">
        <f t="shared" si="18"/>
        <v>8858555.0899999663</v>
      </c>
      <c r="G172" s="79">
        <f t="shared" si="19"/>
        <v>5450075.2599999327</v>
      </c>
      <c r="H172" s="74">
        <f t="shared" si="20"/>
        <v>3282783.8400000338</v>
      </c>
    </row>
    <row r="173" spans="1:8" hidden="1" outlineLevel="1">
      <c r="A173" s="76">
        <v>40056</v>
      </c>
      <c r="B173" s="75">
        <f t="shared" si="15"/>
        <v>5243185.1499999296</v>
      </c>
      <c r="C173" s="75">
        <f t="shared" si="16"/>
        <v>3158166.2700000349</v>
      </c>
      <c r="D173" s="75">
        <f t="shared" si="17"/>
        <v>120924.36999999944</v>
      </c>
      <c r="E173" s="75">
        <f t="shared" si="14"/>
        <v>8522275.7899999637</v>
      </c>
      <c r="F173" s="74">
        <f t="shared" si="18"/>
        <v>8810515.189999966</v>
      </c>
      <c r="G173" s="79">
        <f t="shared" si="19"/>
        <v>5420519.5299999323</v>
      </c>
      <c r="H173" s="74">
        <f t="shared" si="20"/>
        <v>3264981.3300000336</v>
      </c>
    </row>
    <row r="174" spans="1:8" hidden="1" outlineLevel="1">
      <c r="A174" s="76">
        <v>40086</v>
      </c>
      <c r="B174" s="75">
        <f t="shared" si="15"/>
        <v>5213629.4199999291</v>
      </c>
      <c r="C174" s="75">
        <f t="shared" si="16"/>
        <v>3140363.7600000352</v>
      </c>
      <c r="D174" s="75">
        <f t="shared" si="17"/>
        <v>120242.70999999944</v>
      </c>
      <c r="E174" s="75">
        <f t="shared" si="14"/>
        <v>8474235.8899999633</v>
      </c>
      <c r="F174" s="74">
        <f t="shared" si="18"/>
        <v>8762475.2899999656</v>
      </c>
      <c r="G174" s="79">
        <f t="shared" si="19"/>
        <v>5390963.7999999318</v>
      </c>
      <c r="H174" s="74">
        <f t="shared" si="20"/>
        <v>3247178.8200000338</v>
      </c>
    </row>
    <row r="175" spans="1:8" hidden="1" outlineLevel="1">
      <c r="A175" s="76">
        <v>40117</v>
      </c>
      <c r="B175" s="75">
        <f t="shared" si="15"/>
        <v>5184073.6899999287</v>
      </c>
      <c r="C175" s="75">
        <f t="shared" si="16"/>
        <v>3122561.2500000354</v>
      </c>
      <c r="D175" s="75">
        <f t="shared" si="17"/>
        <v>119561.04999999944</v>
      </c>
      <c r="E175" s="75">
        <f t="shared" si="14"/>
        <v>8426195.989999963</v>
      </c>
      <c r="F175" s="74">
        <f t="shared" si="18"/>
        <v>8714435.3899999633</v>
      </c>
      <c r="G175" s="79">
        <f t="shared" si="19"/>
        <v>5361408.0699999314</v>
      </c>
      <c r="H175" s="74">
        <f t="shared" si="20"/>
        <v>3229376.310000034</v>
      </c>
    </row>
    <row r="176" spans="1:8" hidden="1" outlineLevel="1">
      <c r="A176" s="76">
        <v>40147</v>
      </c>
      <c r="B176" s="75">
        <f t="shared" si="15"/>
        <v>5154517.9599999283</v>
      </c>
      <c r="C176" s="75">
        <f t="shared" si="16"/>
        <v>3104758.7400000356</v>
      </c>
      <c r="D176" s="75">
        <f t="shared" si="17"/>
        <v>118879.38999999943</v>
      </c>
      <c r="E176" s="75">
        <f t="shared" si="14"/>
        <v>8378156.0899999635</v>
      </c>
      <c r="F176" s="74">
        <f t="shared" si="18"/>
        <v>8666395.4899999648</v>
      </c>
      <c r="G176" s="79">
        <f t="shared" si="19"/>
        <v>5331852.3399999309</v>
      </c>
      <c r="H176" s="74">
        <f t="shared" si="20"/>
        <v>3211573.8000000347</v>
      </c>
    </row>
    <row r="177" spans="1:8" hidden="1" outlineLevel="1">
      <c r="A177" s="76">
        <v>40178</v>
      </c>
      <c r="B177" s="75">
        <f t="shared" si="15"/>
        <v>5124962.2299999278</v>
      </c>
      <c r="C177" s="75">
        <f t="shared" si="16"/>
        <v>3086956.2300000358</v>
      </c>
      <c r="D177" s="75">
        <f t="shared" si="17"/>
        <v>118197.72999999943</v>
      </c>
      <c r="E177" s="75">
        <f t="shared" si="14"/>
        <v>8330116.1899999632</v>
      </c>
      <c r="F177" s="74">
        <f t="shared" si="18"/>
        <v>8618355.5899999645</v>
      </c>
      <c r="G177" s="79">
        <f t="shared" si="19"/>
        <v>5302296.6099999305</v>
      </c>
      <c r="H177" s="74">
        <f t="shared" si="20"/>
        <v>3193771.290000035</v>
      </c>
    </row>
    <row r="178" spans="1:8" hidden="1" outlineLevel="1">
      <c r="A178" s="76">
        <v>40209</v>
      </c>
      <c r="B178" s="75">
        <f t="shared" si="15"/>
        <v>5095406.4999999274</v>
      </c>
      <c r="C178" s="75">
        <f t="shared" si="16"/>
        <v>3069153.7200000361</v>
      </c>
      <c r="D178" s="75">
        <f t="shared" si="17"/>
        <v>117516.06999999942</v>
      </c>
      <c r="E178" s="75">
        <f t="shared" si="14"/>
        <v>8282076.2899999628</v>
      </c>
      <c r="F178" s="74">
        <f t="shared" si="18"/>
        <v>8570315.689999966</v>
      </c>
      <c r="G178" s="79">
        <f t="shared" si="19"/>
        <v>5272740.87999993</v>
      </c>
      <c r="H178" s="74">
        <f t="shared" si="20"/>
        <v>3175968.7800000347</v>
      </c>
    </row>
    <row r="179" spans="1:8" hidden="1" outlineLevel="1">
      <c r="A179" s="76">
        <v>40237</v>
      </c>
      <c r="B179" s="75">
        <f t="shared" si="15"/>
        <v>5065850.7699999269</v>
      </c>
      <c r="C179" s="75">
        <f t="shared" si="16"/>
        <v>3051351.2100000363</v>
      </c>
      <c r="D179" s="75">
        <f t="shared" si="17"/>
        <v>116834.40999999942</v>
      </c>
      <c r="E179" s="75">
        <f t="shared" si="14"/>
        <v>8234036.3899999624</v>
      </c>
      <c r="F179" s="74">
        <f t="shared" si="18"/>
        <v>8522275.7899999637</v>
      </c>
      <c r="G179" s="79">
        <f t="shared" si="19"/>
        <v>5243185.1499999296</v>
      </c>
      <c r="H179" s="74">
        <f t="shared" si="20"/>
        <v>3158166.2700000349</v>
      </c>
    </row>
    <row r="180" spans="1:8" hidden="1" outlineLevel="1">
      <c r="A180" s="76">
        <v>40268</v>
      </c>
      <c r="B180" s="75">
        <f t="shared" si="15"/>
        <v>5036295.0399999265</v>
      </c>
      <c r="C180" s="75">
        <f t="shared" si="16"/>
        <v>3033548.7000000365</v>
      </c>
      <c r="D180" s="75">
        <f t="shared" si="17"/>
        <v>116152.74999999942</v>
      </c>
      <c r="E180" s="75">
        <f t="shared" si="14"/>
        <v>8185996.489999962</v>
      </c>
      <c r="F180" s="74">
        <f t="shared" si="18"/>
        <v>8474235.8899999633</v>
      </c>
      <c r="G180" s="79">
        <f t="shared" si="19"/>
        <v>5213629.4199999291</v>
      </c>
      <c r="H180" s="74">
        <f t="shared" si="20"/>
        <v>3140363.7600000356</v>
      </c>
    </row>
    <row r="181" spans="1:8" hidden="1" outlineLevel="1">
      <c r="A181" s="76">
        <v>40298</v>
      </c>
      <c r="B181" s="75">
        <f t="shared" si="15"/>
        <v>5006739.309999926</v>
      </c>
      <c r="C181" s="75">
        <f t="shared" si="16"/>
        <v>3015746.1900000367</v>
      </c>
      <c r="D181" s="75">
        <f t="shared" si="17"/>
        <v>115471.08999999941</v>
      </c>
      <c r="E181" s="75">
        <f t="shared" si="14"/>
        <v>8137956.5899999626</v>
      </c>
      <c r="F181" s="74">
        <f t="shared" si="18"/>
        <v>8426195.989999963</v>
      </c>
      <c r="G181" s="79">
        <f t="shared" si="19"/>
        <v>5184073.6899999287</v>
      </c>
      <c r="H181" s="74">
        <f t="shared" si="20"/>
        <v>3122561.2500000354</v>
      </c>
    </row>
    <row r="182" spans="1:8" hidden="1" outlineLevel="1">
      <c r="A182" s="76">
        <v>40329</v>
      </c>
      <c r="B182" s="75">
        <f t="shared" si="15"/>
        <v>4977183.5799999256</v>
      </c>
      <c r="C182" s="75">
        <f t="shared" si="16"/>
        <v>2997943.680000037</v>
      </c>
      <c r="D182" s="75">
        <f t="shared" si="17"/>
        <v>114789.42999999941</v>
      </c>
      <c r="E182" s="75">
        <f t="shared" si="14"/>
        <v>8089916.6899999622</v>
      </c>
      <c r="F182" s="74">
        <f t="shared" si="18"/>
        <v>8378156.0899999626</v>
      </c>
      <c r="G182" s="79">
        <f t="shared" si="19"/>
        <v>5154517.9599999283</v>
      </c>
      <c r="H182" s="74">
        <f t="shared" si="20"/>
        <v>3104758.7400000356</v>
      </c>
    </row>
    <row r="183" spans="1:8" hidden="1" outlineLevel="1">
      <c r="A183" s="76">
        <v>40359</v>
      </c>
      <c r="B183" s="75">
        <f t="shared" si="15"/>
        <v>4947627.8499999251</v>
      </c>
      <c r="C183" s="75">
        <f t="shared" si="16"/>
        <v>2980141.1700000372</v>
      </c>
      <c r="D183" s="75">
        <f t="shared" si="17"/>
        <v>114107.76999999941</v>
      </c>
      <c r="E183" s="75">
        <f t="shared" si="14"/>
        <v>8041876.7899999619</v>
      </c>
      <c r="F183" s="74">
        <f t="shared" si="18"/>
        <v>8330116.1899999641</v>
      </c>
      <c r="G183" s="79">
        <f t="shared" si="19"/>
        <v>5124962.2299999278</v>
      </c>
      <c r="H183" s="74">
        <f t="shared" si="20"/>
        <v>3086956.2300000358</v>
      </c>
    </row>
    <row r="184" spans="1:8" hidden="1" outlineLevel="1">
      <c r="A184" s="76">
        <v>40390</v>
      </c>
      <c r="B184" s="75">
        <f t="shared" si="15"/>
        <v>4918072.1199999247</v>
      </c>
      <c r="C184" s="75">
        <f t="shared" si="16"/>
        <v>2962338.6600000374</v>
      </c>
      <c r="D184" s="75">
        <f t="shared" si="17"/>
        <v>113426.1099999994</v>
      </c>
      <c r="E184" s="75">
        <f t="shared" si="14"/>
        <v>7993836.8899999615</v>
      </c>
      <c r="F184" s="74">
        <f t="shared" si="18"/>
        <v>8282076.2899999628</v>
      </c>
      <c r="G184" s="79">
        <f t="shared" si="19"/>
        <v>5095406.4999999274</v>
      </c>
      <c r="H184" s="74">
        <f t="shared" si="20"/>
        <v>3069153.7200000365</v>
      </c>
    </row>
    <row r="185" spans="1:8" hidden="1" outlineLevel="1">
      <c r="A185" s="76">
        <v>40421</v>
      </c>
      <c r="B185" s="75">
        <f t="shared" si="15"/>
        <v>4888516.3899999242</v>
      </c>
      <c r="C185" s="75">
        <f t="shared" si="16"/>
        <v>2944536.1500000376</v>
      </c>
      <c r="D185" s="75">
        <f t="shared" si="17"/>
        <v>112744.4499999994</v>
      </c>
      <c r="E185" s="75">
        <f t="shared" si="14"/>
        <v>7945796.9899999611</v>
      </c>
      <c r="F185" s="74">
        <f t="shared" si="18"/>
        <v>8234036.3899999624</v>
      </c>
      <c r="G185" s="79">
        <f t="shared" si="19"/>
        <v>5065850.7699999269</v>
      </c>
      <c r="H185" s="74">
        <f t="shared" si="20"/>
        <v>3051351.2100000367</v>
      </c>
    </row>
    <row r="186" spans="1:8" hidden="1" outlineLevel="1">
      <c r="A186" s="76">
        <v>40451</v>
      </c>
      <c r="B186" s="75">
        <f t="shared" si="15"/>
        <v>4858960.6599999238</v>
      </c>
      <c r="C186" s="75">
        <f t="shared" si="16"/>
        <v>2926733.6400000378</v>
      </c>
      <c r="D186" s="75">
        <f t="shared" si="17"/>
        <v>112062.7899999994</v>
      </c>
      <c r="E186" s="75">
        <f t="shared" si="14"/>
        <v>7897757.0899999607</v>
      </c>
      <c r="F186" s="74">
        <f t="shared" si="18"/>
        <v>8185996.489999962</v>
      </c>
      <c r="G186" s="79">
        <f t="shared" si="19"/>
        <v>5036295.0399999265</v>
      </c>
      <c r="H186" s="74">
        <f t="shared" si="20"/>
        <v>3033548.7000000365</v>
      </c>
    </row>
    <row r="187" spans="1:8" hidden="1" outlineLevel="1">
      <c r="A187" s="76">
        <v>40482</v>
      </c>
      <c r="B187" s="75">
        <f t="shared" si="15"/>
        <v>4829404.9299999233</v>
      </c>
      <c r="C187" s="75">
        <f t="shared" si="16"/>
        <v>2908931.1300000381</v>
      </c>
      <c r="D187" s="75">
        <f t="shared" si="17"/>
        <v>111381.12999999939</v>
      </c>
      <c r="E187" s="75">
        <f t="shared" si="14"/>
        <v>7849717.1899999604</v>
      </c>
      <c r="F187" s="74">
        <f t="shared" si="18"/>
        <v>8137956.5899999626</v>
      </c>
      <c r="G187" s="79">
        <f t="shared" si="19"/>
        <v>5006739.309999926</v>
      </c>
      <c r="H187" s="74">
        <f t="shared" si="20"/>
        <v>3015746.1900000367</v>
      </c>
    </row>
    <row r="188" spans="1:8" hidden="1" outlineLevel="1">
      <c r="A188" s="76">
        <v>40512</v>
      </c>
      <c r="B188" s="75">
        <f t="shared" si="15"/>
        <v>4799849.1999999229</v>
      </c>
      <c r="C188" s="75">
        <f t="shared" si="16"/>
        <v>2891128.6200000383</v>
      </c>
      <c r="D188" s="75">
        <f t="shared" si="17"/>
        <v>110699.46999999939</v>
      </c>
      <c r="E188" s="75">
        <f t="shared" si="14"/>
        <v>7801677.2899999609</v>
      </c>
      <c r="F188" s="74">
        <f t="shared" si="18"/>
        <v>8089916.6899999632</v>
      </c>
      <c r="G188" s="79">
        <f t="shared" si="19"/>
        <v>4977183.5799999256</v>
      </c>
      <c r="H188" s="74">
        <f t="shared" si="20"/>
        <v>2997943.6800000374</v>
      </c>
    </row>
    <row r="189" spans="1:8" hidden="1" outlineLevel="1">
      <c r="A189" s="76">
        <v>40543</v>
      </c>
      <c r="B189" s="75">
        <f t="shared" si="15"/>
        <v>4770293.4699999224</v>
      </c>
      <c r="C189" s="75">
        <f t="shared" si="16"/>
        <v>2873326.1100000385</v>
      </c>
      <c r="D189" s="75">
        <f t="shared" si="17"/>
        <v>110017.80999999939</v>
      </c>
      <c r="E189" s="75">
        <f t="shared" si="14"/>
        <v>7753637.3899999605</v>
      </c>
      <c r="F189" s="74">
        <f t="shared" si="18"/>
        <v>8041876.7899999619</v>
      </c>
      <c r="G189" s="79">
        <f t="shared" si="19"/>
        <v>4947627.8499999251</v>
      </c>
      <c r="H189" s="74">
        <f t="shared" si="20"/>
        <v>2980141.1700000372</v>
      </c>
    </row>
    <row r="190" spans="1:8" hidden="1" outlineLevel="1">
      <c r="A190" s="76">
        <v>40574</v>
      </c>
      <c r="B190" s="75">
        <f t="shared" si="15"/>
        <v>4740737.739999922</v>
      </c>
      <c r="C190" s="75">
        <f t="shared" si="16"/>
        <v>2855523.6000000387</v>
      </c>
      <c r="D190" s="75">
        <f t="shared" si="17"/>
        <v>109336.14999999938</v>
      </c>
      <c r="E190" s="75">
        <f t="shared" si="14"/>
        <v>7705597.4899999602</v>
      </c>
      <c r="F190" s="74">
        <f t="shared" si="18"/>
        <v>7993836.8899999605</v>
      </c>
      <c r="G190" s="79">
        <f t="shared" si="19"/>
        <v>4918072.1199999247</v>
      </c>
      <c r="H190" s="74">
        <f t="shared" si="20"/>
        <v>2962338.6600000374</v>
      </c>
    </row>
    <row r="191" spans="1:8" hidden="1" outlineLevel="1">
      <c r="A191" s="76">
        <v>40602</v>
      </c>
      <c r="B191" s="75">
        <f t="shared" si="15"/>
        <v>4711182.0099999215</v>
      </c>
      <c r="C191" s="75">
        <f t="shared" si="16"/>
        <v>2837721.090000039</v>
      </c>
      <c r="D191" s="75">
        <f t="shared" si="17"/>
        <v>108654.48999999938</v>
      </c>
      <c r="E191" s="75">
        <f t="shared" si="14"/>
        <v>7657557.5899999598</v>
      </c>
      <c r="F191" s="74">
        <f t="shared" si="18"/>
        <v>7945796.9899999611</v>
      </c>
      <c r="G191" s="79">
        <f t="shared" si="19"/>
        <v>4888516.3899999242</v>
      </c>
      <c r="H191" s="74">
        <f t="shared" si="20"/>
        <v>2944536.1500000376</v>
      </c>
    </row>
    <row r="192" spans="1:8" hidden="1" outlineLevel="1">
      <c r="A192" s="76">
        <v>40633</v>
      </c>
      <c r="B192" s="75">
        <f t="shared" si="15"/>
        <v>4681626.2799999211</v>
      </c>
      <c r="C192" s="75">
        <f t="shared" si="16"/>
        <v>2819918.5800000392</v>
      </c>
      <c r="D192" s="75">
        <f t="shared" si="17"/>
        <v>107972.82999999938</v>
      </c>
      <c r="E192" s="75">
        <f t="shared" si="14"/>
        <v>7609517.6899999594</v>
      </c>
      <c r="F192" s="74">
        <f t="shared" si="18"/>
        <v>7897757.0899999617</v>
      </c>
      <c r="G192" s="79">
        <f t="shared" si="19"/>
        <v>4858960.6599999238</v>
      </c>
      <c r="H192" s="74">
        <f t="shared" si="20"/>
        <v>2926733.6400000383</v>
      </c>
    </row>
    <row r="193" spans="1:8" hidden="1" outlineLevel="1">
      <c r="A193" s="76">
        <v>40663</v>
      </c>
      <c r="B193" s="75">
        <f t="shared" si="15"/>
        <v>4652070.5499999207</v>
      </c>
      <c r="C193" s="75">
        <f t="shared" si="16"/>
        <v>2802116.0700000394</v>
      </c>
      <c r="D193" s="75">
        <f t="shared" si="17"/>
        <v>107291.16999999937</v>
      </c>
      <c r="E193" s="75">
        <f t="shared" si="14"/>
        <v>7561477.7899999591</v>
      </c>
      <c r="F193" s="74">
        <f t="shared" si="18"/>
        <v>7849717.1899999604</v>
      </c>
      <c r="G193" s="79">
        <f t="shared" si="19"/>
        <v>4829404.9299999233</v>
      </c>
      <c r="H193" s="74">
        <f t="shared" si="20"/>
        <v>2908931.1300000381</v>
      </c>
    </row>
    <row r="194" spans="1:8" hidden="1" outlineLevel="1">
      <c r="A194" s="76">
        <v>40694</v>
      </c>
      <c r="B194" s="75">
        <f t="shared" si="15"/>
        <v>4622514.8199999202</v>
      </c>
      <c r="C194" s="75">
        <f t="shared" si="16"/>
        <v>2784313.5600000396</v>
      </c>
      <c r="D194" s="75">
        <f t="shared" si="17"/>
        <v>106609.50999999937</v>
      </c>
      <c r="E194" s="75">
        <f t="shared" si="14"/>
        <v>7513437.8899999596</v>
      </c>
      <c r="F194" s="74">
        <f t="shared" si="18"/>
        <v>7801677.2899999609</v>
      </c>
      <c r="G194" s="79">
        <f t="shared" si="19"/>
        <v>4799849.1999999229</v>
      </c>
      <c r="H194" s="74">
        <f t="shared" si="20"/>
        <v>2891128.6200000383</v>
      </c>
    </row>
    <row r="195" spans="1:8" hidden="1" outlineLevel="1">
      <c r="A195" s="76">
        <v>40724</v>
      </c>
      <c r="B195" s="75">
        <f t="shared" si="15"/>
        <v>4592959.0899999198</v>
      </c>
      <c r="C195" s="75">
        <f t="shared" si="16"/>
        <v>2766511.0500000399</v>
      </c>
      <c r="D195" s="75">
        <f t="shared" si="17"/>
        <v>105927.84999999937</v>
      </c>
      <c r="E195" s="75">
        <f t="shared" si="14"/>
        <v>7465397.9899999592</v>
      </c>
      <c r="F195" s="74">
        <f t="shared" si="18"/>
        <v>7753637.3899999596</v>
      </c>
      <c r="G195" s="79">
        <f t="shared" si="19"/>
        <v>4770293.4699999224</v>
      </c>
      <c r="H195" s="74">
        <f t="shared" si="20"/>
        <v>2873326.1100000385</v>
      </c>
    </row>
    <row r="196" spans="1:8" hidden="1" outlineLevel="1">
      <c r="A196" s="76">
        <v>40755</v>
      </c>
      <c r="B196" s="75">
        <f t="shared" si="15"/>
        <v>4563403.3599999193</v>
      </c>
      <c r="C196" s="75">
        <f t="shared" si="16"/>
        <v>2748708.5400000401</v>
      </c>
      <c r="D196" s="75">
        <f t="shared" si="17"/>
        <v>105246.18999999936</v>
      </c>
      <c r="E196" s="75">
        <f t="shared" si="14"/>
        <v>7417358.0899999589</v>
      </c>
      <c r="F196" s="74">
        <f t="shared" si="18"/>
        <v>7705597.4899999611</v>
      </c>
      <c r="G196" s="79">
        <f t="shared" si="19"/>
        <v>4740737.739999922</v>
      </c>
      <c r="H196" s="74">
        <f t="shared" si="20"/>
        <v>2855523.6000000392</v>
      </c>
    </row>
    <row r="197" spans="1:8" hidden="1" outlineLevel="1">
      <c r="A197" s="76">
        <v>40786</v>
      </c>
      <c r="B197" s="75">
        <f t="shared" si="15"/>
        <v>4533847.6299999189</v>
      </c>
      <c r="C197" s="75">
        <f t="shared" si="16"/>
        <v>2730906.0300000403</v>
      </c>
      <c r="D197" s="75">
        <f t="shared" si="17"/>
        <v>104564.52999999936</v>
      </c>
      <c r="E197" s="75">
        <f t="shared" si="14"/>
        <v>7369318.1899999585</v>
      </c>
      <c r="F197" s="74">
        <f t="shared" si="18"/>
        <v>7657557.5899999598</v>
      </c>
      <c r="G197" s="79">
        <f t="shared" si="19"/>
        <v>4711182.0099999215</v>
      </c>
      <c r="H197" s="74">
        <f t="shared" si="20"/>
        <v>2837721.090000039</v>
      </c>
    </row>
    <row r="198" spans="1:8" hidden="1" outlineLevel="1">
      <c r="A198" s="76">
        <v>40816</v>
      </c>
      <c r="B198" s="75">
        <f t="shared" si="15"/>
        <v>4504291.8999999184</v>
      </c>
      <c r="C198" s="75">
        <f t="shared" si="16"/>
        <v>2713103.5200000405</v>
      </c>
      <c r="D198" s="75">
        <f t="shared" si="17"/>
        <v>103882.86999999936</v>
      </c>
      <c r="E198" s="75">
        <f t="shared" si="14"/>
        <v>7321278.2899999581</v>
      </c>
      <c r="F198" s="74">
        <f t="shared" si="18"/>
        <v>7609517.6899999594</v>
      </c>
      <c r="G198" s="79">
        <f t="shared" si="19"/>
        <v>4681626.2799999211</v>
      </c>
      <c r="H198" s="74">
        <f t="shared" si="20"/>
        <v>2819918.5800000392</v>
      </c>
    </row>
    <row r="199" spans="1:8" hidden="1" outlineLevel="1">
      <c r="A199" s="76">
        <v>40847</v>
      </c>
      <c r="B199" s="75">
        <f t="shared" si="15"/>
        <v>4474736.169999918</v>
      </c>
      <c r="C199" s="75">
        <f t="shared" si="16"/>
        <v>2695301.0100000408</v>
      </c>
      <c r="D199" s="75">
        <f t="shared" si="17"/>
        <v>103201.20999999935</v>
      </c>
      <c r="E199" s="75">
        <f t="shared" si="14"/>
        <v>7273238.3899999578</v>
      </c>
      <c r="F199" s="74">
        <f t="shared" si="18"/>
        <v>7561477.7899999609</v>
      </c>
      <c r="G199" s="79">
        <f t="shared" si="19"/>
        <v>4652070.5499999207</v>
      </c>
      <c r="H199" s="74">
        <f t="shared" si="20"/>
        <v>2802116.0700000394</v>
      </c>
    </row>
    <row r="200" spans="1:8" hidden="1" outlineLevel="1">
      <c r="A200" s="76">
        <v>40877</v>
      </c>
      <c r="B200" s="75">
        <f t="shared" si="15"/>
        <v>4445180.4399999175</v>
      </c>
      <c r="C200" s="75">
        <f t="shared" si="16"/>
        <v>2677498.500000041</v>
      </c>
      <c r="D200" s="75">
        <f t="shared" si="17"/>
        <v>102519.54999999935</v>
      </c>
      <c r="E200" s="75">
        <f t="shared" si="14"/>
        <v>7225198.4899999574</v>
      </c>
      <c r="F200" s="74">
        <f t="shared" si="18"/>
        <v>7513437.8899999596</v>
      </c>
      <c r="G200" s="79">
        <f t="shared" si="19"/>
        <v>4622514.8199999202</v>
      </c>
      <c r="H200" s="74">
        <f t="shared" si="20"/>
        <v>2784313.5600000401</v>
      </c>
    </row>
    <row r="201" spans="1:8" hidden="1" outlineLevel="1">
      <c r="A201" s="76">
        <v>40908</v>
      </c>
      <c r="B201" s="75">
        <f t="shared" si="15"/>
        <v>4415624.7099999171</v>
      </c>
      <c r="C201" s="75">
        <f t="shared" si="16"/>
        <v>2659695.9900000412</v>
      </c>
      <c r="D201" s="75">
        <f t="shared" si="17"/>
        <v>101837.88999999934</v>
      </c>
      <c r="E201" s="75">
        <f t="shared" si="14"/>
        <v>7177158.5899999579</v>
      </c>
      <c r="F201" s="74">
        <f t="shared" si="18"/>
        <v>7465397.9899999583</v>
      </c>
      <c r="G201" s="79">
        <f t="shared" si="19"/>
        <v>4592959.0899999198</v>
      </c>
      <c r="H201" s="74">
        <f t="shared" si="20"/>
        <v>2766511.0500000399</v>
      </c>
    </row>
    <row r="202" spans="1:8" hidden="1" outlineLevel="1">
      <c r="A202" s="76">
        <v>40939</v>
      </c>
      <c r="B202" s="75">
        <f t="shared" si="15"/>
        <v>4386068.9799999166</v>
      </c>
      <c r="C202" s="75">
        <f t="shared" si="16"/>
        <v>2641893.4800000414</v>
      </c>
      <c r="D202" s="75">
        <f t="shared" si="17"/>
        <v>101156.22999999934</v>
      </c>
      <c r="E202" s="75">
        <f t="shared" si="14"/>
        <v>7129118.6899999576</v>
      </c>
      <c r="F202" s="74">
        <f t="shared" si="18"/>
        <v>7417358.0899999589</v>
      </c>
      <c r="G202" s="79">
        <f t="shared" si="19"/>
        <v>4563403.3599999193</v>
      </c>
      <c r="H202" s="74">
        <f t="shared" si="20"/>
        <v>2748708.5400000405</v>
      </c>
    </row>
    <row r="203" spans="1:8" hidden="1" outlineLevel="1">
      <c r="A203" s="76">
        <v>40967</v>
      </c>
      <c r="B203" s="75">
        <f t="shared" si="15"/>
        <v>4356513.2499999162</v>
      </c>
      <c r="C203" s="75">
        <f t="shared" si="16"/>
        <v>2624090.9700000416</v>
      </c>
      <c r="D203" s="75">
        <f t="shared" si="17"/>
        <v>100474.56999999934</v>
      </c>
      <c r="E203" s="75">
        <f t="shared" si="14"/>
        <v>7081078.7899999572</v>
      </c>
      <c r="F203" s="74">
        <f t="shared" si="18"/>
        <v>7369318.1899999566</v>
      </c>
      <c r="G203" s="79">
        <f t="shared" si="19"/>
        <v>4533847.6299999189</v>
      </c>
      <c r="H203" s="74">
        <f t="shared" si="20"/>
        <v>2730906.0300000403</v>
      </c>
    </row>
    <row r="204" spans="1:8" hidden="1" outlineLevel="1">
      <c r="A204" s="76">
        <v>40999</v>
      </c>
      <c r="B204" s="75">
        <f t="shared" si="15"/>
        <v>4326957.5199999157</v>
      </c>
      <c r="C204" s="75">
        <f t="shared" si="16"/>
        <v>2606288.4600000419</v>
      </c>
      <c r="D204" s="75">
        <f t="shared" si="17"/>
        <v>99792.909999999334</v>
      </c>
      <c r="E204" s="75">
        <f t="shared" si="14"/>
        <v>7033038.8899999568</v>
      </c>
      <c r="F204" s="74">
        <f t="shared" si="18"/>
        <v>7321278.2899999591</v>
      </c>
      <c r="G204" s="79">
        <f t="shared" si="19"/>
        <v>4504291.8999999184</v>
      </c>
      <c r="H204" s="74">
        <f t="shared" si="20"/>
        <v>2713103.5200000405</v>
      </c>
    </row>
    <row r="205" spans="1:8" hidden="1" outlineLevel="1">
      <c r="A205" s="76">
        <v>41029</v>
      </c>
      <c r="B205" s="75">
        <f t="shared" si="15"/>
        <v>4297401.7899999153</v>
      </c>
      <c r="C205" s="75">
        <f t="shared" si="16"/>
        <v>2588485.9500000421</v>
      </c>
      <c r="D205" s="75">
        <f t="shared" si="17"/>
        <v>99111.249999999331</v>
      </c>
      <c r="E205" s="75">
        <f t="shared" si="14"/>
        <v>6984998.9899999565</v>
      </c>
      <c r="F205" s="74">
        <f t="shared" si="18"/>
        <v>7273238.3899999587</v>
      </c>
      <c r="G205" s="79">
        <f t="shared" si="19"/>
        <v>4474736.169999918</v>
      </c>
      <c r="H205" s="74">
        <f t="shared" si="20"/>
        <v>2695301.0100000408</v>
      </c>
    </row>
    <row r="206" spans="1:8" hidden="1" outlineLevel="1">
      <c r="A206" s="76">
        <v>41060</v>
      </c>
      <c r="B206" s="75">
        <f t="shared" si="15"/>
        <v>4267846.0599999148</v>
      </c>
      <c r="C206" s="75">
        <f t="shared" si="16"/>
        <v>2570683.4400000423</v>
      </c>
      <c r="D206" s="75">
        <f t="shared" si="17"/>
        <v>98429.589999999327</v>
      </c>
      <c r="E206" s="75">
        <f t="shared" si="14"/>
        <v>6936959.0899999561</v>
      </c>
      <c r="F206" s="74">
        <f t="shared" si="18"/>
        <v>7225198.4899999574</v>
      </c>
      <c r="G206" s="79">
        <f t="shared" si="19"/>
        <v>4445180.4399999175</v>
      </c>
      <c r="H206" s="74">
        <f t="shared" si="20"/>
        <v>2677498.5000000414</v>
      </c>
    </row>
    <row r="207" spans="1:8" hidden="1" outlineLevel="1">
      <c r="A207" s="76">
        <v>41090</v>
      </c>
      <c r="B207" s="75">
        <f t="shared" si="15"/>
        <v>4238290.3299999144</v>
      </c>
      <c r="C207" s="75">
        <f t="shared" si="16"/>
        <v>2552880.9300000425</v>
      </c>
      <c r="D207" s="75">
        <f t="shared" si="17"/>
        <v>97747.929999999324</v>
      </c>
      <c r="E207" s="75">
        <f t="shared" ref="E207:E258" si="21">SUM(B207:D207)</f>
        <v>6888919.1899999566</v>
      </c>
      <c r="F207" s="74">
        <f t="shared" si="18"/>
        <v>7177158.5899999579</v>
      </c>
      <c r="G207" s="73">
        <f t="shared" si="19"/>
        <v>4415624.7099999171</v>
      </c>
      <c r="H207" s="79">
        <f t="shared" si="20"/>
        <v>2659695.9900000412</v>
      </c>
    </row>
    <row r="208" spans="1:8" hidden="1" outlineLevel="1">
      <c r="A208" s="76">
        <v>41121</v>
      </c>
      <c r="B208" s="75">
        <f t="shared" ref="B208:B258" si="22">B207-$B$13</f>
        <v>4208734.5999999139</v>
      </c>
      <c r="C208" s="75">
        <f t="shared" ref="C208:C258" si="23">C207-$C$13</f>
        <v>2535078.4200000428</v>
      </c>
      <c r="D208" s="75">
        <f t="shared" ref="D208:D258" si="24">D207-$D$13</f>
        <v>97066.26999999932</v>
      </c>
      <c r="E208" s="75">
        <f t="shared" si="21"/>
        <v>6840879.2899999563</v>
      </c>
      <c r="F208" s="74">
        <f t="shared" si="18"/>
        <v>7129118.6899999566</v>
      </c>
      <c r="G208" s="73">
        <f t="shared" si="19"/>
        <v>4386068.9799999166</v>
      </c>
      <c r="H208" s="79">
        <f t="shared" si="20"/>
        <v>2641893.4800000414</v>
      </c>
    </row>
    <row r="209" spans="1:8" hidden="1" outlineLevel="1">
      <c r="A209" s="76">
        <v>41152</v>
      </c>
      <c r="B209" s="75">
        <f t="shared" si="22"/>
        <v>4179178.869999914</v>
      </c>
      <c r="C209" s="75">
        <f t="shared" si="23"/>
        <v>2517275.910000043</v>
      </c>
      <c r="D209" s="75">
        <f t="shared" si="24"/>
        <v>96384.609999999317</v>
      </c>
      <c r="E209" s="75">
        <f t="shared" si="21"/>
        <v>6792839.3899999559</v>
      </c>
      <c r="F209" s="74">
        <f t="shared" si="18"/>
        <v>7081078.7899999581</v>
      </c>
      <c r="G209" s="73">
        <f t="shared" si="19"/>
        <v>4356513.2499999162</v>
      </c>
      <c r="H209" s="79">
        <f t="shared" si="20"/>
        <v>2624090.9700000416</v>
      </c>
    </row>
    <row r="210" spans="1:8" hidden="1" outlineLevel="1">
      <c r="A210" s="76">
        <v>41182</v>
      </c>
      <c r="B210" s="75">
        <f t="shared" si="22"/>
        <v>4149623.139999914</v>
      </c>
      <c r="C210" s="75">
        <f t="shared" si="23"/>
        <v>2499473.4000000432</v>
      </c>
      <c r="D210" s="75">
        <f t="shared" si="24"/>
        <v>95702.949999999313</v>
      </c>
      <c r="E210" s="75">
        <f t="shared" si="21"/>
        <v>6744799.4899999565</v>
      </c>
      <c r="F210" s="74">
        <f t="shared" si="18"/>
        <v>7033038.8899999568</v>
      </c>
      <c r="G210" s="73">
        <f t="shared" si="19"/>
        <v>4326957.5199999157</v>
      </c>
      <c r="H210" s="79">
        <f t="shared" si="20"/>
        <v>2606288.4600000423</v>
      </c>
    </row>
    <row r="211" spans="1:8" hidden="1" outlineLevel="1">
      <c r="A211" s="76">
        <v>41213</v>
      </c>
      <c r="B211" s="75">
        <f t="shared" si="22"/>
        <v>4120067.409999914</v>
      </c>
      <c r="C211" s="75">
        <f t="shared" si="23"/>
        <v>2481670.8900000434</v>
      </c>
      <c r="D211" s="75">
        <f t="shared" si="24"/>
        <v>95021.28999999931</v>
      </c>
      <c r="E211" s="75">
        <f t="shared" si="21"/>
        <v>6696759.589999957</v>
      </c>
      <c r="F211" s="74">
        <f t="shared" si="18"/>
        <v>6984998.9899999546</v>
      </c>
      <c r="G211" s="73">
        <f t="shared" si="19"/>
        <v>4297401.7899999153</v>
      </c>
      <c r="H211" s="79">
        <f t="shared" si="20"/>
        <v>2588485.9500000421</v>
      </c>
    </row>
    <row r="212" spans="1:8" hidden="1" outlineLevel="1">
      <c r="A212" s="76">
        <v>41243</v>
      </c>
      <c r="B212" s="75">
        <f t="shared" si="22"/>
        <v>4090511.679999914</v>
      </c>
      <c r="C212" s="75">
        <f t="shared" si="23"/>
        <v>2463868.3800000437</v>
      </c>
      <c r="D212" s="75">
        <f t="shared" si="24"/>
        <v>94339.629999999306</v>
      </c>
      <c r="E212" s="75">
        <f t="shared" si="21"/>
        <v>6648719.6899999566</v>
      </c>
      <c r="F212" s="74">
        <f t="shared" si="18"/>
        <v>6936959.0899999579</v>
      </c>
      <c r="G212" s="73">
        <f t="shared" si="19"/>
        <v>4267846.0599999148</v>
      </c>
      <c r="H212" s="79">
        <f t="shared" si="20"/>
        <v>2570683.4400000423</v>
      </c>
    </row>
    <row r="213" spans="1:8" hidden="1" outlineLevel="1">
      <c r="A213" s="76">
        <v>41274</v>
      </c>
      <c r="B213" s="75">
        <f t="shared" si="22"/>
        <v>4060955.949999914</v>
      </c>
      <c r="C213" s="75">
        <f t="shared" si="23"/>
        <v>2446065.8700000439</v>
      </c>
      <c r="D213" s="75">
        <f t="shared" si="24"/>
        <v>93657.969999999303</v>
      </c>
      <c r="E213" s="75">
        <f t="shared" si="21"/>
        <v>6600679.7899999572</v>
      </c>
      <c r="F213" s="74">
        <f t="shared" si="18"/>
        <v>6888919.1899999566</v>
      </c>
      <c r="G213" s="73">
        <f t="shared" si="19"/>
        <v>4238290.3299999144</v>
      </c>
      <c r="H213" s="79">
        <f t="shared" si="20"/>
        <v>2552880.9300000425</v>
      </c>
    </row>
    <row r="214" spans="1:8" hidden="1" outlineLevel="1">
      <c r="A214" s="76">
        <v>41305</v>
      </c>
      <c r="B214" s="75">
        <f t="shared" si="22"/>
        <v>4031400.2199999141</v>
      </c>
      <c r="C214" s="75">
        <f t="shared" si="23"/>
        <v>2428263.3600000441</v>
      </c>
      <c r="D214" s="75">
        <f t="shared" si="24"/>
        <v>92976.309999999299</v>
      </c>
      <c r="E214" s="75">
        <f t="shared" si="21"/>
        <v>6552639.8899999578</v>
      </c>
      <c r="F214" s="74">
        <f t="shared" si="18"/>
        <v>6840879.2899999572</v>
      </c>
      <c r="G214" s="73">
        <f t="shared" si="19"/>
        <v>4208734.5999999149</v>
      </c>
      <c r="H214" s="79">
        <f t="shared" si="20"/>
        <v>2535078.4200000432</v>
      </c>
    </row>
    <row r="215" spans="1:8" hidden="1" outlineLevel="1">
      <c r="A215" s="76">
        <v>41333</v>
      </c>
      <c r="B215" s="75">
        <f t="shared" si="22"/>
        <v>4001844.4899999141</v>
      </c>
      <c r="C215" s="75">
        <f t="shared" si="23"/>
        <v>2410460.8500000443</v>
      </c>
      <c r="D215" s="75">
        <f t="shared" si="24"/>
        <v>92294.649999999296</v>
      </c>
      <c r="E215" s="75">
        <f t="shared" si="21"/>
        <v>6504599.9899999583</v>
      </c>
      <c r="F215" s="74">
        <f t="shared" si="18"/>
        <v>6792839.3899999568</v>
      </c>
      <c r="G215" s="73">
        <f t="shared" si="19"/>
        <v>4179178.8699999149</v>
      </c>
      <c r="H215" s="79">
        <f t="shared" si="20"/>
        <v>2517275.910000043</v>
      </c>
    </row>
    <row r="216" spans="1:8" hidden="1" outlineLevel="1">
      <c r="A216" s="76">
        <v>41364</v>
      </c>
      <c r="B216" s="75">
        <f t="shared" si="22"/>
        <v>3972288.7599999141</v>
      </c>
      <c r="C216" s="75">
        <f t="shared" si="23"/>
        <v>2392658.3400000446</v>
      </c>
      <c r="D216" s="75">
        <f t="shared" si="24"/>
        <v>91612.989999999292</v>
      </c>
      <c r="E216" s="75">
        <f t="shared" si="21"/>
        <v>6456560.0899999579</v>
      </c>
      <c r="F216" s="74">
        <f t="shared" si="18"/>
        <v>6744799.4899999574</v>
      </c>
      <c r="G216" s="73">
        <f t="shared" si="19"/>
        <v>4149623.1399999149</v>
      </c>
      <c r="H216" s="79">
        <f t="shared" si="20"/>
        <v>2499473.4000000432</v>
      </c>
    </row>
    <row r="217" spans="1:8" hidden="1" outlineLevel="1">
      <c r="A217" s="76">
        <v>41394</v>
      </c>
      <c r="B217" s="75">
        <f t="shared" si="22"/>
        <v>3942733.0299999141</v>
      </c>
      <c r="C217" s="75">
        <f t="shared" si="23"/>
        <v>2374855.8300000448</v>
      </c>
      <c r="D217" s="75">
        <f t="shared" si="24"/>
        <v>90931.329999999289</v>
      </c>
      <c r="E217" s="75">
        <f t="shared" si="21"/>
        <v>6408520.1899999576</v>
      </c>
      <c r="F217" s="74">
        <f t="shared" si="18"/>
        <v>6696759.5899999561</v>
      </c>
      <c r="G217" s="73">
        <f t="shared" si="19"/>
        <v>4120067.4099999145</v>
      </c>
      <c r="H217" s="79">
        <f t="shared" si="20"/>
        <v>2481670.8900000434</v>
      </c>
    </row>
    <row r="218" spans="1:8" hidden="1" outlineLevel="1">
      <c r="A218" s="76">
        <v>41425</v>
      </c>
      <c r="B218" s="75">
        <f t="shared" si="22"/>
        <v>3913177.2999999141</v>
      </c>
      <c r="C218" s="75">
        <f t="shared" si="23"/>
        <v>2357053.320000045</v>
      </c>
      <c r="D218" s="75">
        <f t="shared" si="24"/>
        <v>90249.669999999285</v>
      </c>
      <c r="E218" s="75">
        <f t="shared" si="21"/>
        <v>6360480.2899999581</v>
      </c>
      <c r="F218" s="74">
        <f t="shared" si="18"/>
        <v>6648719.6899999566</v>
      </c>
      <c r="G218" s="73">
        <f t="shared" si="19"/>
        <v>4090511.679999914</v>
      </c>
      <c r="H218" s="79">
        <f t="shared" si="20"/>
        <v>2463868.3800000441</v>
      </c>
    </row>
    <row r="219" spans="1:8" hidden="1" outlineLevel="1">
      <c r="A219" s="76">
        <v>41455</v>
      </c>
      <c r="B219" s="75">
        <f t="shared" si="22"/>
        <v>3883621.5699999142</v>
      </c>
      <c r="C219" s="75">
        <f t="shared" si="23"/>
        <v>2339250.8100000452</v>
      </c>
      <c r="D219" s="75">
        <f t="shared" si="24"/>
        <v>89568.009999999282</v>
      </c>
      <c r="E219" s="75">
        <f t="shared" si="21"/>
        <v>6312440.3899999587</v>
      </c>
      <c r="F219" s="74">
        <f t="shared" ref="F219:F258" si="25">(E207+E219+SUM(E208:E218)*2)/24</f>
        <v>6600679.7899999572</v>
      </c>
      <c r="G219" s="73">
        <f t="shared" ref="G219:G258" si="26">(B207+B219+SUM(B208:B218)*2)/24</f>
        <v>4060955.9499999136</v>
      </c>
      <c r="H219" s="79">
        <f t="shared" ref="H219:H258" si="27">(C207+C219+SUM(C208:C218)*2)/24</f>
        <v>2446065.8700000439</v>
      </c>
    </row>
    <row r="220" spans="1:8" hidden="1" outlineLevel="1">
      <c r="A220" s="76">
        <v>41486</v>
      </c>
      <c r="B220" s="75">
        <f t="shared" si="22"/>
        <v>3854065.8399999142</v>
      </c>
      <c r="C220" s="75">
        <f t="shared" si="23"/>
        <v>2321448.3000000454</v>
      </c>
      <c r="D220" s="75">
        <f t="shared" si="24"/>
        <v>88886.349999999278</v>
      </c>
      <c r="E220" s="75">
        <f t="shared" si="21"/>
        <v>6264400.4899999592</v>
      </c>
      <c r="F220" s="74">
        <f t="shared" si="25"/>
        <v>6552639.8899999568</v>
      </c>
      <c r="G220" s="73">
        <f t="shared" si="26"/>
        <v>4031400.2199999136</v>
      </c>
      <c r="H220" s="79">
        <f t="shared" si="27"/>
        <v>2428263.3600000441</v>
      </c>
    </row>
    <row r="221" spans="1:8" hidden="1" outlineLevel="1">
      <c r="A221" s="76">
        <v>41517</v>
      </c>
      <c r="B221" s="75">
        <f t="shared" si="22"/>
        <v>3824510.1099999142</v>
      </c>
      <c r="C221" s="75">
        <f t="shared" si="23"/>
        <v>2303645.7900000457</v>
      </c>
      <c r="D221" s="75">
        <f t="shared" si="24"/>
        <v>88204.689999999275</v>
      </c>
      <c r="E221" s="75">
        <f t="shared" si="21"/>
        <v>6216360.5899999589</v>
      </c>
      <c r="F221" s="74">
        <f t="shared" si="25"/>
        <v>6504599.9899999574</v>
      </c>
      <c r="G221" s="73">
        <f t="shared" si="26"/>
        <v>4001844.4899999131</v>
      </c>
      <c r="H221" s="79">
        <f t="shared" si="27"/>
        <v>2410460.8500000443</v>
      </c>
    </row>
    <row r="222" spans="1:8" hidden="1" outlineLevel="1">
      <c r="A222" s="76">
        <v>41547</v>
      </c>
      <c r="B222" s="75">
        <f t="shared" si="22"/>
        <v>3794954.3799999142</v>
      </c>
      <c r="C222" s="75">
        <f t="shared" si="23"/>
        <v>2285843.2800000459</v>
      </c>
      <c r="D222" s="75">
        <f t="shared" si="24"/>
        <v>87523.029999999271</v>
      </c>
      <c r="E222" s="75">
        <f t="shared" si="21"/>
        <v>6168320.6899999594</v>
      </c>
      <c r="F222" s="74">
        <f t="shared" si="25"/>
        <v>6456560.0899999579</v>
      </c>
      <c r="G222" s="73">
        <f t="shared" si="26"/>
        <v>3972288.7599999146</v>
      </c>
      <c r="H222" s="79">
        <f t="shared" si="27"/>
        <v>2392658.340000045</v>
      </c>
    </row>
    <row r="223" spans="1:8" hidden="1" outlineLevel="1">
      <c r="A223" s="76">
        <v>41578</v>
      </c>
      <c r="B223" s="75">
        <f t="shared" si="22"/>
        <v>3765398.6499999142</v>
      </c>
      <c r="C223" s="75">
        <f t="shared" si="23"/>
        <v>2268040.7700000461</v>
      </c>
      <c r="D223" s="75">
        <f t="shared" si="24"/>
        <v>86841.369999999268</v>
      </c>
      <c r="E223" s="75">
        <f t="shared" si="21"/>
        <v>6120280.78999996</v>
      </c>
      <c r="F223" s="74">
        <f t="shared" si="25"/>
        <v>6408520.1899999576</v>
      </c>
      <c r="G223" s="73">
        <f t="shared" si="26"/>
        <v>3942733.0299999141</v>
      </c>
      <c r="H223" s="79">
        <f t="shared" si="27"/>
        <v>2374855.8300000448</v>
      </c>
    </row>
    <row r="224" spans="1:8" hidden="1" outlineLevel="1">
      <c r="A224" s="76">
        <v>41608</v>
      </c>
      <c r="B224" s="75">
        <f t="shared" si="22"/>
        <v>3735842.9199999142</v>
      </c>
      <c r="C224" s="75">
        <f t="shared" si="23"/>
        <v>2250238.2600000463</v>
      </c>
      <c r="D224" s="75">
        <f t="shared" si="24"/>
        <v>86159.709999999264</v>
      </c>
      <c r="E224" s="75">
        <f t="shared" si="21"/>
        <v>6072240.8899999596</v>
      </c>
      <c r="F224" s="74">
        <f t="shared" si="25"/>
        <v>6360480.2899999581</v>
      </c>
      <c r="G224" s="73">
        <f t="shared" si="26"/>
        <v>3913177.2999999146</v>
      </c>
      <c r="H224" s="79">
        <f t="shared" si="27"/>
        <v>2357053.320000045</v>
      </c>
    </row>
    <row r="225" spans="1:8" hidden="1" outlineLevel="1">
      <c r="A225" s="76">
        <v>41639</v>
      </c>
      <c r="B225" s="75">
        <f t="shared" si="22"/>
        <v>3706287.1899999143</v>
      </c>
      <c r="C225" s="75">
        <f t="shared" si="23"/>
        <v>2232435.7500000466</v>
      </c>
      <c r="D225" s="75">
        <f t="shared" si="24"/>
        <v>85478.049999999261</v>
      </c>
      <c r="E225" s="75">
        <f t="shared" si="21"/>
        <v>6024200.9899999592</v>
      </c>
      <c r="F225" s="74">
        <f t="shared" si="25"/>
        <v>6312440.3899999587</v>
      </c>
      <c r="G225" s="73">
        <f t="shared" si="26"/>
        <v>3883621.5699999142</v>
      </c>
      <c r="H225" s="79">
        <f t="shared" si="27"/>
        <v>2339250.8100000452</v>
      </c>
    </row>
    <row r="226" spans="1:8" hidden="1" outlineLevel="1">
      <c r="A226" s="76">
        <v>41670</v>
      </c>
      <c r="B226" s="75">
        <f t="shared" si="22"/>
        <v>3676731.4599999143</v>
      </c>
      <c r="C226" s="75">
        <f t="shared" si="23"/>
        <v>2214633.2400000468</v>
      </c>
      <c r="D226" s="75">
        <f t="shared" si="24"/>
        <v>84796.389999999257</v>
      </c>
      <c r="E226" s="75">
        <f t="shared" si="21"/>
        <v>5976161.0899999607</v>
      </c>
      <c r="F226" s="74">
        <f t="shared" si="25"/>
        <v>6264400.4899999602</v>
      </c>
      <c r="G226" s="73">
        <f t="shared" si="26"/>
        <v>3854065.8399999142</v>
      </c>
      <c r="H226" s="79">
        <f t="shared" si="27"/>
        <v>2321448.3000000459</v>
      </c>
    </row>
    <row r="227" spans="1:8" hidden="1" outlineLevel="1">
      <c r="A227" s="76">
        <v>41698</v>
      </c>
      <c r="B227" s="75">
        <f t="shared" si="22"/>
        <v>3647175.7299999143</v>
      </c>
      <c r="C227" s="75">
        <f t="shared" si="23"/>
        <v>2196830.730000047</v>
      </c>
      <c r="D227" s="75">
        <f t="shared" si="24"/>
        <v>84114.729999999254</v>
      </c>
      <c r="E227" s="75">
        <f t="shared" si="21"/>
        <v>5928121.1899999613</v>
      </c>
      <c r="F227" s="74">
        <f t="shared" si="25"/>
        <v>6216360.5899999598</v>
      </c>
      <c r="G227" s="73">
        <f t="shared" si="26"/>
        <v>3824510.1099999142</v>
      </c>
      <c r="H227" s="79">
        <f t="shared" si="27"/>
        <v>2303645.7900000457</v>
      </c>
    </row>
    <row r="228" spans="1:8" hidden="1" outlineLevel="1">
      <c r="A228" s="76">
        <v>41729</v>
      </c>
      <c r="B228" s="75">
        <f t="shared" si="22"/>
        <v>3617619.9999999143</v>
      </c>
      <c r="C228" s="75">
        <f t="shared" si="23"/>
        <v>2179028.2200000472</v>
      </c>
      <c r="D228" s="75">
        <f t="shared" si="24"/>
        <v>83433.06999999925</v>
      </c>
      <c r="E228" s="75">
        <f t="shared" si="21"/>
        <v>5880081.2899999609</v>
      </c>
      <c r="F228" s="74">
        <f t="shared" si="25"/>
        <v>6168320.6899999594</v>
      </c>
      <c r="G228" s="73">
        <f t="shared" si="26"/>
        <v>3794954.3799999137</v>
      </c>
      <c r="H228" s="79">
        <f t="shared" si="27"/>
        <v>2285843.2800000459</v>
      </c>
    </row>
    <row r="229" spans="1:8" hidden="1" outlineLevel="1">
      <c r="A229" s="76">
        <v>41759</v>
      </c>
      <c r="B229" s="75">
        <f t="shared" si="22"/>
        <v>3588064.2699999143</v>
      </c>
      <c r="C229" s="75">
        <f t="shared" si="23"/>
        <v>2161225.7100000475</v>
      </c>
      <c r="D229" s="75">
        <f t="shared" si="24"/>
        <v>82751.409999999247</v>
      </c>
      <c r="E229" s="75">
        <f t="shared" si="21"/>
        <v>5832041.3899999605</v>
      </c>
      <c r="F229" s="74">
        <f t="shared" si="25"/>
        <v>6120280.7899999591</v>
      </c>
      <c r="G229" s="73">
        <f t="shared" si="26"/>
        <v>3765398.6499999142</v>
      </c>
      <c r="H229" s="79">
        <f t="shared" si="27"/>
        <v>2268040.7700000461</v>
      </c>
    </row>
    <row r="230" spans="1:8" hidden="1" outlineLevel="1">
      <c r="A230" s="76">
        <v>41790</v>
      </c>
      <c r="B230" s="75">
        <f t="shared" si="22"/>
        <v>3558508.5399999144</v>
      </c>
      <c r="C230" s="75">
        <f t="shared" si="23"/>
        <v>2143423.2000000477</v>
      </c>
      <c r="D230" s="75">
        <f t="shared" si="24"/>
        <v>82069.749999999243</v>
      </c>
      <c r="E230" s="75">
        <f t="shared" si="21"/>
        <v>5784001.4899999611</v>
      </c>
      <c r="F230" s="74">
        <f t="shared" si="25"/>
        <v>6072240.8899999596</v>
      </c>
      <c r="G230" s="73">
        <f t="shared" si="26"/>
        <v>3735842.9199999142</v>
      </c>
      <c r="H230" s="79">
        <f t="shared" si="27"/>
        <v>2250238.2600000468</v>
      </c>
    </row>
    <row r="231" spans="1:8" hidden="1" outlineLevel="1">
      <c r="A231" s="76">
        <v>41820</v>
      </c>
      <c r="B231" s="75">
        <f t="shared" si="22"/>
        <v>3528952.8099999144</v>
      </c>
      <c r="C231" s="75">
        <f t="shared" si="23"/>
        <v>2125620.6900000479</v>
      </c>
      <c r="D231" s="75">
        <f t="shared" si="24"/>
        <v>81388.08999999924</v>
      </c>
      <c r="E231" s="75">
        <f t="shared" si="21"/>
        <v>5735961.5899999617</v>
      </c>
      <c r="F231" s="74">
        <f t="shared" si="25"/>
        <v>6024200.9899999611</v>
      </c>
      <c r="G231" s="73">
        <f t="shared" si="26"/>
        <v>3706287.1899999143</v>
      </c>
      <c r="H231" s="79">
        <f t="shared" si="27"/>
        <v>2232435.7500000466</v>
      </c>
    </row>
    <row r="232" spans="1:8" hidden="1" outlineLevel="1">
      <c r="A232" s="76">
        <v>41851</v>
      </c>
      <c r="B232" s="75">
        <f t="shared" si="22"/>
        <v>3499397.0799999144</v>
      </c>
      <c r="C232" s="75">
        <f t="shared" si="23"/>
        <v>2107818.1800000481</v>
      </c>
      <c r="D232" s="75">
        <f t="shared" si="24"/>
        <v>80706.429999999236</v>
      </c>
      <c r="E232" s="75">
        <f t="shared" si="21"/>
        <v>5687921.6899999622</v>
      </c>
      <c r="F232" s="74">
        <f t="shared" si="25"/>
        <v>5976161.0899999598</v>
      </c>
      <c r="G232" s="73">
        <f t="shared" si="26"/>
        <v>3676731.4599999138</v>
      </c>
      <c r="H232" s="79">
        <f t="shared" si="27"/>
        <v>2214633.2400000468</v>
      </c>
    </row>
    <row r="233" spans="1:8" hidden="1" outlineLevel="1">
      <c r="A233" s="76">
        <v>41882</v>
      </c>
      <c r="B233" s="75">
        <f t="shared" si="22"/>
        <v>3469841.3499999144</v>
      </c>
      <c r="C233" s="75">
        <f t="shared" si="23"/>
        <v>2090015.6700000481</v>
      </c>
      <c r="D233" s="75">
        <f t="shared" si="24"/>
        <v>80024.769999999233</v>
      </c>
      <c r="E233" s="75">
        <f t="shared" si="21"/>
        <v>5639881.7899999619</v>
      </c>
      <c r="F233" s="74">
        <f t="shared" si="25"/>
        <v>5928121.1899999604</v>
      </c>
      <c r="G233" s="73">
        <f t="shared" si="26"/>
        <v>3647175.7299999143</v>
      </c>
      <c r="H233" s="79">
        <f t="shared" si="27"/>
        <v>2196830.730000047</v>
      </c>
    </row>
    <row r="234" spans="1:8" hidden="1" outlineLevel="1">
      <c r="A234" s="76">
        <v>41912</v>
      </c>
      <c r="B234" s="75">
        <f t="shared" si="22"/>
        <v>3440285.6199999144</v>
      </c>
      <c r="C234" s="75">
        <f t="shared" si="23"/>
        <v>2072213.1600000481</v>
      </c>
      <c r="D234" s="75">
        <f t="shared" si="24"/>
        <v>79343.109999999229</v>
      </c>
      <c r="E234" s="75">
        <f t="shared" si="21"/>
        <v>5591841.8899999615</v>
      </c>
      <c r="F234" s="74">
        <f t="shared" si="25"/>
        <v>5880081.2899999609</v>
      </c>
      <c r="G234" s="73">
        <f t="shared" si="26"/>
        <v>3617619.9999999143</v>
      </c>
      <c r="H234" s="79">
        <f t="shared" si="27"/>
        <v>2179028.2200000472</v>
      </c>
    </row>
    <row r="235" spans="1:8" hidden="1" outlineLevel="1">
      <c r="A235" s="76">
        <v>41943</v>
      </c>
      <c r="B235" s="75">
        <f t="shared" si="22"/>
        <v>3410729.8899999144</v>
      </c>
      <c r="C235" s="75">
        <f t="shared" si="23"/>
        <v>2054410.6500000481</v>
      </c>
      <c r="D235" s="75">
        <f t="shared" si="24"/>
        <v>78661.449999999226</v>
      </c>
      <c r="E235" s="75">
        <f t="shared" si="21"/>
        <v>5543801.989999962</v>
      </c>
      <c r="F235" s="74">
        <f t="shared" si="25"/>
        <v>5832041.3899999605</v>
      </c>
      <c r="G235" s="73">
        <f t="shared" si="26"/>
        <v>3588064.2699999139</v>
      </c>
      <c r="H235" s="79">
        <f t="shared" si="27"/>
        <v>2161225.710000047</v>
      </c>
    </row>
    <row r="236" spans="1:8" hidden="1" outlineLevel="1">
      <c r="A236" s="76">
        <v>41973</v>
      </c>
      <c r="B236" s="75">
        <f t="shared" si="22"/>
        <v>3381174.1599999145</v>
      </c>
      <c r="C236" s="75">
        <f t="shared" si="23"/>
        <v>2036608.1400000481</v>
      </c>
      <c r="D236" s="75">
        <f t="shared" si="24"/>
        <v>77979.789999999222</v>
      </c>
      <c r="E236" s="75">
        <f t="shared" si="21"/>
        <v>5495762.0899999617</v>
      </c>
      <c r="F236" s="74">
        <f t="shared" si="25"/>
        <v>5784001.4899999611</v>
      </c>
      <c r="G236" s="73">
        <f t="shared" si="26"/>
        <v>3558508.5399999139</v>
      </c>
      <c r="H236" s="79">
        <f t="shared" si="27"/>
        <v>2143423.2000000472</v>
      </c>
    </row>
    <row r="237" spans="1:8" hidden="1" outlineLevel="1">
      <c r="A237" s="76">
        <v>42004</v>
      </c>
      <c r="B237" s="75">
        <f t="shared" si="22"/>
        <v>3351618.4299999145</v>
      </c>
      <c r="C237" s="75">
        <f t="shared" si="23"/>
        <v>2018805.6300000481</v>
      </c>
      <c r="D237" s="75">
        <f t="shared" si="24"/>
        <v>77298.129999999219</v>
      </c>
      <c r="E237" s="75">
        <f t="shared" si="21"/>
        <v>5447722.1899999613</v>
      </c>
      <c r="F237" s="74">
        <f t="shared" si="25"/>
        <v>5735961.5899999617</v>
      </c>
      <c r="G237" s="73">
        <f t="shared" si="26"/>
        <v>3528952.8099999144</v>
      </c>
      <c r="H237" s="79">
        <f t="shared" si="27"/>
        <v>2125620.6900000474</v>
      </c>
    </row>
    <row r="238" spans="1:8" collapsed="1">
      <c r="A238" s="76">
        <v>42035</v>
      </c>
      <c r="B238" s="75">
        <f t="shared" si="22"/>
        <v>3322062.6999999145</v>
      </c>
      <c r="C238" s="75">
        <f t="shared" si="23"/>
        <v>2001003.1200000481</v>
      </c>
      <c r="D238" s="75">
        <f t="shared" si="24"/>
        <v>76616.469999999215</v>
      </c>
      <c r="E238" s="75">
        <f t="shared" si="21"/>
        <v>5399682.2899999619</v>
      </c>
      <c r="F238" s="74">
        <f t="shared" si="25"/>
        <v>5687921.6899999613</v>
      </c>
      <c r="G238" s="73">
        <f t="shared" si="26"/>
        <v>3499397.0799999149</v>
      </c>
      <c r="H238" s="79">
        <f t="shared" si="27"/>
        <v>2107818.1800000477</v>
      </c>
    </row>
    <row r="239" spans="1:8">
      <c r="A239" s="76">
        <v>42063</v>
      </c>
      <c r="B239" s="75">
        <f t="shared" si="22"/>
        <v>3292506.9699999145</v>
      </c>
      <c r="C239" s="75">
        <f t="shared" si="23"/>
        <v>1983200.6100000481</v>
      </c>
      <c r="D239" s="75">
        <f t="shared" si="24"/>
        <v>75934.809999999212</v>
      </c>
      <c r="E239" s="75">
        <f t="shared" si="21"/>
        <v>5351642.3899999624</v>
      </c>
      <c r="F239" s="74">
        <f t="shared" si="25"/>
        <v>5639881.7899999619</v>
      </c>
      <c r="G239" s="73">
        <f t="shared" si="26"/>
        <v>3469841.3499999144</v>
      </c>
      <c r="H239" s="79">
        <f t="shared" si="27"/>
        <v>2090015.6700000481</v>
      </c>
    </row>
    <row r="240" spans="1:8">
      <c r="A240" s="76">
        <v>42094</v>
      </c>
      <c r="B240" s="75">
        <f t="shared" si="22"/>
        <v>3262951.2399999145</v>
      </c>
      <c r="C240" s="75">
        <f t="shared" si="23"/>
        <v>1965398.1000000481</v>
      </c>
      <c r="D240" s="75">
        <f t="shared" si="24"/>
        <v>75253.149999999208</v>
      </c>
      <c r="E240" s="75">
        <f t="shared" si="21"/>
        <v>5303602.489999962</v>
      </c>
      <c r="F240" s="74">
        <f t="shared" si="25"/>
        <v>5591841.8899999624</v>
      </c>
      <c r="G240" s="73">
        <f t="shared" si="26"/>
        <v>3440285.6199999149</v>
      </c>
      <c r="H240" s="79">
        <f t="shared" si="27"/>
        <v>2072213.1600000483</v>
      </c>
    </row>
    <row r="241" spans="1:9">
      <c r="A241" s="76">
        <v>42124</v>
      </c>
      <c r="B241" s="75">
        <f t="shared" si="22"/>
        <v>3233395.5099999146</v>
      </c>
      <c r="C241" s="75">
        <f t="shared" si="23"/>
        <v>1947595.590000048</v>
      </c>
      <c r="D241" s="75">
        <f t="shared" si="24"/>
        <v>74571.489999999205</v>
      </c>
      <c r="E241" s="75">
        <f t="shared" si="21"/>
        <v>5255562.5899999617</v>
      </c>
      <c r="F241" s="74">
        <f t="shared" si="25"/>
        <v>5543801.989999962</v>
      </c>
      <c r="G241" s="73">
        <f t="shared" si="26"/>
        <v>3410729.8899999135</v>
      </c>
      <c r="H241" s="79">
        <f t="shared" si="27"/>
        <v>2054410.6500000479</v>
      </c>
    </row>
    <row r="242" spans="1:9">
      <c r="A242" s="76">
        <v>42155</v>
      </c>
      <c r="B242" s="75">
        <f t="shared" si="22"/>
        <v>3203839.7799999146</v>
      </c>
      <c r="C242" s="75">
        <f t="shared" si="23"/>
        <v>1929793.080000048</v>
      </c>
      <c r="D242" s="75">
        <f t="shared" si="24"/>
        <v>73889.829999999201</v>
      </c>
      <c r="E242" s="75">
        <f t="shared" si="21"/>
        <v>5207522.6899999613</v>
      </c>
      <c r="F242" s="74">
        <f t="shared" si="25"/>
        <v>5495762.0899999617</v>
      </c>
      <c r="G242" s="73">
        <f t="shared" si="26"/>
        <v>3381174.1599999145</v>
      </c>
      <c r="H242" s="79">
        <f t="shared" si="27"/>
        <v>2036608.1400000481</v>
      </c>
    </row>
    <row r="243" spans="1:9">
      <c r="A243" s="76">
        <v>42185</v>
      </c>
      <c r="B243" s="75">
        <f t="shared" si="22"/>
        <v>3174284.0499999146</v>
      </c>
      <c r="C243" s="75">
        <f t="shared" si="23"/>
        <v>1911990.570000048</v>
      </c>
      <c r="D243" s="75">
        <f t="shared" si="24"/>
        <v>73208.169999999198</v>
      </c>
      <c r="E243" s="75">
        <f t="shared" si="21"/>
        <v>5159482.7899999619</v>
      </c>
      <c r="F243" s="78">
        <f t="shared" si="25"/>
        <v>5447722.1899999613</v>
      </c>
      <c r="G243" s="73">
        <f t="shared" si="26"/>
        <v>3351618.4299999145</v>
      </c>
      <c r="H243" s="73">
        <f t="shared" si="27"/>
        <v>2018805.6300000476</v>
      </c>
    </row>
    <row r="244" spans="1:9">
      <c r="A244" s="76">
        <v>42216</v>
      </c>
      <c r="B244" s="75">
        <f t="shared" si="22"/>
        <v>3144728.3199999146</v>
      </c>
      <c r="C244" s="75">
        <f t="shared" si="23"/>
        <v>1894188.060000048</v>
      </c>
      <c r="D244" s="75">
        <f t="shared" si="24"/>
        <v>72526.509999999194</v>
      </c>
      <c r="E244" s="75">
        <f t="shared" si="21"/>
        <v>5111442.8899999615</v>
      </c>
      <c r="F244" s="78">
        <f t="shared" si="25"/>
        <v>5399682.2899999619</v>
      </c>
      <c r="G244" s="73">
        <f t="shared" si="26"/>
        <v>3322062.699999914</v>
      </c>
      <c r="H244" s="73">
        <f t="shared" si="27"/>
        <v>2001003.1200000478</v>
      </c>
      <c r="I244" s="72"/>
    </row>
    <row r="245" spans="1:9">
      <c r="A245" s="76">
        <v>42247</v>
      </c>
      <c r="B245" s="75">
        <f t="shared" si="22"/>
        <v>3115172.5899999146</v>
      </c>
      <c r="C245" s="75">
        <f t="shared" si="23"/>
        <v>1876385.550000048</v>
      </c>
      <c r="D245" s="75">
        <f t="shared" si="24"/>
        <v>71844.849999999191</v>
      </c>
      <c r="E245" s="75">
        <f t="shared" si="21"/>
        <v>5063402.989999962</v>
      </c>
      <c r="F245" s="74">
        <f t="shared" si="25"/>
        <v>5351642.3899999624</v>
      </c>
      <c r="G245" s="73">
        <f t="shared" si="26"/>
        <v>3292506.969999915</v>
      </c>
      <c r="H245" s="73">
        <f t="shared" si="27"/>
        <v>1983200.6100000481</v>
      </c>
      <c r="I245" s="72"/>
    </row>
    <row r="246" spans="1:9">
      <c r="A246" s="76">
        <v>42277</v>
      </c>
      <c r="B246" s="75">
        <f t="shared" si="22"/>
        <v>3085616.8599999147</v>
      </c>
      <c r="C246" s="75">
        <f t="shared" si="23"/>
        <v>1858583.040000048</v>
      </c>
      <c r="D246" s="75">
        <f t="shared" si="24"/>
        <v>71163.189999999187</v>
      </c>
      <c r="E246" s="75">
        <f t="shared" si="21"/>
        <v>5015363.0899999626</v>
      </c>
      <c r="F246" s="74">
        <f t="shared" si="25"/>
        <v>5303602.489999962</v>
      </c>
      <c r="G246" s="73">
        <f t="shared" si="26"/>
        <v>3262951.2399999145</v>
      </c>
      <c r="H246" s="73">
        <f t="shared" si="27"/>
        <v>1965398.1000000481</v>
      </c>
      <c r="I246" s="72"/>
    </row>
    <row r="247" spans="1:9">
      <c r="A247" s="76">
        <v>42308</v>
      </c>
      <c r="B247" s="75">
        <f t="shared" si="22"/>
        <v>3056061.1299999147</v>
      </c>
      <c r="C247" s="75">
        <f t="shared" si="23"/>
        <v>1840780.530000048</v>
      </c>
      <c r="D247" s="75">
        <f t="shared" si="24"/>
        <v>70481.529999999184</v>
      </c>
      <c r="E247" s="75">
        <f t="shared" si="21"/>
        <v>4967323.1899999622</v>
      </c>
      <c r="F247" s="74">
        <f t="shared" si="25"/>
        <v>5255562.5899999626</v>
      </c>
      <c r="G247" s="73">
        <f t="shared" si="26"/>
        <v>3233395.5099999146</v>
      </c>
      <c r="H247" s="73">
        <f t="shared" si="27"/>
        <v>1947595.5900000483</v>
      </c>
      <c r="I247" s="72"/>
    </row>
    <row r="248" spans="1:9">
      <c r="A248" s="76">
        <v>42338</v>
      </c>
      <c r="B248" s="75">
        <f t="shared" si="22"/>
        <v>3026505.3999999147</v>
      </c>
      <c r="C248" s="75">
        <f t="shared" si="23"/>
        <v>1822978.020000048</v>
      </c>
      <c r="D248" s="75">
        <f t="shared" si="24"/>
        <v>69799.86999999918</v>
      </c>
      <c r="E248" s="75">
        <f t="shared" si="21"/>
        <v>4919283.2899999619</v>
      </c>
      <c r="F248" s="74">
        <f t="shared" si="25"/>
        <v>5207522.6899999613</v>
      </c>
      <c r="G248" s="73">
        <f t="shared" si="26"/>
        <v>3203839.7799999141</v>
      </c>
      <c r="H248" s="73">
        <f t="shared" si="27"/>
        <v>1929793.0800000483</v>
      </c>
      <c r="I248" s="72"/>
    </row>
    <row r="249" spans="1:9">
      <c r="A249" s="76">
        <v>42369</v>
      </c>
      <c r="B249" s="75">
        <f t="shared" si="22"/>
        <v>2996949.6699999147</v>
      </c>
      <c r="C249" s="75">
        <f t="shared" si="23"/>
        <v>1805175.510000048</v>
      </c>
      <c r="D249" s="75">
        <f t="shared" si="24"/>
        <v>69118.209999999177</v>
      </c>
      <c r="E249" s="75">
        <f t="shared" si="21"/>
        <v>4871243.3899999615</v>
      </c>
      <c r="F249" s="74">
        <f t="shared" si="25"/>
        <v>5159482.7899999628</v>
      </c>
      <c r="G249" s="73">
        <f t="shared" si="26"/>
        <v>3174284.0499999146</v>
      </c>
      <c r="H249" s="73">
        <f t="shared" si="27"/>
        <v>1911990.5700000485</v>
      </c>
      <c r="I249" s="72"/>
    </row>
    <row r="250" spans="1:9">
      <c r="A250" s="76">
        <v>42400</v>
      </c>
      <c r="B250" s="75">
        <f t="shared" si="22"/>
        <v>2967393.9399999147</v>
      </c>
      <c r="C250" s="75">
        <f t="shared" si="23"/>
        <v>1787373.000000048</v>
      </c>
      <c r="D250" s="75">
        <f t="shared" si="24"/>
        <v>68436.549999999173</v>
      </c>
      <c r="E250" s="75">
        <f t="shared" si="21"/>
        <v>4823203.4899999611</v>
      </c>
      <c r="F250" s="74">
        <f t="shared" si="25"/>
        <v>5111442.8899999624</v>
      </c>
      <c r="G250" s="73">
        <f t="shared" si="26"/>
        <v>3144728.3199999146</v>
      </c>
      <c r="H250" s="73">
        <f t="shared" si="27"/>
        <v>1894188.0600000478</v>
      </c>
      <c r="I250" s="72"/>
    </row>
    <row r="251" spans="1:9">
      <c r="A251" s="76">
        <v>42428</v>
      </c>
      <c r="B251" s="75">
        <f t="shared" si="22"/>
        <v>2937838.2099999147</v>
      </c>
      <c r="C251" s="75">
        <f t="shared" si="23"/>
        <v>1769570.490000048</v>
      </c>
      <c r="D251" s="75">
        <f t="shared" si="24"/>
        <v>67754.88999999917</v>
      </c>
      <c r="E251" s="75">
        <f t="shared" si="21"/>
        <v>4775163.5899999617</v>
      </c>
      <c r="F251" s="74">
        <f t="shared" si="25"/>
        <v>5063402.989999962</v>
      </c>
      <c r="G251" s="73">
        <f t="shared" si="26"/>
        <v>3115172.5899999142</v>
      </c>
      <c r="H251" s="73">
        <f t="shared" si="27"/>
        <v>1876385.550000048</v>
      </c>
      <c r="I251" s="72"/>
    </row>
    <row r="252" spans="1:9">
      <c r="A252" s="76">
        <v>42460</v>
      </c>
      <c r="B252" s="75">
        <f t="shared" si="22"/>
        <v>2908282.4799999148</v>
      </c>
      <c r="C252" s="75">
        <f t="shared" si="23"/>
        <v>1751767.9800000479</v>
      </c>
      <c r="D252" s="75">
        <f t="shared" si="24"/>
        <v>67073.229999999166</v>
      </c>
      <c r="E252" s="75">
        <f t="shared" si="21"/>
        <v>4727123.6899999622</v>
      </c>
      <c r="F252" s="74">
        <f t="shared" si="25"/>
        <v>5015363.0899999617</v>
      </c>
      <c r="G252" s="73">
        <f t="shared" si="26"/>
        <v>3085616.8599999151</v>
      </c>
      <c r="H252" s="73">
        <f t="shared" si="27"/>
        <v>1858583.0400000478</v>
      </c>
      <c r="I252" s="72"/>
    </row>
    <row r="253" spans="1:9">
      <c r="A253" s="76">
        <v>42490</v>
      </c>
      <c r="B253" s="75">
        <f t="shared" si="22"/>
        <v>2878726.7499999148</v>
      </c>
      <c r="C253" s="75">
        <f t="shared" si="23"/>
        <v>1733965.4700000479</v>
      </c>
      <c r="D253" s="75">
        <f t="shared" si="24"/>
        <v>66391.569999999163</v>
      </c>
      <c r="E253" s="75">
        <f t="shared" si="21"/>
        <v>4679083.7899999619</v>
      </c>
      <c r="F253" s="74">
        <f t="shared" si="25"/>
        <v>4967323.1899999613</v>
      </c>
      <c r="G253" s="73">
        <f t="shared" si="26"/>
        <v>3056061.1299999147</v>
      </c>
      <c r="H253" s="73">
        <f t="shared" si="27"/>
        <v>1840780.5300000485</v>
      </c>
      <c r="I253" s="72"/>
    </row>
    <row r="254" spans="1:9">
      <c r="A254" s="76">
        <v>42521</v>
      </c>
      <c r="B254" s="75">
        <f t="shared" si="22"/>
        <v>2849171.0199999148</v>
      </c>
      <c r="C254" s="75">
        <f t="shared" si="23"/>
        <v>1716162.9600000479</v>
      </c>
      <c r="D254" s="75">
        <f t="shared" si="24"/>
        <v>65709.909999999159</v>
      </c>
      <c r="E254" s="75">
        <f t="shared" si="21"/>
        <v>4631043.8899999624</v>
      </c>
      <c r="F254" s="74">
        <f t="shared" si="25"/>
        <v>4919283.2899999609</v>
      </c>
      <c r="G254" s="73">
        <f t="shared" si="26"/>
        <v>3026505.3999999147</v>
      </c>
      <c r="H254" s="73">
        <f t="shared" si="27"/>
        <v>1822978.020000048</v>
      </c>
      <c r="I254" s="72"/>
    </row>
    <row r="255" spans="1:9">
      <c r="A255" s="76">
        <v>42551</v>
      </c>
      <c r="B255" s="75">
        <f t="shared" si="22"/>
        <v>2819615.2899999148</v>
      </c>
      <c r="C255" s="75">
        <f t="shared" si="23"/>
        <v>1698360.4500000479</v>
      </c>
      <c r="D255" s="75">
        <f t="shared" si="24"/>
        <v>65028.249999999156</v>
      </c>
      <c r="E255" s="75">
        <f t="shared" si="21"/>
        <v>4583003.989999962</v>
      </c>
      <c r="F255" s="74">
        <f t="shared" si="25"/>
        <v>4871243.3899999615</v>
      </c>
      <c r="G255" s="73">
        <f t="shared" si="26"/>
        <v>2996949.6699999147</v>
      </c>
      <c r="H255" s="73">
        <f t="shared" si="27"/>
        <v>1805175.510000048</v>
      </c>
      <c r="I255" s="72"/>
    </row>
    <row r="256" spans="1:9">
      <c r="A256" s="76">
        <v>42582</v>
      </c>
      <c r="B256" s="75">
        <f t="shared" si="22"/>
        <v>2790059.5599999148</v>
      </c>
      <c r="C256" s="75">
        <f t="shared" si="23"/>
        <v>1680557.9400000479</v>
      </c>
      <c r="D256" s="75">
        <f t="shared" si="24"/>
        <v>64346.589999999152</v>
      </c>
      <c r="E256" s="75">
        <f t="shared" si="21"/>
        <v>4534964.0899999617</v>
      </c>
      <c r="F256" s="74">
        <f t="shared" si="25"/>
        <v>4823203.489999962</v>
      </c>
      <c r="G256" s="73">
        <f t="shared" si="26"/>
        <v>2967393.9399999143</v>
      </c>
      <c r="H256" s="73">
        <f t="shared" si="27"/>
        <v>1787373.0000000482</v>
      </c>
      <c r="I256" s="72"/>
    </row>
    <row r="257" spans="1:9">
      <c r="A257" s="76">
        <v>42613</v>
      </c>
      <c r="B257" s="75">
        <f t="shared" si="22"/>
        <v>2760503.8299999149</v>
      </c>
      <c r="C257" s="75">
        <f t="shared" si="23"/>
        <v>1662755.4300000479</v>
      </c>
      <c r="D257" s="75">
        <f t="shared" si="24"/>
        <v>63664.929999999149</v>
      </c>
      <c r="E257" s="75">
        <f t="shared" si="21"/>
        <v>4486924.1899999613</v>
      </c>
      <c r="F257" s="74">
        <f t="shared" si="25"/>
        <v>4775163.5899999617</v>
      </c>
      <c r="G257" s="73">
        <f t="shared" si="26"/>
        <v>2937838.2099999138</v>
      </c>
      <c r="H257" s="73">
        <f t="shared" si="27"/>
        <v>1769570.490000048</v>
      </c>
      <c r="I257" s="72"/>
    </row>
    <row r="258" spans="1:9">
      <c r="A258" s="76">
        <v>42643</v>
      </c>
      <c r="B258" s="75">
        <f t="shared" si="22"/>
        <v>2730948.0999999149</v>
      </c>
      <c r="C258" s="75">
        <f t="shared" si="23"/>
        <v>1644952.9200000479</v>
      </c>
      <c r="D258" s="75">
        <f t="shared" si="24"/>
        <v>62983.269999999146</v>
      </c>
      <c r="E258" s="75">
        <f t="shared" si="21"/>
        <v>4438884.2899999619</v>
      </c>
      <c r="F258" s="74">
        <f t="shared" si="25"/>
        <v>4727123.6899999613</v>
      </c>
      <c r="G258" s="73">
        <f t="shared" si="26"/>
        <v>2908282.4799999148</v>
      </c>
      <c r="H258" s="73">
        <f t="shared" si="27"/>
        <v>1751767.9800000479</v>
      </c>
      <c r="I258" s="77">
        <f>G258/F258</f>
        <v>0.61523299806016685</v>
      </c>
    </row>
    <row r="259" spans="1:9">
      <c r="A259" s="76"/>
      <c r="B259" s="75"/>
      <c r="C259" s="75"/>
      <c r="D259" s="75"/>
      <c r="E259" s="75"/>
      <c r="F259" s="74"/>
      <c r="G259" s="73"/>
      <c r="H259" s="73"/>
      <c r="I259" s="72"/>
    </row>
    <row r="260" spans="1:9">
      <c r="F260" s="70">
        <v>42277</v>
      </c>
      <c r="G260" s="71">
        <f>B246</f>
        <v>3085616.8599999147</v>
      </c>
    </row>
    <row r="261" spans="1:9">
      <c r="F261" s="70">
        <v>42643</v>
      </c>
      <c r="G261" s="69">
        <f>B258</f>
        <v>2730948.0999999149</v>
      </c>
    </row>
    <row r="262" spans="1:9" ht="13.5" thickBot="1">
      <c r="G262" s="68">
        <f>G260-G261</f>
        <v>354668.75999999978</v>
      </c>
    </row>
    <row r="263" spans="1:9" ht="13.5" thickTop="1"/>
  </sheetData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61"/>
  <sheetViews>
    <sheetView topLeftCell="A31" workbookViewId="0">
      <selection activeCell="F56" sqref="F56"/>
    </sheetView>
  </sheetViews>
  <sheetFormatPr defaultColWidth="11.6640625" defaultRowHeight="15"/>
  <cols>
    <col min="1" max="1" width="16" style="93" customWidth="1"/>
    <col min="2" max="2" width="15.83203125" style="93" bestFit="1" customWidth="1"/>
    <col min="3" max="3" width="18.5" style="93" bestFit="1" customWidth="1"/>
    <col min="4" max="4" width="15.83203125" style="93" bestFit="1" customWidth="1"/>
    <col min="5" max="5" width="14.83203125" style="93" customWidth="1"/>
    <col min="6" max="6" width="17" style="93" bestFit="1" customWidth="1"/>
    <col min="7" max="7" width="9.1640625" style="93" bestFit="1" customWidth="1"/>
    <col min="8" max="8" width="15.5" style="94" bestFit="1" customWidth="1"/>
    <col min="9" max="9" width="6.33203125" style="94" bestFit="1" customWidth="1"/>
    <col min="10" max="15" width="15.5" style="94" bestFit="1" customWidth="1"/>
    <col min="16" max="16384" width="11.6640625" style="94"/>
  </cols>
  <sheetData>
    <row r="1" spans="1:16" ht="18.75">
      <c r="A1" s="276" t="s">
        <v>118</v>
      </c>
      <c r="B1" s="276"/>
      <c r="C1" s="276"/>
      <c r="D1" s="276"/>
      <c r="E1" s="276"/>
      <c r="F1" s="276"/>
    </row>
    <row r="2" spans="1:16">
      <c r="A2" s="277"/>
      <c r="B2" s="277"/>
      <c r="C2" s="277"/>
      <c r="D2" s="277"/>
      <c r="E2" s="277"/>
      <c r="F2" s="277"/>
      <c r="H2" s="95"/>
      <c r="I2" s="95"/>
      <c r="J2" s="95"/>
      <c r="K2" s="95"/>
      <c r="L2" s="95"/>
      <c r="M2" s="95"/>
      <c r="N2" s="95"/>
      <c r="O2" s="95"/>
    </row>
    <row r="3" spans="1:16">
      <c r="A3" s="96" t="s">
        <v>5</v>
      </c>
      <c r="B3" s="96" t="s">
        <v>119</v>
      </c>
      <c r="C3" s="96" t="s">
        <v>120</v>
      </c>
      <c r="D3" s="96" t="s">
        <v>121</v>
      </c>
      <c r="E3" s="96" t="s">
        <v>78</v>
      </c>
      <c r="F3" s="96" t="s">
        <v>122</v>
      </c>
      <c r="H3" s="95"/>
      <c r="I3" s="95"/>
      <c r="J3" s="95"/>
      <c r="K3" s="95"/>
      <c r="L3" s="95"/>
      <c r="M3" s="95"/>
      <c r="N3" s="95"/>
      <c r="O3" s="95"/>
    </row>
    <row r="4" spans="1:16">
      <c r="A4" s="96" t="s">
        <v>123</v>
      </c>
      <c r="B4" s="97">
        <v>11400031</v>
      </c>
      <c r="C4" s="97">
        <v>11400061</v>
      </c>
      <c r="D4" s="97">
        <v>11400071</v>
      </c>
      <c r="E4" s="97">
        <v>11400091</v>
      </c>
      <c r="F4" s="98"/>
      <c r="H4" s="95"/>
      <c r="I4" s="95"/>
      <c r="J4" s="95"/>
      <c r="K4" s="95"/>
      <c r="L4" s="95"/>
      <c r="M4" s="95"/>
      <c r="N4" s="95"/>
      <c r="O4" s="95"/>
    </row>
    <row r="5" spans="1:16">
      <c r="A5" s="99">
        <v>42257</v>
      </c>
      <c r="B5" s="100">
        <v>76622596.840000004</v>
      </c>
      <c r="C5" s="100">
        <v>156960790.84</v>
      </c>
      <c r="D5" s="100">
        <v>16950332.899999999</v>
      </c>
      <c r="E5" s="100">
        <v>31009424.030000001</v>
      </c>
      <c r="F5" s="100">
        <f>SUM(B5:E5)</f>
        <v>281543144.61000001</v>
      </c>
      <c r="H5" s="95"/>
      <c r="I5" s="95"/>
      <c r="J5" s="95"/>
      <c r="K5" s="95"/>
      <c r="L5" s="95"/>
      <c r="M5" s="95"/>
      <c r="N5" s="95"/>
      <c r="O5" s="95"/>
    </row>
    <row r="6" spans="1:16">
      <c r="A6" s="101">
        <v>42288</v>
      </c>
      <c r="B6" s="100">
        <v>76622596.840000004</v>
      </c>
      <c r="C6" s="100">
        <v>156960790.84</v>
      </c>
      <c r="D6" s="100">
        <v>16950332.899999999</v>
      </c>
      <c r="E6" s="100">
        <v>31009424.030000001</v>
      </c>
      <c r="F6" s="100">
        <f t="shared" ref="F6:F17" si="0">SUM(B6:E6)</f>
        <v>281543144.61000001</v>
      </c>
    </row>
    <row r="7" spans="1:16">
      <c r="A7" s="101">
        <v>42320</v>
      </c>
      <c r="B7" s="100">
        <v>76622596.840000004</v>
      </c>
      <c r="C7" s="100">
        <v>156960790.84</v>
      </c>
      <c r="D7" s="100">
        <v>16950332.899999999</v>
      </c>
      <c r="E7" s="100">
        <v>31009424.030000001</v>
      </c>
      <c r="F7" s="100">
        <f t="shared" si="0"/>
        <v>281543144.61000001</v>
      </c>
    </row>
    <row r="8" spans="1:16">
      <c r="A8" s="101">
        <v>42351</v>
      </c>
      <c r="B8" s="102">
        <v>76622596.840000004</v>
      </c>
      <c r="C8" s="102">
        <v>156960790.84</v>
      </c>
      <c r="D8" s="102">
        <v>16950332.899999999</v>
      </c>
      <c r="E8" s="102">
        <v>31009424.030000001</v>
      </c>
      <c r="F8" s="100">
        <f t="shared" si="0"/>
        <v>281543144.61000001</v>
      </c>
    </row>
    <row r="9" spans="1:16">
      <c r="A9" s="101">
        <v>42370</v>
      </c>
      <c r="B9" s="100">
        <v>76622596.840000004</v>
      </c>
      <c r="C9" s="100">
        <v>156960790.84</v>
      </c>
      <c r="D9" s="100">
        <v>16950332.899999999</v>
      </c>
      <c r="E9" s="100">
        <v>31009424.030000001</v>
      </c>
      <c r="F9" s="100">
        <f t="shared" si="0"/>
        <v>281543144.61000001</v>
      </c>
    </row>
    <row r="10" spans="1:16">
      <c r="A10" s="101">
        <v>42402</v>
      </c>
      <c r="B10" s="100">
        <v>76622596.840000004</v>
      </c>
      <c r="C10" s="100">
        <v>156960790.84</v>
      </c>
      <c r="D10" s="100">
        <v>16950332.899999999</v>
      </c>
      <c r="E10" s="100">
        <v>31009424.030000001</v>
      </c>
      <c r="F10" s="100">
        <f t="shared" si="0"/>
        <v>281543144.61000001</v>
      </c>
    </row>
    <row r="11" spans="1:16">
      <c r="A11" s="101">
        <v>42460</v>
      </c>
      <c r="B11" s="102">
        <v>76622596.840000004</v>
      </c>
      <c r="C11" s="102">
        <v>156960790.84</v>
      </c>
      <c r="D11" s="102">
        <v>16950332.899999999</v>
      </c>
      <c r="E11" s="102">
        <v>31009424.030000001</v>
      </c>
      <c r="F11" s="100">
        <f t="shared" si="0"/>
        <v>281543144.61000001</v>
      </c>
    </row>
    <row r="12" spans="1:16">
      <c r="A12" s="101">
        <v>42461</v>
      </c>
      <c r="B12" s="102">
        <v>76622596.840000004</v>
      </c>
      <c r="C12" s="100">
        <v>156960790.84</v>
      </c>
      <c r="D12" s="100">
        <v>16950332.899999999</v>
      </c>
      <c r="E12" s="100">
        <v>31009424.030000001</v>
      </c>
      <c r="F12" s="100">
        <f t="shared" si="0"/>
        <v>281543144.61000001</v>
      </c>
      <c r="L12" s="63"/>
      <c r="M12" s="63"/>
      <c r="N12" s="63"/>
      <c r="O12" s="63"/>
      <c r="P12" s="63"/>
    </row>
    <row r="13" spans="1:16">
      <c r="A13" s="101">
        <v>42492</v>
      </c>
      <c r="B13" s="102">
        <v>76622596.840000004</v>
      </c>
      <c r="C13" s="100">
        <v>156960790.84</v>
      </c>
      <c r="D13" s="100">
        <v>16950332.899999999</v>
      </c>
      <c r="E13" s="100">
        <v>31009424.030000001</v>
      </c>
      <c r="F13" s="100">
        <f t="shared" si="0"/>
        <v>281543144.61000001</v>
      </c>
      <c r="L13" s="63"/>
      <c r="M13" s="63"/>
      <c r="N13" s="63"/>
      <c r="O13" s="63"/>
      <c r="P13" s="63"/>
    </row>
    <row r="14" spans="1:16">
      <c r="A14" s="101">
        <v>42551</v>
      </c>
      <c r="B14" s="102">
        <v>76622596.840000004</v>
      </c>
      <c r="C14" s="102">
        <v>156960790.84</v>
      </c>
      <c r="D14" s="102">
        <v>16950332.899999999</v>
      </c>
      <c r="E14" s="102">
        <v>31009424.030000001</v>
      </c>
      <c r="F14" s="100">
        <f t="shared" si="0"/>
        <v>281543144.61000001</v>
      </c>
      <c r="L14" s="63"/>
      <c r="M14" s="63"/>
      <c r="N14" s="63"/>
      <c r="O14" s="63"/>
      <c r="P14" s="63"/>
    </row>
    <row r="15" spans="1:16">
      <c r="A15" s="101">
        <v>42552</v>
      </c>
      <c r="B15" s="102">
        <v>76622596.840000004</v>
      </c>
      <c r="C15" s="102">
        <v>156960790.84</v>
      </c>
      <c r="D15" s="102">
        <v>16950332.899999999</v>
      </c>
      <c r="E15" s="102">
        <v>31009424.030000001</v>
      </c>
      <c r="F15" s="100">
        <f t="shared" si="0"/>
        <v>281543144.61000001</v>
      </c>
      <c r="L15" s="63"/>
      <c r="M15" s="63"/>
      <c r="N15" s="63"/>
      <c r="O15" s="63"/>
      <c r="P15" s="63"/>
    </row>
    <row r="16" spans="1:16">
      <c r="A16" s="101">
        <v>42583</v>
      </c>
      <c r="B16" s="102">
        <v>76622596.840000004</v>
      </c>
      <c r="C16" s="102">
        <v>156960790.84</v>
      </c>
      <c r="D16" s="102">
        <v>16950332.899999999</v>
      </c>
      <c r="E16" s="102">
        <v>31009424.030000001</v>
      </c>
      <c r="F16" s="100">
        <f t="shared" si="0"/>
        <v>281543144.61000001</v>
      </c>
      <c r="L16" s="63"/>
      <c r="M16" s="63"/>
      <c r="N16" s="63"/>
      <c r="O16" s="63"/>
      <c r="P16" s="63"/>
    </row>
    <row r="17" spans="1:16">
      <c r="A17" s="101">
        <v>42614</v>
      </c>
      <c r="B17" s="102">
        <v>76622596.840000004</v>
      </c>
      <c r="C17" s="102">
        <v>156960790.84</v>
      </c>
      <c r="D17" s="102">
        <v>16950332.899999999</v>
      </c>
      <c r="E17" s="102">
        <v>31009424.030000001</v>
      </c>
      <c r="F17" s="103">
        <f t="shared" si="0"/>
        <v>281543144.61000001</v>
      </c>
      <c r="G17" s="93" t="s">
        <v>124</v>
      </c>
      <c r="L17" s="63"/>
      <c r="M17" s="63"/>
      <c r="N17" s="63"/>
      <c r="O17" s="63"/>
      <c r="P17" s="63"/>
    </row>
    <row r="18" spans="1:16">
      <c r="A18" s="104" t="s">
        <v>106</v>
      </c>
      <c r="B18" s="105">
        <f>ROUND(((B5+B17+SUM(B6:B16)*2))/24,0)</f>
        <v>76622597</v>
      </c>
      <c r="C18" s="105">
        <f t="shared" ref="C18:E18" si="1">ROUND(((C5+C17+SUM(C6:C16)*2))/24,0)</f>
        <v>156960791</v>
      </c>
      <c r="D18" s="105">
        <f t="shared" si="1"/>
        <v>16950333</v>
      </c>
      <c r="E18" s="105">
        <f t="shared" si="1"/>
        <v>31009424</v>
      </c>
      <c r="F18" s="106">
        <f>ROUND(((F5+F17+SUM(F6:F16)*2))/24,0)</f>
        <v>281543145</v>
      </c>
      <c r="G18" s="93" t="s">
        <v>106</v>
      </c>
      <c r="L18" s="63"/>
      <c r="M18" s="63"/>
      <c r="N18" s="63"/>
      <c r="O18" s="63"/>
      <c r="P18" s="63"/>
    </row>
    <row r="19" spans="1:16">
      <c r="A19" s="277"/>
      <c r="B19" s="277"/>
      <c r="C19" s="277"/>
      <c r="D19" s="277"/>
      <c r="E19" s="277"/>
      <c r="F19" s="277"/>
      <c r="L19" s="63"/>
      <c r="M19" s="63"/>
      <c r="N19" s="63"/>
      <c r="O19" s="63"/>
      <c r="P19" s="63"/>
    </row>
    <row r="20" spans="1:16">
      <c r="A20" s="96" t="s">
        <v>5</v>
      </c>
      <c r="B20" s="107" t="s">
        <v>119</v>
      </c>
      <c r="C20" s="107" t="s">
        <v>120</v>
      </c>
      <c r="D20" s="107" t="s">
        <v>121</v>
      </c>
      <c r="E20" s="107" t="s">
        <v>78</v>
      </c>
      <c r="F20" s="107" t="s">
        <v>122</v>
      </c>
      <c r="L20" s="63"/>
      <c r="M20" s="63"/>
      <c r="N20" s="63"/>
      <c r="O20" s="63"/>
      <c r="P20" s="63"/>
    </row>
    <row r="21" spans="1:16">
      <c r="A21" s="96" t="s">
        <v>123</v>
      </c>
      <c r="B21" s="97">
        <v>11500031</v>
      </c>
      <c r="C21" s="97">
        <v>11500041</v>
      </c>
      <c r="D21" s="97">
        <v>11500051</v>
      </c>
      <c r="E21" s="97">
        <v>11500061</v>
      </c>
      <c r="F21" s="98"/>
      <c r="H21" s="95"/>
      <c r="I21" s="95"/>
      <c r="J21" s="95"/>
      <c r="K21" s="95"/>
      <c r="L21" s="108"/>
      <c r="M21" s="63"/>
      <c r="N21" s="63"/>
      <c r="O21" s="63"/>
      <c r="P21" s="63"/>
    </row>
    <row r="22" spans="1:16">
      <c r="A22" s="99">
        <v>42257</v>
      </c>
      <c r="B22" s="102">
        <v>-57831213.659999996</v>
      </c>
      <c r="C22" s="102">
        <v>-31413014.960000001</v>
      </c>
      <c r="D22" s="102">
        <v>-15222471.67</v>
      </c>
      <c r="E22" s="102">
        <v>-3291032.12</v>
      </c>
      <c r="F22" s="100">
        <f>SUM(B22:E22)</f>
        <v>-107757732.41000001</v>
      </c>
      <c r="G22" s="109"/>
      <c r="H22" s="95"/>
      <c r="I22" s="95"/>
      <c r="J22" s="95"/>
      <c r="K22" s="95"/>
      <c r="L22" s="108"/>
      <c r="M22" s="63"/>
      <c r="N22" s="63"/>
      <c r="O22" s="63"/>
      <c r="P22" s="63"/>
    </row>
    <row r="23" spans="1:16">
      <c r="A23" s="101">
        <v>42288</v>
      </c>
      <c r="B23" s="110">
        <v>-58052288.659999996</v>
      </c>
      <c r="C23" s="102">
        <v>-31797723.239999998</v>
      </c>
      <c r="D23" s="102">
        <v>-15412880.41</v>
      </c>
      <c r="E23" s="102">
        <v>-3386448.27</v>
      </c>
      <c r="F23" s="100">
        <f t="shared" ref="F23:F34" si="2">SUM(B23:E23)</f>
        <v>-108649340.57999998</v>
      </c>
      <c r="G23" s="109"/>
      <c r="H23" s="95"/>
      <c r="I23" s="95"/>
      <c r="J23" s="95"/>
      <c r="K23" s="95"/>
      <c r="L23" s="108"/>
      <c r="M23" s="63"/>
      <c r="N23" s="63"/>
      <c r="O23" s="63"/>
      <c r="P23" s="63"/>
    </row>
    <row r="24" spans="1:16">
      <c r="A24" s="101">
        <v>42320</v>
      </c>
      <c r="B24" s="110">
        <v>-58273363.659999996</v>
      </c>
      <c r="C24" s="102">
        <v>-32182431.52</v>
      </c>
      <c r="D24" s="102">
        <v>-15603289.15</v>
      </c>
      <c r="E24" s="102">
        <v>-3481864.42</v>
      </c>
      <c r="F24" s="100">
        <f t="shared" si="2"/>
        <v>-109540948.75</v>
      </c>
      <c r="G24" s="109"/>
      <c r="H24" s="95"/>
      <c r="I24" s="95"/>
      <c r="J24" s="95"/>
      <c r="K24" s="95"/>
      <c r="L24" s="108"/>
      <c r="M24" s="63"/>
      <c r="N24" s="63"/>
      <c r="O24" s="63"/>
      <c r="P24" s="63"/>
    </row>
    <row r="25" spans="1:16">
      <c r="A25" s="101">
        <v>42351</v>
      </c>
      <c r="B25" s="110">
        <v>-58494438.659999996</v>
      </c>
      <c r="C25" s="102">
        <v>-32567139.800000001</v>
      </c>
      <c r="D25" s="102">
        <v>-15793697.890000001</v>
      </c>
      <c r="E25" s="102">
        <v>-3577280.57</v>
      </c>
      <c r="F25" s="100">
        <f t="shared" si="2"/>
        <v>-110432556.91999999</v>
      </c>
      <c r="G25" s="109"/>
      <c r="L25" s="108"/>
      <c r="M25" s="63"/>
      <c r="N25" s="63"/>
      <c r="O25" s="63"/>
      <c r="P25" s="63"/>
    </row>
    <row r="26" spans="1:16">
      <c r="A26" s="101">
        <v>42370</v>
      </c>
      <c r="B26" s="111">
        <v>-58715513.659999996</v>
      </c>
      <c r="C26" s="100">
        <v>-32951848.079999998</v>
      </c>
      <c r="D26" s="100">
        <v>-15987228.08</v>
      </c>
      <c r="E26" s="100">
        <v>-3672696.72</v>
      </c>
      <c r="F26" s="100">
        <f t="shared" si="2"/>
        <v>-111327286.53999999</v>
      </c>
      <c r="G26" s="109"/>
      <c r="L26" s="108"/>
      <c r="M26" s="63"/>
      <c r="N26" s="63"/>
      <c r="O26" s="63"/>
      <c r="P26" s="63"/>
    </row>
    <row r="27" spans="1:16">
      <c r="A27" s="101">
        <v>42402</v>
      </c>
      <c r="B27" s="111">
        <v>-58936588.659999996</v>
      </c>
      <c r="C27" s="100">
        <v>-33336556.359999999</v>
      </c>
      <c r="D27" s="100">
        <v>-16168272.460000001</v>
      </c>
      <c r="E27" s="100">
        <v>-3768112.87</v>
      </c>
      <c r="F27" s="100">
        <f t="shared" si="2"/>
        <v>-112209530.34999999</v>
      </c>
      <c r="G27" s="109"/>
      <c r="L27" s="108"/>
      <c r="M27" s="63"/>
      <c r="N27" s="63"/>
      <c r="O27" s="63"/>
      <c r="P27" s="63"/>
    </row>
    <row r="28" spans="1:16">
      <c r="A28" s="101">
        <v>42460</v>
      </c>
      <c r="B28" s="110">
        <v>-59157663.659999996</v>
      </c>
      <c r="C28" s="102">
        <v>-33721264.640000001</v>
      </c>
      <c r="D28" s="102">
        <v>-16361802.65</v>
      </c>
      <c r="E28" s="102">
        <v>-3863529.02</v>
      </c>
      <c r="F28" s="100">
        <f t="shared" si="2"/>
        <v>-113104259.97</v>
      </c>
      <c r="G28" s="109"/>
      <c r="L28" s="108"/>
      <c r="M28" s="63"/>
      <c r="N28" s="63"/>
      <c r="O28" s="63"/>
      <c r="P28" s="63"/>
    </row>
    <row r="29" spans="1:16">
      <c r="A29" s="101">
        <v>42461</v>
      </c>
      <c r="B29" s="110">
        <v>-59378738.659999996</v>
      </c>
      <c r="C29" s="102">
        <v>-34105972.920000002</v>
      </c>
      <c r="D29" s="102">
        <v>-16549089.93</v>
      </c>
      <c r="E29" s="102">
        <v>-3958945.17</v>
      </c>
      <c r="F29" s="100">
        <f t="shared" si="2"/>
        <v>-113992746.67999999</v>
      </c>
      <c r="G29" s="109"/>
      <c r="L29" s="108"/>
      <c r="M29" s="63"/>
      <c r="N29" s="63"/>
      <c r="O29" s="63"/>
      <c r="P29" s="63"/>
    </row>
    <row r="30" spans="1:16">
      <c r="A30" s="101">
        <v>42492</v>
      </c>
      <c r="B30" s="111">
        <v>-59599813.659999996</v>
      </c>
      <c r="C30" s="102">
        <v>-34490681.200000003</v>
      </c>
      <c r="D30" s="102">
        <v>-16742620.119999999</v>
      </c>
      <c r="E30" s="102">
        <v>-4054361.32</v>
      </c>
      <c r="F30" s="100">
        <f t="shared" si="2"/>
        <v>-114887476.3</v>
      </c>
      <c r="G30" s="109"/>
      <c r="L30" s="108"/>
      <c r="M30" s="63"/>
      <c r="N30" s="63"/>
      <c r="O30" s="63"/>
      <c r="P30" s="63"/>
    </row>
    <row r="31" spans="1:16">
      <c r="A31" s="101">
        <v>42551</v>
      </c>
      <c r="B31" s="111">
        <v>-59820888.659999996</v>
      </c>
      <c r="C31" s="102">
        <v>-34875389.479999997</v>
      </c>
      <c r="D31" s="102">
        <v>-16929907.399999999</v>
      </c>
      <c r="E31" s="102">
        <v>-4149777.47</v>
      </c>
      <c r="F31" s="100">
        <f t="shared" si="2"/>
        <v>-115775963.00999999</v>
      </c>
      <c r="G31" s="109"/>
      <c r="L31" s="63"/>
      <c r="M31" s="63"/>
      <c r="N31" s="63"/>
      <c r="O31" s="63"/>
      <c r="P31" s="63"/>
    </row>
    <row r="32" spans="1:16">
      <c r="A32" s="101">
        <v>42552</v>
      </c>
      <c r="B32" s="111">
        <v>-60041963.659999996</v>
      </c>
      <c r="C32" s="102">
        <v>-35260097.759999998</v>
      </c>
      <c r="D32" s="102">
        <v>-16950332.899999999</v>
      </c>
      <c r="E32" s="102">
        <v>-4245193.62</v>
      </c>
      <c r="F32" s="100">
        <f t="shared" si="2"/>
        <v>-116497587.94</v>
      </c>
      <c r="G32" s="109"/>
      <c r="L32" s="63"/>
      <c r="M32" s="63"/>
      <c r="N32" s="63"/>
      <c r="O32" s="63"/>
      <c r="P32" s="63"/>
    </row>
    <row r="33" spans="1:249">
      <c r="A33" s="101">
        <v>42583</v>
      </c>
      <c r="B33" s="111">
        <v>-60263038.659999996</v>
      </c>
      <c r="C33" s="102">
        <v>-35644806.039999999</v>
      </c>
      <c r="D33" s="102">
        <v>-16950332.899999999</v>
      </c>
      <c r="E33" s="102">
        <v>-4340609.7699999996</v>
      </c>
      <c r="F33" s="100">
        <f t="shared" si="2"/>
        <v>-117198787.36999999</v>
      </c>
      <c r="G33" s="109"/>
      <c r="L33" s="63"/>
      <c r="M33" s="63"/>
      <c r="N33" s="63"/>
      <c r="O33" s="63"/>
      <c r="P33" s="63"/>
    </row>
    <row r="34" spans="1:249">
      <c r="A34" s="101">
        <v>42614</v>
      </c>
      <c r="B34" s="111">
        <v>-60484113.659999996</v>
      </c>
      <c r="C34" s="102">
        <v>-36029514.32</v>
      </c>
      <c r="D34" s="102">
        <v>-16950332.899999999</v>
      </c>
      <c r="E34" s="102">
        <v>-4436025.92</v>
      </c>
      <c r="F34" s="103">
        <f t="shared" si="2"/>
        <v>-117899986.8</v>
      </c>
      <c r="G34" s="93" t="s">
        <v>124</v>
      </c>
      <c r="L34" s="63"/>
      <c r="M34" s="63"/>
      <c r="N34" s="63"/>
      <c r="O34" s="63"/>
      <c r="P34" s="63"/>
    </row>
    <row r="35" spans="1:249">
      <c r="A35" s="112" t="s">
        <v>106</v>
      </c>
      <c r="B35" s="105">
        <f>ROUND(((B22+B34+SUM(B23:B33)*2))/24,0)</f>
        <v>-59157664</v>
      </c>
      <c r="C35" s="105">
        <f>ROUND(((C22+C34+SUM(C23:C33)*2))/24,0)</f>
        <v>-33721265</v>
      </c>
      <c r="D35" s="105">
        <f>ROUND(((D22+D34+SUM(D23:D33)*2))/24,0)</f>
        <v>-16294655</v>
      </c>
      <c r="E35" s="105">
        <f>ROUND(((E22+E34+SUM(E23:E33)*2))/24,0)</f>
        <v>-3863529</v>
      </c>
      <c r="F35" s="106">
        <f>ROUND(((F22+F34+SUM(F23:F33)*2))/24,0)</f>
        <v>-113037112</v>
      </c>
      <c r="G35" s="93" t="s">
        <v>106</v>
      </c>
      <c r="L35" s="63"/>
      <c r="M35" s="63"/>
      <c r="N35" s="63"/>
      <c r="O35" s="63"/>
      <c r="P35" s="63"/>
    </row>
    <row r="36" spans="1:249" ht="15.75" thickBot="1">
      <c r="B36" s="109"/>
      <c r="C36" s="109"/>
      <c r="D36" s="109"/>
      <c r="E36" s="109"/>
      <c r="F36" s="109"/>
      <c r="G36" s="109"/>
      <c r="H36" s="67"/>
      <c r="I36" s="67"/>
      <c r="J36" s="67"/>
      <c r="K36" s="67"/>
      <c r="L36" s="63"/>
      <c r="M36" s="63"/>
      <c r="N36" s="63"/>
      <c r="O36" s="63"/>
      <c r="P36" s="63"/>
    </row>
    <row r="37" spans="1:249" ht="15.75" thickBot="1">
      <c r="A37" s="113" t="s">
        <v>123</v>
      </c>
      <c r="B37" s="114">
        <v>18230061</v>
      </c>
      <c r="C37" s="114" t="s">
        <v>125</v>
      </c>
      <c r="D37" s="115"/>
      <c r="E37" s="116"/>
      <c r="F37" s="117"/>
      <c r="G37" s="72"/>
      <c r="H37" s="67"/>
      <c r="I37" s="67"/>
      <c r="J37" s="67"/>
      <c r="K37" s="67"/>
      <c r="L37" s="118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</row>
    <row r="38" spans="1:249">
      <c r="A38" s="119"/>
      <c r="B38" s="120" t="s">
        <v>126</v>
      </c>
      <c r="C38" s="120" t="s">
        <v>127</v>
      </c>
      <c r="D38" s="120" t="s">
        <v>128</v>
      </c>
      <c r="E38" s="120"/>
      <c r="F38" s="121" t="s">
        <v>129</v>
      </c>
      <c r="G38" s="72"/>
      <c r="H38" s="67"/>
      <c r="I38" s="67"/>
      <c r="J38" s="67"/>
      <c r="K38" s="67"/>
      <c r="L38" s="118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</row>
    <row r="39" spans="1:249">
      <c r="A39" s="101">
        <v>42257</v>
      </c>
      <c r="B39" s="122">
        <v>0</v>
      </c>
      <c r="C39" s="123">
        <v>11567</v>
      </c>
      <c r="D39" s="124">
        <v>-11567</v>
      </c>
      <c r="E39" s="124"/>
      <c r="F39" s="125">
        <v>1212346</v>
      </c>
      <c r="G39" s="72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</row>
    <row r="40" spans="1:249" ht="9.75" customHeight="1">
      <c r="A40" s="101"/>
      <c r="B40" s="122"/>
      <c r="C40" s="123"/>
      <c r="D40" s="124"/>
      <c r="E40" s="124"/>
      <c r="F40" s="125"/>
      <c r="G40" s="72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</row>
    <row r="41" spans="1:249">
      <c r="A41" s="126" t="s">
        <v>130</v>
      </c>
      <c r="B41" s="122"/>
      <c r="C41" s="123"/>
      <c r="D41" s="124"/>
      <c r="E41" s="124"/>
      <c r="F41" s="125"/>
      <c r="G41" s="72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</row>
    <row r="42" spans="1:249">
      <c r="A42" s="101">
        <v>42288</v>
      </c>
      <c r="B42" s="122">
        <v>0</v>
      </c>
      <c r="C42" s="123">
        <v>11567</v>
      </c>
      <c r="D42" s="124">
        <v>-11567</v>
      </c>
      <c r="E42" s="124"/>
      <c r="F42" s="127">
        <f>F39+D42</f>
        <v>1200779</v>
      </c>
      <c r="G42" s="72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</row>
    <row r="43" spans="1:249">
      <c r="A43" s="101">
        <v>42320</v>
      </c>
      <c r="B43" s="122">
        <v>0</v>
      </c>
      <c r="C43" s="123">
        <v>11567</v>
      </c>
      <c r="D43" s="124">
        <v>-11567</v>
      </c>
      <c r="E43" s="124"/>
      <c r="F43" s="127">
        <f t="shared" ref="F43:F50" si="3">F42+D43</f>
        <v>1189212</v>
      </c>
      <c r="G43" s="72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</row>
    <row r="44" spans="1:249">
      <c r="A44" s="101">
        <v>42351</v>
      </c>
      <c r="B44" s="122">
        <v>0</v>
      </c>
      <c r="C44" s="123">
        <v>11567</v>
      </c>
      <c r="D44" s="124">
        <v>-11567</v>
      </c>
      <c r="E44" s="124"/>
      <c r="F44" s="127">
        <f t="shared" si="3"/>
        <v>1177645</v>
      </c>
      <c r="G44" s="72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</row>
    <row r="45" spans="1:249">
      <c r="A45" s="101">
        <v>42370</v>
      </c>
      <c r="B45" s="122">
        <v>0</v>
      </c>
      <c r="C45" s="123">
        <v>11567</v>
      </c>
      <c r="D45" s="124">
        <v>-11567</v>
      </c>
      <c r="E45" s="124"/>
      <c r="F45" s="127">
        <f t="shared" si="3"/>
        <v>1166078</v>
      </c>
      <c r="G45" s="72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</row>
    <row r="46" spans="1:249">
      <c r="A46" s="101">
        <v>42402</v>
      </c>
      <c r="B46" s="122">
        <v>0</v>
      </c>
      <c r="C46" s="123">
        <v>11567</v>
      </c>
      <c r="D46" s="124">
        <v>-11567</v>
      </c>
      <c r="E46" s="124"/>
      <c r="F46" s="127">
        <f t="shared" si="3"/>
        <v>1154511</v>
      </c>
      <c r="G46" s="72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</row>
    <row r="47" spans="1:249">
      <c r="A47" s="101">
        <v>42460</v>
      </c>
      <c r="B47" s="122">
        <v>0</v>
      </c>
      <c r="C47" s="123">
        <v>11567</v>
      </c>
      <c r="D47" s="124">
        <v>-11567</v>
      </c>
      <c r="E47" s="124"/>
      <c r="F47" s="127">
        <f t="shared" si="3"/>
        <v>1142944</v>
      </c>
      <c r="G47" s="72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</row>
    <row r="48" spans="1:249">
      <c r="A48" s="101">
        <v>42461</v>
      </c>
      <c r="B48" s="122">
        <v>0</v>
      </c>
      <c r="C48" s="123">
        <v>11567</v>
      </c>
      <c r="D48" s="124">
        <v>-11567</v>
      </c>
      <c r="E48" s="124"/>
      <c r="F48" s="127">
        <f t="shared" si="3"/>
        <v>1131377</v>
      </c>
      <c r="G48" s="72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</row>
    <row r="49" spans="1:249">
      <c r="A49" s="101">
        <v>42492</v>
      </c>
      <c r="B49" s="122">
        <v>0</v>
      </c>
      <c r="C49" s="123">
        <v>11567</v>
      </c>
      <c r="D49" s="124">
        <v>-11567</v>
      </c>
      <c r="E49" s="124"/>
      <c r="F49" s="127">
        <f t="shared" si="3"/>
        <v>1119810</v>
      </c>
      <c r="G49" s="72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</row>
    <row r="50" spans="1:249">
      <c r="A50" s="101">
        <v>42551</v>
      </c>
      <c r="B50" s="122">
        <v>0</v>
      </c>
      <c r="C50" s="123">
        <v>11567</v>
      </c>
      <c r="D50" s="124">
        <v>-11567</v>
      </c>
      <c r="E50" s="124"/>
      <c r="F50" s="127">
        <f t="shared" si="3"/>
        <v>1108243</v>
      </c>
      <c r="G50" s="72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</row>
    <row r="51" spans="1:249">
      <c r="A51" s="101">
        <v>42552</v>
      </c>
      <c r="B51" s="122">
        <v>0</v>
      </c>
      <c r="C51" s="123">
        <v>11567</v>
      </c>
      <c r="D51" s="124">
        <v>-11567</v>
      </c>
      <c r="E51" s="124"/>
      <c r="F51" s="127">
        <f>F50+D51</f>
        <v>1096676</v>
      </c>
      <c r="G51" s="72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</row>
    <row r="52" spans="1:249">
      <c r="A52" s="101">
        <v>42583</v>
      </c>
      <c r="B52" s="122">
        <v>0</v>
      </c>
      <c r="C52" s="123">
        <v>11567</v>
      </c>
      <c r="D52" s="124">
        <v>-11567</v>
      </c>
      <c r="E52" s="124"/>
      <c r="F52" s="127">
        <f>F51+D52</f>
        <v>1085109</v>
      </c>
      <c r="G52" s="72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</row>
    <row r="53" spans="1:249">
      <c r="A53" s="101">
        <v>42614</v>
      </c>
      <c r="B53" s="122">
        <v>0</v>
      </c>
      <c r="C53" s="123">
        <v>11567</v>
      </c>
      <c r="D53" s="128">
        <v>-11567</v>
      </c>
      <c r="E53" s="124"/>
      <c r="F53" s="129">
        <f>F52+D53</f>
        <v>1073542</v>
      </c>
      <c r="G53" s="130">
        <v>0.75149999999999995</v>
      </c>
      <c r="H53" s="131">
        <f>F53*G53</f>
        <v>806766.81299999997</v>
      </c>
      <c r="I53" s="67" t="s">
        <v>124</v>
      </c>
      <c r="J53" s="132" t="s">
        <v>131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</row>
    <row r="54" spans="1:249" ht="15.75" thickBot="1">
      <c r="A54" s="133"/>
      <c r="B54" s="134"/>
      <c r="C54" s="134"/>
      <c r="D54" s="124">
        <f>SUM(D42:D53)</f>
        <v>-138804</v>
      </c>
      <c r="E54" s="135" t="s">
        <v>132</v>
      </c>
      <c r="F54" s="136">
        <f>((F39+F53+(SUM(F42:F52)*2))/24)</f>
        <v>1142944</v>
      </c>
      <c r="G54" s="130">
        <v>0.75149999999999995</v>
      </c>
      <c r="H54" s="137">
        <f>F54*G54</f>
        <v>858922.41599999997</v>
      </c>
      <c r="I54" s="94" t="s">
        <v>106</v>
      </c>
      <c r="J54" s="132" t="s">
        <v>131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</row>
    <row r="55" spans="1:249">
      <c r="A55" s="138" t="s">
        <v>133</v>
      </c>
      <c r="B55" s="134"/>
      <c r="C55" s="134"/>
      <c r="D55" s="139">
        <v>0.2485</v>
      </c>
      <c r="E55" s="139"/>
      <c r="F55" s="140">
        <v>0.2485</v>
      </c>
      <c r="G55" s="72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</row>
    <row r="56" spans="1:249" ht="15.75" thickBot="1">
      <c r="A56" s="141"/>
      <c r="B56" s="142"/>
      <c r="C56" s="142"/>
      <c r="D56" s="143">
        <f>D54*D55</f>
        <v>-34492.794000000002</v>
      </c>
      <c r="E56" s="143"/>
      <c r="F56" s="144">
        <f>F54*F55</f>
        <v>284021.58399999997</v>
      </c>
      <c r="G56" s="72" t="s">
        <v>106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</row>
    <row r="57" spans="1:249">
      <c r="F57" s="145">
        <f>F53*F55</f>
        <v>266775.18699999998</v>
      </c>
      <c r="G57" s="93" t="s">
        <v>124</v>
      </c>
    </row>
    <row r="59" spans="1:249">
      <c r="A59" s="146" t="s">
        <v>134</v>
      </c>
      <c r="B59" s="147"/>
      <c r="C59" s="147"/>
      <c r="D59" s="111">
        <f>SUM(D42:D53)</f>
        <v>-138804</v>
      </c>
    </row>
    <row r="60" spans="1:249">
      <c r="A60" s="147" t="s">
        <v>133</v>
      </c>
      <c r="B60" s="147"/>
      <c r="C60" s="147"/>
      <c r="D60" s="148">
        <f>F55</f>
        <v>0.2485</v>
      </c>
      <c r="F60" s="149"/>
    </row>
    <row r="61" spans="1:249">
      <c r="A61" s="147"/>
      <c r="B61" s="147"/>
      <c r="C61" s="147"/>
      <c r="D61" s="150">
        <f>D59*D60</f>
        <v>-34492.794000000002</v>
      </c>
    </row>
  </sheetData>
  <mergeCells count="3">
    <mergeCell ref="A1:F1"/>
    <mergeCell ref="A2:F2"/>
    <mergeCell ref="A19:F19"/>
  </mergeCells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"/>
  <sheetViews>
    <sheetView workbookViewId="0">
      <selection activeCell="I54" sqref="I54"/>
    </sheetView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1" workbookViewId="0">
      <selection activeCell="B46" sqref="B46"/>
    </sheetView>
  </sheetViews>
  <sheetFormatPr defaultColWidth="9.1640625" defaultRowHeight="15"/>
  <cols>
    <col min="1" max="1" width="56.6640625" style="152" customWidth="1"/>
    <col min="2" max="2" width="16.6640625" style="152" customWidth="1"/>
    <col min="3" max="16384" width="9.1640625" style="152"/>
  </cols>
  <sheetData>
    <row r="1" spans="1:2">
      <c r="A1" s="151" t="s">
        <v>140</v>
      </c>
    </row>
    <row r="2" spans="1:2">
      <c r="A2" s="151" t="s">
        <v>141</v>
      </c>
    </row>
    <row r="3" spans="1:2">
      <c r="A3" s="151" t="s">
        <v>142</v>
      </c>
    </row>
    <row r="5" spans="1:2">
      <c r="A5" s="151" t="s">
        <v>143</v>
      </c>
    </row>
    <row r="6" spans="1:2">
      <c r="A6" s="151" t="s">
        <v>144</v>
      </c>
      <c r="B6" s="153" t="s">
        <v>145</v>
      </c>
    </row>
    <row r="7" spans="1:2">
      <c r="A7" s="152" t="s">
        <v>146</v>
      </c>
      <c r="B7" s="154">
        <v>2151.7199999999998</v>
      </c>
    </row>
    <row r="8" spans="1:2">
      <c r="A8" s="152" t="s">
        <v>147</v>
      </c>
      <c r="B8" s="154">
        <v>7034.26</v>
      </c>
    </row>
    <row r="9" spans="1:2">
      <c r="A9" s="152" t="s">
        <v>148</v>
      </c>
      <c r="B9" s="154">
        <v>7034.26</v>
      </c>
    </row>
    <row r="10" spans="1:2">
      <c r="A10" s="152" t="s">
        <v>149</v>
      </c>
      <c r="B10" s="154">
        <v>7034.27</v>
      </c>
    </row>
    <row r="11" spans="1:2">
      <c r="A11" s="152" t="s">
        <v>150</v>
      </c>
      <c r="B11" s="154">
        <v>17023.34</v>
      </c>
    </row>
    <row r="12" spans="1:2">
      <c r="A12" s="152" t="s">
        <v>151</v>
      </c>
      <c r="B12" s="154">
        <v>8616.74</v>
      </c>
    </row>
    <row r="13" spans="1:2">
      <c r="A13" s="152" t="s">
        <v>152</v>
      </c>
      <c r="B13" s="154">
        <v>370.84</v>
      </c>
    </row>
    <row r="14" spans="1:2">
      <c r="A14" s="151" t="s">
        <v>153</v>
      </c>
      <c r="B14" s="155">
        <v>49265.43</v>
      </c>
    </row>
    <row r="15" spans="1:2">
      <c r="A15" s="152" t="s">
        <v>154</v>
      </c>
      <c r="B15" s="154">
        <v>29996.18</v>
      </c>
    </row>
    <row r="16" spans="1:2">
      <c r="A16" s="152" t="s">
        <v>155</v>
      </c>
      <c r="B16" s="154">
        <v>0</v>
      </c>
    </row>
    <row r="17" spans="1:3">
      <c r="A17" s="152" t="s">
        <v>156</v>
      </c>
      <c r="B17" s="154">
        <v>0</v>
      </c>
    </row>
    <row r="18" spans="1:3">
      <c r="A18" s="152" t="s">
        <v>157</v>
      </c>
      <c r="B18" s="154">
        <v>1351.82</v>
      </c>
    </row>
    <row r="19" spans="1:3">
      <c r="A19" s="152" t="s">
        <v>158</v>
      </c>
      <c r="B19" s="154">
        <v>10057.200000000001</v>
      </c>
    </row>
    <row r="20" spans="1:3">
      <c r="A20" s="152" t="s">
        <v>159</v>
      </c>
      <c r="B20" s="154">
        <v>21029</v>
      </c>
    </row>
    <row r="21" spans="1:3">
      <c r="A21" s="152" t="s">
        <v>160</v>
      </c>
      <c r="B21" s="154">
        <v>3148.64</v>
      </c>
    </row>
    <row r="22" spans="1:3">
      <c r="A22" s="151" t="s">
        <v>161</v>
      </c>
      <c r="B22" s="155">
        <v>65582.84</v>
      </c>
    </row>
    <row r="23" spans="1:3">
      <c r="B23" s="156">
        <v>114848.27</v>
      </c>
    </row>
    <row r="24" spans="1:3">
      <c r="C24" s="154"/>
    </row>
    <row r="25" spans="1:3">
      <c r="A25" s="151" t="s">
        <v>162</v>
      </c>
    </row>
    <row r="26" spans="1:3">
      <c r="A26" s="151" t="s">
        <v>144</v>
      </c>
      <c r="B26" s="151" t="s">
        <v>145</v>
      </c>
    </row>
    <row r="27" spans="1:3">
      <c r="A27" s="152" t="s">
        <v>153</v>
      </c>
      <c r="B27" s="152">
        <v>0</v>
      </c>
    </row>
    <row r="28" spans="1:3">
      <c r="A28" s="152" t="s">
        <v>146</v>
      </c>
      <c r="B28" s="154">
        <v>9100.99</v>
      </c>
    </row>
    <row r="29" spans="1:3">
      <c r="A29" s="152" t="s">
        <v>147</v>
      </c>
      <c r="B29" s="154">
        <v>24094.080000000002</v>
      </c>
    </row>
    <row r="30" spans="1:3">
      <c r="A30" s="152" t="s">
        <v>148</v>
      </c>
      <c r="B30" s="154">
        <v>24094.080000000002</v>
      </c>
    </row>
    <row r="31" spans="1:3">
      <c r="A31" s="152" t="s">
        <v>149</v>
      </c>
      <c r="B31" s="154">
        <v>24094.05</v>
      </c>
    </row>
    <row r="32" spans="1:3">
      <c r="A32" s="152" t="s">
        <v>150</v>
      </c>
      <c r="B32" s="154">
        <v>30456.28</v>
      </c>
    </row>
    <row r="33" spans="1:2">
      <c r="A33" s="152" t="s">
        <v>151</v>
      </c>
      <c r="B33" s="154">
        <v>47150.14</v>
      </c>
    </row>
    <row r="34" spans="1:2">
      <c r="A34" s="152" t="s">
        <v>152</v>
      </c>
      <c r="B34" s="154">
        <v>3119.98</v>
      </c>
    </row>
    <row r="35" spans="1:2">
      <c r="A35" s="152" t="s">
        <v>153</v>
      </c>
      <c r="B35" s="157">
        <v>162109.6</v>
      </c>
    </row>
    <row r="36" spans="1:2">
      <c r="A36" s="152" t="s">
        <v>161</v>
      </c>
      <c r="B36" s="154">
        <v>0</v>
      </c>
    </row>
    <row r="37" spans="1:2">
      <c r="A37" s="152" t="s">
        <v>154</v>
      </c>
      <c r="B37" s="154">
        <v>83329.66</v>
      </c>
    </row>
    <row r="38" spans="1:2">
      <c r="A38" s="152" t="s">
        <v>155</v>
      </c>
      <c r="B38" s="154">
        <v>785.32</v>
      </c>
    </row>
    <row r="39" spans="1:2">
      <c r="A39" s="152" t="s">
        <v>157</v>
      </c>
      <c r="B39" s="154">
        <v>4013.91</v>
      </c>
    </row>
    <row r="40" spans="1:2">
      <c r="A40" s="152" t="s">
        <v>158</v>
      </c>
      <c r="B40" s="154">
        <v>42052.23</v>
      </c>
    </row>
    <row r="41" spans="1:2">
      <c r="A41" s="152" t="s">
        <v>159</v>
      </c>
      <c r="B41" s="154">
        <v>240231</v>
      </c>
    </row>
    <row r="42" spans="1:2">
      <c r="A42" s="152" t="s">
        <v>160</v>
      </c>
      <c r="B42" s="154">
        <v>14764.88</v>
      </c>
    </row>
    <row r="43" spans="1:2">
      <c r="A43" s="152" t="s">
        <v>161</v>
      </c>
      <c r="B43" s="157">
        <v>385177</v>
      </c>
    </row>
    <row r="44" spans="1:2">
      <c r="B44" s="156">
        <v>547286.6</v>
      </c>
    </row>
    <row r="46" spans="1:2" ht="15.75" thickBot="1">
      <c r="A46" s="152" t="s">
        <v>163</v>
      </c>
      <c r="B46" s="158">
        <f>B23+B44</f>
        <v>662134.87</v>
      </c>
    </row>
    <row r="47" spans="1:2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20" sqref="E20"/>
    </sheetView>
  </sheetViews>
  <sheetFormatPr defaultRowHeight="10.5"/>
  <cols>
    <col min="2" max="2" width="61.6640625" bestFit="1" customWidth="1"/>
    <col min="5" max="5" width="9.5" bestFit="1" customWidth="1"/>
  </cols>
  <sheetData>
    <row r="1" spans="1:5" ht="12.75">
      <c r="A1" s="187"/>
      <c r="B1" s="182"/>
      <c r="C1" s="182"/>
      <c r="D1" s="182"/>
      <c r="E1" s="180" t="s">
        <v>184</v>
      </c>
    </row>
    <row r="2" spans="1:5" ht="13.5" thickBot="1">
      <c r="A2" s="187"/>
      <c r="B2" s="187"/>
      <c r="C2" s="187"/>
      <c r="D2" s="187"/>
      <c r="E2" s="225" t="s">
        <v>168</v>
      </c>
    </row>
    <row r="3" spans="1:5" ht="13.5" thickBot="1">
      <c r="A3" s="187"/>
      <c r="B3" s="187"/>
      <c r="C3" s="187"/>
      <c r="D3" s="187"/>
      <c r="E3" s="254">
        <v>3.03</v>
      </c>
    </row>
    <row r="4" spans="1:5" ht="12.75">
      <c r="A4" s="189" t="s">
        <v>169</v>
      </c>
      <c r="B4" s="188"/>
      <c r="C4" s="188"/>
      <c r="D4" s="188"/>
      <c r="E4" s="188"/>
    </row>
    <row r="5" spans="1:5" ht="12.75">
      <c r="A5" s="229" t="s">
        <v>170</v>
      </c>
      <c r="B5" s="188"/>
      <c r="C5" s="188"/>
      <c r="D5" s="188"/>
      <c r="E5" s="188"/>
    </row>
    <row r="6" spans="1:5" ht="12.75">
      <c r="A6" s="188" t="s">
        <v>171</v>
      </c>
      <c r="B6" s="188"/>
      <c r="C6" s="188"/>
      <c r="D6" s="188"/>
      <c r="E6" s="188"/>
    </row>
    <row r="7" spans="1:5" ht="12.75">
      <c r="A7" s="189" t="s">
        <v>172</v>
      </c>
      <c r="B7" s="188"/>
      <c r="C7" s="188"/>
      <c r="D7" s="188"/>
      <c r="E7" s="188"/>
    </row>
    <row r="8" spans="1:5" ht="12.75">
      <c r="A8" s="187"/>
      <c r="B8" s="187"/>
      <c r="C8" s="187"/>
      <c r="D8" s="187"/>
      <c r="E8" s="187"/>
    </row>
    <row r="9" spans="1:5" ht="12.75">
      <c r="A9" s="181" t="s">
        <v>173</v>
      </c>
      <c r="B9" s="187"/>
      <c r="C9" s="187"/>
      <c r="D9" s="187"/>
      <c r="E9" s="187"/>
    </row>
    <row r="10" spans="1:5" ht="12.75">
      <c r="A10" s="185" t="s">
        <v>174</v>
      </c>
      <c r="B10" s="206" t="s">
        <v>175</v>
      </c>
      <c r="C10" s="198"/>
      <c r="D10" s="198"/>
      <c r="E10" s="191" t="s">
        <v>176</v>
      </c>
    </row>
    <row r="11" spans="1:5" ht="12.75">
      <c r="A11" s="182"/>
      <c r="B11" s="182"/>
      <c r="C11" s="182"/>
      <c r="D11" s="182"/>
      <c r="E11" s="194"/>
    </row>
    <row r="12" spans="1:5" ht="12.75">
      <c r="A12" s="183">
        <v>1</v>
      </c>
      <c r="B12" s="184" t="s">
        <v>177</v>
      </c>
      <c r="C12" s="182"/>
      <c r="D12" s="182"/>
      <c r="E12" s="221">
        <v>7.1570000000000002E-3</v>
      </c>
    </row>
    <row r="13" spans="1:5" ht="12.75">
      <c r="A13" s="183">
        <v>2</v>
      </c>
      <c r="B13" s="184" t="s">
        <v>178</v>
      </c>
      <c r="C13" s="182"/>
      <c r="D13" s="182"/>
      <c r="E13" s="221">
        <v>2E-3</v>
      </c>
    </row>
    <row r="14" spans="1:5" ht="12.75">
      <c r="A14" s="183">
        <v>3</v>
      </c>
      <c r="B14" s="184" t="s">
        <v>179</v>
      </c>
      <c r="C14" s="230"/>
      <c r="D14" s="247">
        <v>3.8733999999999998E-2</v>
      </c>
      <c r="E14" s="222">
        <v>3.8456999999999998E-2</v>
      </c>
    </row>
    <row r="15" spans="1:5" ht="12.75">
      <c r="A15" s="183">
        <v>4</v>
      </c>
      <c r="B15" s="184"/>
      <c r="C15" s="182"/>
      <c r="D15" s="182"/>
      <c r="E15" s="223"/>
    </row>
    <row r="16" spans="1:5" ht="12.75">
      <c r="A16" s="183">
        <v>5</v>
      </c>
      <c r="B16" s="184" t="s">
        <v>180</v>
      </c>
      <c r="C16" s="182"/>
      <c r="D16" s="182"/>
      <c r="E16" s="221">
        <v>4.7613999999999997E-2</v>
      </c>
    </row>
    <row r="17" spans="1:5" ht="12.75">
      <c r="A17" s="183">
        <v>6</v>
      </c>
      <c r="B17" s="182"/>
      <c r="C17" s="182"/>
      <c r="D17" s="182"/>
      <c r="E17" s="221"/>
    </row>
    <row r="18" spans="1:5" ht="12.75">
      <c r="A18" s="183">
        <v>7</v>
      </c>
      <c r="B18" s="182" t="s">
        <v>181</v>
      </c>
      <c r="C18" s="182"/>
      <c r="D18" s="182"/>
      <c r="E18" s="221">
        <v>0.95238599999999995</v>
      </c>
    </row>
    <row r="19" spans="1:5" ht="12.75">
      <c r="A19" s="183">
        <v>8</v>
      </c>
      <c r="B19" s="184" t="s">
        <v>182</v>
      </c>
      <c r="C19" s="182"/>
      <c r="D19" s="211">
        <v>0.35</v>
      </c>
      <c r="E19" s="221">
        <v>0.33333499999999999</v>
      </c>
    </row>
    <row r="20" spans="1:5" ht="13.5" thickBot="1">
      <c r="A20" s="183">
        <v>9</v>
      </c>
      <c r="B20" s="184" t="s">
        <v>183</v>
      </c>
      <c r="C20" s="182"/>
      <c r="D20" s="182"/>
      <c r="E20" s="253">
        <v>0.61905100000000002</v>
      </c>
    </row>
    <row r="21" spans="1:5" ht="11.25" thickTop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F244FD4-7C37-4C16-BFD6-363A28619C50}"/>
</file>

<file path=customXml/itemProps2.xml><?xml version="1.0" encoding="utf-8"?>
<ds:datastoreItem xmlns:ds="http://schemas.openxmlformats.org/officeDocument/2006/customXml" ds:itemID="{F668731B-703E-4294-8EE9-EA1DA08D2859}"/>
</file>

<file path=customXml/itemProps3.xml><?xml version="1.0" encoding="utf-8"?>
<ds:datastoreItem xmlns:ds="http://schemas.openxmlformats.org/officeDocument/2006/customXml" ds:itemID="{B1A98AF5-A4AF-48FF-A135-061219C27227}"/>
</file>

<file path=customXml/itemProps4.xml><?xml version="1.0" encoding="utf-8"?>
<ds:datastoreItem xmlns:ds="http://schemas.openxmlformats.org/officeDocument/2006/customXml" ds:itemID="{5F62A574-416B-4E3E-8533-7CEDC57F4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Rev Req</vt:lpstr>
      <vt:lpstr>Rate Base related=&gt;</vt:lpstr>
      <vt:lpstr>Trans Ratebase</vt:lpstr>
      <vt:lpstr>DFITAMA</vt:lpstr>
      <vt:lpstr>Colstrip</vt:lpstr>
      <vt:lpstr>Acq Adj</vt:lpstr>
      <vt:lpstr>Expense related=&gt;</vt:lpstr>
      <vt:lpstr>500KV 12ME 9-2016</vt:lpstr>
      <vt:lpstr>Conversion Factor</vt:lpstr>
      <vt:lpstr>KJB-3 Def</vt:lpstr>
      <vt:lpstr>Power Cost Bridge to A-1</vt:lpstr>
      <vt:lpstr>k_FITrate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Hendrickson</dc:creator>
  <cp:lastModifiedBy>Cathy Hendrickson</cp:lastModifiedBy>
  <dcterms:created xsi:type="dcterms:W3CDTF">2017-06-30T18:15:59Z</dcterms:created>
  <dcterms:modified xsi:type="dcterms:W3CDTF">2017-06-30T18:15:59Z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