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35" yWindow="-45" windowWidth="23625" windowHeight="12645" activeTab="3"/>
  </bookViews>
  <sheets>
    <sheet name="2013" sheetId="25" r:id="rId1"/>
    <sheet name="2014" sheetId="24" r:id="rId2"/>
    <sheet name="2015" sheetId="23" r:id="rId3"/>
    <sheet name="2016" sheetId="29" r:id="rId4"/>
  </sheets>
  <definedNames>
    <definedName name="_xlnm.Auto_Open" localSheetId="0">#REF!</definedName>
    <definedName name="_xlnm.Auto_Open" localSheetId="1">#REF!</definedName>
    <definedName name="_xlnm.Auto_Open" localSheetId="2">#REF!</definedName>
    <definedName name="_xlnm.Auto_Open" localSheetId="3">#REF!</definedName>
    <definedName name="_xlnm.Auto_Open">#REF!</definedName>
    <definedName name="Macro1" localSheetId="0">#REF!</definedName>
    <definedName name="Macro1" localSheetId="1">#REF!</definedName>
    <definedName name="Macro1" localSheetId="2">#REF!</definedName>
    <definedName name="Macro1" localSheetId="3">#REF!</definedName>
    <definedName name="Macro1">#REF!</definedName>
    <definedName name="Macro2" localSheetId="0">#REF!</definedName>
    <definedName name="Macro2" localSheetId="1">#REF!</definedName>
    <definedName name="Macro2" localSheetId="2">#REF!</definedName>
    <definedName name="Macro2" localSheetId="3">#REF!</definedName>
    <definedName name="Macro2">#REF!</definedName>
    <definedName name="Macro3" localSheetId="0">#REF!</definedName>
    <definedName name="Macro3" localSheetId="1">#REF!</definedName>
    <definedName name="Macro3" localSheetId="2">#REF!</definedName>
    <definedName name="Macro3" localSheetId="3">#REF!</definedName>
    <definedName name="Macro3">#REF!</definedName>
    <definedName name="Macro4" localSheetId="0">#REF!</definedName>
    <definedName name="Macro4" localSheetId="1">#REF!</definedName>
    <definedName name="Macro4" localSheetId="2">#REF!</definedName>
    <definedName name="Macro4" localSheetId="3">#REF!</definedName>
    <definedName name="Macro4">#REF!</definedName>
    <definedName name="Macro5" localSheetId="0">#REF!</definedName>
    <definedName name="Macro5" localSheetId="1">#REF!</definedName>
    <definedName name="Macro5" localSheetId="2">#REF!</definedName>
    <definedName name="Macro5" localSheetId="3">#REF!</definedName>
    <definedName name="Macro5">#REF!</definedName>
    <definedName name="Macro6" localSheetId="0">#REF!</definedName>
    <definedName name="Macro6" localSheetId="1">#REF!</definedName>
    <definedName name="Macro6" localSheetId="2">#REF!</definedName>
    <definedName name="Macro6" localSheetId="3">#REF!</definedName>
    <definedName name="Macro6">#REF!</definedName>
    <definedName name="Macro7" localSheetId="0">#REF!</definedName>
    <definedName name="Macro7" localSheetId="1">#REF!</definedName>
    <definedName name="Macro7" localSheetId="2">#REF!</definedName>
    <definedName name="Macro7" localSheetId="3">#REF!</definedName>
    <definedName name="Macro7">#REF!</definedName>
    <definedName name="Macro8" localSheetId="0">#REF!</definedName>
    <definedName name="Macro8" localSheetId="1">#REF!</definedName>
    <definedName name="Macro8" localSheetId="2">#REF!</definedName>
    <definedName name="Macro8" localSheetId="3">#REF!</definedName>
    <definedName name="Macro8">#REF!</definedName>
    <definedName name="_xlnm.Print_Area" localSheetId="0">'2013'!$B$1:$M$64</definedName>
    <definedName name="_xlnm.Print_Area" localSheetId="1">'2014'!$B$2:$M$61</definedName>
    <definedName name="_xlnm.Print_Area" localSheetId="2">'2015'!$B$2:$M$63</definedName>
    <definedName name="_xlnm.Print_Area" localSheetId="3">'2016'!$B$2:$M$58</definedName>
    <definedName name="Recover" localSheetId="0">#REF!</definedName>
    <definedName name="Recover" localSheetId="1">#REF!</definedName>
    <definedName name="Recover" localSheetId="2">#REF!</definedName>
    <definedName name="Recover" localSheetId="3">#REF!</definedName>
    <definedName name="Recover">#REF!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J52" i="25"/>
  <c r="K52"/>
  <c r="K25"/>
  <c r="L25"/>
  <c r="L24"/>
  <c r="L23"/>
  <c r="L22"/>
  <c r="L21"/>
  <c r="L20"/>
  <c r="L50"/>
  <c r="L48"/>
  <c r="L47"/>
  <c r="L46"/>
  <c r="L51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46" i="29"/>
  <c r="L50" i="23"/>
  <c r="J54"/>
  <c r="F32" i="24"/>
  <c r="K50"/>
  <c r="L49"/>
  <c r="J50"/>
  <c r="F47" i="29"/>
  <c r="L13"/>
  <c r="K49"/>
  <c r="J49"/>
  <c r="L48"/>
  <c r="L47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F20"/>
  <c r="F56"/>
  <c r="F51"/>
  <c r="L49" l="1"/>
  <c r="F31"/>
  <c r="F31" i="25"/>
  <c r="L51" i="29" l="1"/>
  <c r="L57" s="1"/>
  <c r="L47" i="24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6" i="25" l="1"/>
  <c r="L16" i="24" l="1"/>
  <c r="F55" i="23"/>
  <c r="F44" i="25" l="1"/>
  <c r="F51" l="1"/>
  <c r="F47"/>
  <c r="F19"/>
  <c r="F57" i="24"/>
  <c r="F52"/>
  <c r="F48"/>
  <c r="F21"/>
  <c r="F51" i="23"/>
  <c r="F32"/>
  <c r="L16"/>
  <c r="F60"/>
  <c r="F21"/>
  <c r="K54" l="1"/>
  <c r="L49" i="25"/>
  <c r="L52" s="1"/>
  <c r="L48" i="24"/>
  <c r="L19"/>
  <c r="L50" s="1"/>
  <c r="L53" i="23"/>
  <c r="L52"/>
  <c r="L47"/>
  <c r="L51"/>
  <c r="L49"/>
  <c r="L48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54" i="25" l="1"/>
  <c r="L54" i="23"/>
  <c r="L56" s="1"/>
  <c r="L62" l="1"/>
  <c r="L52" i="24" l="1"/>
  <c r="L60" s="1"/>
  <c r="L62" i="25" l="1"/>
  <c r="L64" s="1"/>
</calcChain>
</file>

<file path=xl/sharedStrings.xml><?xml version="1.0" encoding="utf-8"?>
<sst xmlns="http://schemas.openxmlformats.org/spreadsheetml/2006/main" count="699" uniqueCount="243">
  <si>
    <t>$ (000's)</t>
  </si>
  <si>
    <t>General:</t>
  </si>
  <si>
    <t>Transportation:</t>
  </si>
  <si>
    <t>Jackson Prairie Storage</t>
  </si>
  <si>
    <t>Natural Gas Distribution:</t>
  </si>
  <si>
    <t>Isolated Steel Replacement</t>
  </si>
  <si>
    <t>Total Capital Additions in 2013</t>
  </si>
  <si>
    <t>Gas Telemetry</t>
  </si>
  <si>
    <t>COF Long-Term Restructuring Plan</t>
  </si>
  <si>
    <t>Franchising for WSDOT</t>
  </si>
  <si>
    <t>HVAC Renovation Project</t>
  </si>
  <si>
    <t>Next Generation Radio Refresh</t>
  </si>
  <si>
    <t>Structures and Improvements/Furniture</t>
  </si>
  <si>
    <t>Apprentice Training</t>
  </si>
  <si>
    <t>AvistaUtilities.com and AvaNet Redesign</t>
  </si>
  <si>
    <t>Enterprise Business Continuity Plan</t>
  </si>
  <si>
    <t>Enterprise Security</t>
  </si>
  <si>
    <t>High Voltage Protection for Substations</t>
  </si>
  <si>
    <t>Microwave Refresh</t>
  </si>
  <si>
    <t>Technology Expansion to Enable Business Process</t>
  </si>
  <si>
    <t>Technology Refresh to Sustain Business Process</t>
  </si>
  <si>
    <t>CNG Fleet Conversion</t>
  </si>
  <si>
    <t>Fleet Budget</t>
  </si>
  <si>
    <t>Overbuilt Pipe Replacement</t>
  </si>
  <si>
    <t>Regulator Station Reliability Replacement</t>
  </si>
  <si>
    <t>Reinforcement, Hwy 2 Kaiser</t>
  </si>
  <si>
    <t>Capital Tools &amp; Stores Equipment</t>
  </si>
  <si>
    <t>Distribution Transformer Change-Out Program</t>
  </si>
  <si>
    <t>Distribution Wood Pole Management</t>
  </si>
  <si>
    <t>Environmental Compliance</t>
  </si>
  <si>
    <t>Primary URD Cable Replacement</t>
  </si>
  <si>
    <t>Segment Reconductor and FDR Tie Program</t>
  </si>
  <si>
    <t>Smart Grid Demonstration Project</t>
  </si>
  <si>
    <t>Spokane Electric Network</t>
  </si>
  <si>
    <t>Spokane Valley Transmission Reinforcement</t>
  </si>
  <si>
    <t>Substation - Asset Mgmt. Capital Maintenance</t>
  </si>
  <si>
    <t>Substation - Capital Spares</t>
  </si>
  <si>
    <t>Substation - Distribution Station Rebuilds</t>
  </si>
  <si>
    <t>Substation - New Distribution Stations</t>
  </si>
  <si>
    <t>Worst Feeders</t>
  </si>
  <si>
    <t>Colstrip Transmission/PNACI</t>
  </si>
  <si>
    <t>SCADA - SOO &amp; BUCC</t>
  </si>
  <si>
    <t>Substation - 115 kV Line Relay Upgrades</t>
  </si>
  <si>
    <t>Transmission - Asset Management</t>
  </si>
  <si>
    <t>Transmission - NERC High Priority Mitigation</t>
  </si>
  <si>
    <t>Tribal Permits and Settlements</t>
  </si>
  <si>
    <t>Aldyl A Replacement</t>
  </si>
  <si>
    <t>Cathodic Protection</t>
  </si>
  <si>
    <t>Gas Non-Revenue Program</t>
  </si>
  <si>
    <t>Gas Reinforcement</t>
  </si>
  <si>
    <t>Gas Replacement Street &amp; Highway</t>
  </si>
  <si>
    <t>Hydro - Hydro Safety Minor Blanket</t>
  </si>
  <si>
    <t>Hydro - Little Falls Plant Upgrade</t>
  </si>
  <si>
    <t>Hydro - Nine Mile Rehab</t>
  </si>
  <si>
    <t>Hydro - Regulating Hydro</t>
  </si>
  <si>
    <t>Hydro - Spokane River License Implementation</t>
  </si>
  <si>
    <t>Distribution Minor Rebuild</t>
  </si>
  <si>
    <t>Ram Rat 2 US 95 Widening</t>
  </si>
  <si>
    <t>Distribution Line Protection</t>
  </si>
  <si>
    <t>Mobility in the Field</t>
  </si>
  <si>
    <t>Thermal - Colstrip Thermal Capital</t>
  </si>
  <si>
    <t>Thermal - Base Load Thermal Plant</t>
  </si>
  <si>
    <t>Thermal - Peaking Generation</t>
  </si>
  <si>
    <t>Thermal - Kettle Falls Water Supply</t>
  </si>
  <si>
    <t>Other  - Coyote Springs LTSA</t>
  </si>
  <si>
    <t>Hydro - Generation Battery Replacement</t>
  </si>
  <si>
    <t>Hydro - Base Load Hydro</t>
  </si>
  <si>
    <t>Hydro - Clark Fork Settlement Agreement</t>
  </si>
  <si>
    <t>Storms</t>
  </si>
  <si>
    <t>Harrington 4 kV Cutover</t>
  </si>
  <si>
    <t>Clearwater Sub Upgrades</t>
  </si>
  <si>
    <t>Transmission - NERC Low Priority Mitigation</t>
  </si>
  <si>
    <t>Transmission - NERC Medium Priority Mitigation</t>
  </si>
  <si>
    <t>Gas PMC Program - Capital Replacements</t>
  </si>
  <si>
    <t>Mechanical Shop 3 Ton Crane</t>
  </si>
  <si>
    <t>Transmission Outage Management</t>
  </si>
  <si>
    <t>GridGlo GFX Integration</t>
  </si>
  <si>
    <t>Gas Underground Storage:</t>
  </si>
  <si>
    <t>Hydro - Noxon Spare Coils</t>
  </si>
  <si>
    <t>Hydro - Long Lake Replace Field Windings</t>
  </si>
  <si>
    <t>Other  - Base Load Thermal Plant</t>
  </si>
  <si>
    <t>Other  - Peaking Generation</t>
  </si>
  <si>
    <t>Other  - CS2 Inlet Air Sys</t>
  </si>
  <si>
    <t>Total Non-Revenue Capital</t>
  </si>
  <si>
    <t>Growth/Revenue - Producing</t>
  </si>
  <si>
    <t>Total Idaho Direct Capital Additions 2013</t>
  </si>
  <si>
    <t>Total Oregon Direct Capital Additions 2013</t>
  </si>
  <si>
    <t>Customer Prepay</t>
  </si>
  <si>
    <t>Street Light Management</t>
  </si>
  <si>
    <t>Noxon Switchyard Rebuild</t>
  </si>
  <si>
    <t>ERTs Replacement Program</t>
  </si>
  <si>
    <t>Goldendale HP</t>
  </si>
  <si>
    <t>New Deer Park Service Center</t>
  </si>
  <si>
    <t>Financial Forecast Model</t>
  </si>
  <si>
    <t>Total Idaho Direct Capital Additions 2015</t>
  </si>
  <si>
    <t>Total Capital Additions in 2015</t>
  </si>
  <si>
    <t>Hydro - Cabinet Gorge Unit 1 Refurbishment</t>
  </si>
  <si>
    <t>Hydro - Post Falls South Channel Replacement</t>
  </si>
  <si>
    <t>Thermal - KFGS Ash Collector</t>
  </si>
  <si>
    <t>Clinic Expansion Project</t>
  </si>
  <si>
    <t>Smart Grid Workforce Training Grant - DOE</t>
  </si>
  <si>
    <t>Spokane Smart Circuit</t>
  </si>
  <si>
    <t>Thornton 230 kV Switching Station</t>
  </si>
  <si>
    <t>Distribution Grid Modernization</t>
  </si>
  <si>
    <t>Dollar Rd Service Center Addition &amp; Remodel</t>
  </si>
  <si>
    <t>Hydro - Post Falls Intake Gate</t>
  </si>
  <si>
    <t>Other  - Rathdrum CT Upgrade Unit</t>
  </si>
  <si>
    <t>Total Idaho Direct Capital Additions 2014</t>
  </si>
  <si>
    <t>Total Oregon Direct Capital Additions 2014</t>
  </si>
  <si>
    <t>Total Capital Additions in 2014</t>
  </si>
  <si>
    <t>Electric Transmission / Distribution:</t>
  </si>
  <si>
    <t>Transmission</t>
  </si>
  <si>
    <t>Distribution</t>
  </si>
  <si>
    <t>Reconductors and Rebuilds</t>
  </si>
  <si>
    <t xml:space="preserve">Total Transmission &amp; Distribution </t>
  </si>
  <si>
    <t>Electric Replacement/Relocation</t>
  </si>
  <si>
    <t>Moscow 230 Substation Rebuild</t>
  </si>
  <si>
    <t>Replace Deteriorating Steel Gas Systems</t>
  </si>
  <si>
    <t>COF Long-term Restructure Ph2</t>
  </si>
  <si>
    <t>Enterprise Technology:</t>
  </si>
  <si>
    <t>ET-10</t>
  </si>
  <si>
    <t>NGD-10</t>
  </si>
  <si>
    <t>NGD-12</t>
  </si>
  <si>
    <t>Generation / Production:</t>
  </si>
  <si>
    <t>GP-10</t>
  </si>
  <si>
    <t>GP-11</t>
  </si>
  <si>
    <t>GP-12</t>
  </si>
  <si>
    <t>GP-13</t>
  </si>
  <si>
    <t>GUS-1</t>
  </si>
  <si>
    <t>ETD-10</t>
  </si>
  <si>
    <t>ETD-11</t>
  </si>
  <si>
    <t>ETD-12</t>
  </si>
  <si>
    <t>ETD-13</t>
  </si>
  <si>
    <t>ETD-14</t>
  </si>
  <si>
    <t>ETD-15</t>
  </si>
  <si>
    <t>ETD-16</t>
  </si>
  <si>
    <t>ETD-17</t>
  </si>
  <si>
    <t>ETD-18</t>
  </si>
  <si>
    <t>ETD-19</t>
  </si>
  <si>
    <t>ETD-20</t>
  </si>
  <si>
    <t>ETD-21</t>
  </si>
  <si>
    <t>ETD-22</t>
  </si>
  <si>
    <t>ETD-23</t>
  </si>
  <si>
    <t>ETD-24</t>
  </si>
  <si>
    <t>ETD-25</t>
  </si>
  <si>
    <t>ETD-26</t>
  </si>
  <si>
    <t>ETD-27</t>
  </si>
  <si>
    <t>ETD-28</t>
  </si>
  <si>
    <t>ETD-29</t>
  </si>
  <si>
    <t>ETD-30</t>
  </si>
  <si>
    <t>ETD-31</t>
  </si>
  <si>
    <t>ETD-33</t>
  </si>
  <si>
    <t>ETD-34</t>
  </si>
  <si>
    <t>GP-14</t>
  </si>
  <si>
    <t>GP-15</t>
  </si>
  <si>
    <t>G-10</t>
  </si>
  <si>
    <t>G-11</t>
  </si>
  <si>
    <t>NGD-14</t>
  </si>
  <si>
    <t>NGD-15</t>
  </si>
  <si>
    <t>NGD-16</t>
  </si>
  <si>
    <t>GP-16</t>
  </si>
  <si>
    <t>GP-17</t>
  </si>
  <si>
    <t>GP-18</t>
  </si>
  <si>
    <t>GP-19</t>
  </si>
  <si>
    <t>GP-20</t>
  </si>
  <si>
    <t>GP-21</t>
  </si>
  <si>
    <t>G-13</t>
  </si>
  <si>
    <t>ET-11</t>
  </si>
  <si>
    <t>ET-12</t>
  </si>
  <si>
    <t>ET-13</t>
  </si>
  <si>
    <t>ETD-35</t>
  </si>
  <si>
    <t>ETD-36</t>
  </si>
  <si>
    <t>ETD-37</t>
  </si>
  <si>
    <t>ETD-38</t>
  </si>
  <si>
    <t>ETD-39</t>
  </si>
  <si>
    <t>ETD-40</t>
  </si>
  <si>
    <t>GUS-01</t>
  </si>
  <si>
    <t>Attachment No.</t>
  </si>
  <si>
    <t>G-12</t>
  </si>
  <si>
    <t>Total Idaho Direct Capital Additions 2016</t>
  </si>
  <si>
    <t>Total Capital Additions in 2016</t>
  </si>
  <si>
    <t>Jack Stewart Training Center Expansion</t>
  </si>
  <si>
    <t>Hydro - Cabinet Gorge Automation Replacement</t>
  </si>
  <si>
    <t>Hydro - Long Lake Plant Upgrades</t>
  </si>
  <si>
    <t>Other - Base Load Thermal Plant</t>
  </si>
  <si>
    <t>Other - Peaking Generation</t>
  </si>
  <si>
    <t>GP-22</t>
  </si>
  <si>
    <t>GP-23</t>
  </si>
  <si>
    <t>G-14</t>
  </si>
  <si>
    <t>Westside Property Purchase</t>
  </si>
  <si>
    <t>EDT-33</t>
  </si>
  <si>
    <t>GP-1</t>
  </si>
  <si>
    <t>GP-2</t>
  </si>
  <si>
    <t>GP-3</t>
  </si>
  <si>
    <t>GP-4</t>
  </si>
  <si>
    <t>GP-5</t>
  </si>
  <si>
    <t>GP-6</t>
  </si>
  <si>
    <t>GP-7</t>
  </si>
  <si>
    <t>GP-8</t>
  </si>
  <si>
    <t>GP-9</t>
  </si>
  <si>
    <t>G-1</t>
  </si>
  <si>
    <t>G-2</t>
  </si>
  <si>
    <t>G-3</t>
  </si>
  <si>
    <t>G-4</t>
  </si>
  <si>
    <t>G-6</t>
  </si>
  <si>
    <t>G-8</t>
  </si>
  <si>
    <t>ET-2</t>
  </si>
  <si>
    <t>ET-3</t>
  </si>
  <si>
    <t>ET-4</t>
  </si>
  <si>
    <t>ET-6</t>
  </si>
  <si>
    <t>ET-7</t>
  </si>
  <si>
    <t>ET-9</t>
  </si>
  <si>
    <t>ETD-1</t>
  </si>
  <si>
    <t>ETD-2</t>
  </si>
  <si>
    <t>ETD-3</t>
  </si>
  <si>
    <t>ETD-4</t>
  </si>
  <si>
    <t>ETD-5</t>
  </si>
  <si>
    <t>ETD-6</t>
  </si>
  <si>
    <t>ETD-8</t>
  </si>
  <si>
    <t>ETD-9</t>
  </si>
  <si>
    <t>NGD-1</t>
  </si>
  <si>
    <t>NGD-2</t>
  </si>
  <si>
    <t>NGD-3</t>
  </si>
  <si>
    <t>NGD-4</t>
  </si>
  <si>
    <t>NGD-5</t>
  </si>
  <si>
    <t>NGD-6</t>
  </si>
  <si>
    <t>NGD-7</t>
  </si>
  <si>
    <t>NGD-8</t>
  </si>
  <si>
    <t>NGD-9</t>
  </si>
  <si>
    <t>T-1</t>
  </si>
  <si>
    <t>T-2</t>
  </si>
  <si>
    <t>G-5</t>
  </si>
  <si>
    <t>G-7</t>
  </si>
  <si>
    <t>ET-1</t>
  </si>
  <si>
    <t>ET-5</t>
  </si>
  <si>
    <t>ET-8</t>
  </si>
  <si>
    <t>Radio Telephone Communications Console System</t>
  </si>
  <si>
    <t>Customer Information System Replacement</t>
  </si>
  <si>
    <t>Asset Facilities Management Application Migration</t>
  </si>
  <si>
    <t>ETD-32 *</t>
  </si>
  <si>
    <t>Exhibit No.___(DBD- 5)</t>
  </si>
  <si>
    <t xml:space="preserve">* It was determined after finalizing the pro forma cross check analysis, that this business case was inadvertently included in revenue requirement. Therefore, there is no business case attached.   </t>
  </si>
  <si>
    <t xml:space="preserve">$               - 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</si>
</sst>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#,##0.00;[Red]\(#,##0.00\)"/>
    <numFmt numFmtId="166" formatCode="&quot;$&quot;\ #,###,;\(#,###,\)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indexed="9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name val="Tahoma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43" fontId="17" fillId="0" borderId="0" applyFont="0" applyFill="0" applyBorder="0" applyAlignment="0" applyProtection="0"/>
    <xf numFmtId="165" fontId="11" fillId="2" borderId="0" applyBorder="0">
      <alignment horizontal="right"/>
    </xf>
    <xf numFmtId="0" fontId="18" fillId="3" borderId="0" applyBorder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9">
    <xf numFmtId="0" fontId="0" fillId="0" borderId="0" xfId="0"/>
    <xf numFmtId="37" fontId="8" fillId="0" borderId="0" xfId="0" applyNumberFormat="1" applyFont="1" applyFill="1" applyBorder="1"/>
    <xf numFmtId="37" fontId="10" fillId="0" borderId="0" xfId="0" applyNumberFormat="1" applyFont="1" applyFill="1" applyBorder="1"/>
    <xf numFmtId="0" fontId="10" fillId="0" borderId="0" xfId="32" applyFont="1" applyFill="1" applyBorder="1" applyAlignment="1">
      <alignment wrapText="1"/>
    </xf>
    <xf numFmtId="0" fontId="8" fillId="0" borderId="0" xfId="32" applyFont="1" applyFill="1" applyBorder="1" applyAlignment="1"/>
    <xf numFmtId="0" fontId="8" fillId="0" borderId="0" xfId="32" applyFont="1" applyFill="1" applyBorder="1" applyAlignment="1">
      <alignment wrapText="1"/>
    </xf>
    <xf numFmtId="0" fontId="10" fillId="0" borderId="0" xfId="0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9" xfId="0" applyFont="1" applyFill="1" applyBorder="1"/>
    <xf numFmtId="164" fontId="8" fillId="0" borderId="0" xfId="0" applyNumberFormat="1" applyFont="1" applyFill="1" applyBorder="1"/>
    <xf numFmtId="0" fontId="8" fillId="0" borderId="10" xfId="0" applyFont="1" applyFill="1" applyBorder="1"/>
    <xf numFmtId="0" fontId="8" fillId="0" borderId="8" xfId="0" applyFont="1" applyFill="1" applyBorder="1"/>
    <xf numFmtId="164" fontId="10" fillId="0" borderId="0" xfId="0" applyNumberFormat="1" applyFont="1" applyFill="1" applyBorder="1"/>
    <xf numFmtId="164" fontId="8" fillId="0" borderId="9" xfId="0" applyNumberFormat="1" applyFont="1" applyFill="1" applyBorder="1"/>
    <xf numFmtId="0" fontId="8" fillId="0" borderId="0" xfId="32" applyFont="1" applyFill="1" applyBorder="1" applyAlignment="1">
      <alignment horizontal="left" wrapText="1"/>
    </xf>
    <xf numFmtId="0" fontId="8" fillId="0" borderId="0" xfId="58" applyFont="1" applyFill="1" applyBorder="1"/>
    <xf numFmtId="0" fontId="19" fillId="0" borderId="0" xfId="0" applyFont="1" applyFill="1" applyBorder="1"/>
    <xf numFmtId="0" fontId="19" fillId="0" borderId="0" xfId="62" applyFont="1" applyBorder="1"/>
    <xf numFmtId="164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164" fontId="8" fillId="0" borderId="5" xfId="0" applyNumberFormat="1" applyFont="1" applyFill="1" applyBorder="1"/>
    <xf numFmtId="0" fontId="20" fillId="0" borderId="0" xfId="0" applyFont="1" applyBorder="1"/>
    <xf numFmtId="37" fontId="8" fillId="0" borderId="5" xfId="0" applyNumberFormat="1" applyFont="1" applyFill="1" applyBorder="1"/>
    <xf numFmtId="164" fontId="10" fillId="0" borderId="5" xfId="0" applyNumberFormat="1" applyFont="1" applyFill="1" applyBorder="1"/>
    <xf numFmtId="164" fontId="8" fillId="0" borderId="10" xfId="0" applyNumberFormat="1" applyFont="1" applyFill="1" applyBorder="1"/>
    <xf numFmtId="0" fontId="9" fillId="0" borderId="5" xfId="0" applyFont="1" applyFill="1" applyBorder="1" applyAlignment="1">
      <alignment horizontal="center"/>
    </xf>
    <xf numFmtId="0" fontId="10" fillId="0" borderId="4" xfId="0" applyFont="1" applyFill="1" applyBorder="1"/>
    <xf numFmtId="164" fontId="9" fillId="0" borderId="5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58" applyNumberFormat="1" applyFont="1" applyFill="1" applyBorder="1"/>
    <xf numFmtId="164" fontId="21" fillId="0" borderId="9" xfId="0" applyNumberFormat="1" applyFont="1" applyFill="1" applyBorder="1"/>
    <xf numFmtId="0" fontId="10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43" fontId="8" fillId="0" borderId="0" xfId="110" applyFont="1" applyFill="1" applyBorder="1"/>
    <xf numFmtId="44" fontId="8" fillId="0" borderId="0" xfId="111" applyFont="1" applyFill="1" applyBorder="1"/>
    <xf numFmtId="166" fontId="8" fillId="0" borderId="0" xfId="0" applyNumberFormat="1" applyFont="1" applyFill="1" applyBorder="1"/>
    <xf numFmtId="166" fontId="10" fillId="0" borderId="6" xfId="0" applyNumberFormat="1" applyFont="1" applyFill="1" applyBorder="1"/>
    <xf numFmtId="166" fontId="10" fillId="0" borderId="7" xfId="0" applyNumberFormat="1" applyFont="1" applyFill="1" applyBorder="1"/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</cellXfs>
  <cellStyles count="112">
    <cellStyle name="Comma" xfId="110" builtinId="3"/>
    <cellStyle name="Comma 2" xfId="1"/>
    <cellStyle name="Comma 2 2" xfId="2"/>
    <cellStyle name="Comma 2 2 2" xfId="60"/>
    <cellStyle name="Comma 2 3" xfId="3"/>
    <cellStyle name="Comma 2 3 2" xfId="70"/>
    <cellStyle name="Comma 2 4" xfId="4"/>
    <cellStyle name="Comma 2 4 2" xfId="71"/>
    <cellStyle name="Comma 3" xfId="48"/>
    <cellStyle name="Comma 4" xfId="61"/>
    <cellStyle name="Comma 4 2" xfId="69"/>
    <cellStyle name="Comma 4 2 2" xfId="98"/>
    <cellStyle name="Comma 4 3" xfId="90"/>
    <cellStyle name="Comma 4 4" xfId="106"/>
    <cellStyle name="Comma 5" xfId="63"/>
    <cellStyle name="Comma 5 2" xfId="92"/>
    <cellStyle name="Comma 5 3" xfId="108"/>
    <cellStyle name="Currency" xfId="111" builtinId="4"/>
    <cellStyle name="Currency 2" xfId="51"/>
    <cellStyle name="Currency 2 2" xfId="109"/>
    <cellStyle name="Normal" xfId="0" builtinId="0"/>
    <cellStyle name="Normal 10" xfId="38"/>
    <cellStyle name="Normal 10 2" xfId="42"/>
    <cellStyle name="Normal 10 2 2" xfId="80"/>
    <cellStyle name="Normal 10 3" xfId="55"/>
    <cellStyle name="Normal 10 3 2" xfId="87"/>
    <cellStyle name="Normal 10 4" xfId="66"/>
    <cellStyle name="Normal 10 4 2" xfId="95"/>
    <cellStyle name="Normal 10 5" xfId="76"/>
    <cellStyle name="Normal 10 6" xfId="103"/>
    <cellStyle name="Normal 11" xfId="100"/>
    <cellStyle name="Normal 12" xfId="39"/>
    <cellStyle name="Normal 12 2" xfId="45"/>
    <cellStyle name="Normal 12 2 2" xfId="82"/>
    <cellStyle name="Normal 12 3" xfId="56"/>
    <cellStyle name="Normal 12 3 2" xfId="88"/>
    <cellStyle name="Normal 12 4" xfId="67"/>
    <cellStyle name="Normal 12 4 2" xfId="96"/>
    <cellStyle name="Normal 12 5" xfId="77"/>
    <cellStyle name="Normal 12 6" xfId="104"/>
    <cellStyle name="Normal 13" xfId="41"/>
    <cellStyle name="Normal 13 2" xfId="46"/>
    <cellStyle name="Normal 13 2 2" xfId="83"/>
    <cellStyle name="Normal 13 3" xfId="57"/>
    <cellStyle name="Normal 13 3 2" xfId="89"/>
    <cellStyle name="Normal 13 4" xfId="68"/>
    <cellStyle name="Normal 13 4 2" xfId="97"/>
    <cellStyle name="Normal 13 5" xfId="79"/>
    <cellStyle name="Normal 13 6" xfId="105"/>
    <cellStyle name="Normal 14" xfId="99"/>
    <cellStyle name="Normal 18" xfId="40"/>
    <cellStyle name="Normal 18 2" xfId="78"/>
    <cellStyle name="Normal 2" xfId="5"/>
    <cellStyle name="Normal 2 2" xfId="6"/>
    <cellStyle name="Normal 2 2 2" xfId="58"/>
    <cellStyle name="Normal 2 3" xfId="7"/>
    <cellStyle name="Normal 2 4" xfId="8"/>
    <cellStyle name="Normal 2 5" xfId="9"/>
    <cellStyle name="Normal 2 6" xfId="10"/>
    <cellStyle name="Normal 3" xfId="11"/>
    <cellStyle name="Normal 3 2" xfId="44"/>
    <cellStyle name="Normal 4" xfId="62"/>
    <cellStyle name="Normal 4 2" xfId="91"/>
    <cellStyle name="Normal 4 3" xfId="107"/>
    <cellStyle name="Normal 5" xfId="12"/>
    <cellStyle name="Normal 5 2" xfId="13"/>
    <cellStyle name="Normal 5 3" xfId="14"/>
    <cellStyle name="Normal 5 4" xfId="15"/>
    <cellStyle name="Normal 5 5" xfId="16"/>
    <cellStyle name="Normal 5 6" xfId="17"/>
    <cellStyle name="Normal 6" xfId="18"/>
    <cellStyle name="Normal 6 2" xfId="47"/>
    <cellStyle name="Normal 6 2 2" xfId="84"/>
    <cellStyle name="Normal 6 3" xfId="53"/>
    <cellStyle name="Normal 6 3 2" xfId="85"/>
    <cellStyle name="Normal 6 4" xfId="64"/>
    <cellStyle name="Normal 6 4 2" xfId="93"/>
    <cellStyle name="Normal 6 5" xfId="72"/>
    <cellStyle name="Normal 6 6" xfId="101"/>
    <cellStyle name="Normal 7" xfId="19"/>
    <cellStyle name="Normal 7 2" xfId="20"/>
    <cellStyle name="Normal 7 3" xfId="21"/>
    <cellStyle name="Normal 7 4" xfId="22"/>
    <cellStyle name="Normal 7 5" xfId="23"/>
    <cellStyle name="Normal 7 6" xfId="24"/>
    <cellStyle name="Normal 8" xfId="25"/>
    <cellStyle name="Normal 8 2" xfId="26"/>
    <cellStyle name="Normal 8 3" xfId="27"/>
    <cellStyle name="Normal 8 4" xfId="28"/>
    <cellStyle name="Normal 8 5" xfId="29"/>
    <cellStyle name="Normal 8 6" xfId="30"/>
    <cellStyle name="Normal 9" xfId="31"/>
    <cellStyle name="Normal 9 2" xfId="43"/>
    <cellStyle name="Normal 9 2 2" xfId="81"/>
    <cellStyle name="Normal 9 3" xfId="54"/>
    <cellStyle name="Normal 9 3 2" xfId="86"/>
    <cellStyle name="Normal 9 4" xfId="65"/>
    <cellStyle name="Normal 9 4 2" xfId="94"/>
    <cellStyle name="Normal 9 5" xfId="73"/>
    <cellStyle name="Normal 9 6" xfId="102"/>
    <cellStyle name="Normal_Pro forma Rates" xfId="32"/>
    <cellStyle name="OUTPUT AMOUNTS" xfId="49"/>
    <cellStyle name="OUTPUT LINE ITEMS" xfId="50"/>
    <cellStyle name="Percent 2" xfId="33"/>
    <cellStyle name="Percent 2 2" xfId="34"/>
    <cellStyle name="Percent 2 2 2" xfId="59"/>
    <cellStyle name="Percent 2 3" xfId="35"/>
    <cellStyle name="Percent 2 3 2" xfId="74"/>
    <cellStyle name="Percent 2 4" xfId="36"/>
    <cellStyle name="Percent 2 4 2" xfId="75"/>
    <cellStyle name="Percent 3" xfId="37"/>
    <cellStyle name="Percent 3 2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M69"/>
  <sheetViews>
    <sheetView zoomScaleNormal="100" workbookViewId="0">
      <selection activeCell="E12" sqref="E12"/>
    </sheetView>
  </sheetViews>
  <sheetFormatPr defaultRowHeight="12.75"/>
  <cols>
    <col min="1" max="1" width="1.5703125" style="7" customWidth="1"/>
    <col min="2" max="2" width="21.28515625" style="7" customWidth="1"/>
    <col min="3" max="3" width="38.42578125" style="7" customWidth="1"/>
    <col min="4" max="5" width="15.5703125" style="7" customWidth="1"/>
    <col min="6" max="6" width="15.5703125" style="8" customWidth="1"/>
    <col min="7" max="7" width="2.28515625" style="8" customWidth="1"/>
    <col min="8" max="8" width="20.7109375" style="7" customWidth="1"/>
    <col min="9" max="9" width="41.140625" style="7" customWidth="1"/>
    <col min="10" max="11" width="12" style="7" customWidth="1"/>
    <col min="12" max="12" width="14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 ht="18.75" customHeight="1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4"/>
      <c r="K4" s="14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6"/>
      <c r="K5" s="6"/>
      <c r="L5" s="17"/>
      <c r="M5" s="15"/>
    </row>
    <row r="6" spans="2:13" ht="13.5" customHeight="1">
      <c r="B6" s="12" t="s">
        <v>191</v>
      </c>
      <c r="C6" s="22" t="s">
        <v>66</v>
      </c>
      <c r="D6" s="23"/>
      <c r="E6" s="23"/>
      <c r="F6" s="44">
        <v>903431</v>
      </c>
      <c r="G6" s="29"/>
      <c r="H6" s="12" t="s">
        <v>233</v>
      </c>
      <c r="I6" s="23" t="s">
        <v>14</v>
      </c>
      <c r="J6" s="23"/>
      <c r="K6" s="23"/>
      <c r="L6" s="44">
        <v>1000000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1718971</v>
      </c>
      <c r="G7" s="29"/>
      <c r="H7" s="12" t="s">
        <v>206</v>
      </c>
      <c r="I7" s="23" t="s">
        <v>15</v>
      </c>
      <c r="J7" s="23"/>
      <c r="K7" s="23"/>
      <c r="L7" s="17">
        <v>338500.89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111988</v>
      </c>
      <c r="G8" s="29"/>
      <c r="H8" s="12" t="s">
        <v>207</v>
      </c>
      <c r="I8" s="23" t="s">
        <v>59</v>
      </c>
      <c r="J8" s="23"/>
      <c r="K8" s="23"/>
      <c r="L8" s="17">
        <v>112500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50000</v>
      </c>
      <c r="G9" s="29"/>
      <c r="H9" s="12" t="s">
        <v>208</v>
      </c>
      <c r="I9" s="23" t="s">
        <v>20</v>
      </c>
      <c r="J9" s="23"/>
      <c r="K9" s="23"/>
      <c r="L9" s="17">
        <v>10919250.99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27193.49</v>
      </c>
      <c r="G10" s="29"/>
      <c r="H10" s="12" t="s">
        <v>234</v>
      </c>
      <c r="I10" s="23" t="s">
        <v>237</v>
      </c>
      <c r="J10" s="23"/>
      <c r="K10" s="23"/>
      <c r="L10" s="17">
        <v>9184419.879999999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989505.85</v>
      </c>
      <c r="G11" s="29"/>
      <c r="H11" s="12" t="s">
        <v>209</v>
      </c>
      <c r="I11" s="23" t="s">
        <v>16</v>
      </c>
      <c r="J11" s="23"/>
      <c r="K11" s="23"/>
      <c r="L11" s="17">
        <v>1529632.96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3291709.24</v>
      </c>
      <c r="G12" s="29"/>
      <c r="H12" s="12" t="s">
        <v>210</v>
      </c>
      <c r="I12" s="23" t="s">
        <v>19</v>
      </c>
      <c r="J12" s="23"/>
      <c r="K12" s="23"/>
      <c r="L12" s="17">
        <v>3311449.22</v>
      </c>
      <c r="M12" s="15"/>
    </row>
    <row r="13" spans="2:13" ht="13.5" customHeight="1">
      <c r="B13" s="12" t="s">
        <v>198</v>
      </c>
      <c r="C13" s="22" t="s">
        <v>55</v>
      </c>
      <c r="D13" s="22"/>
      <c r="E13" s="22"/>
      <c r="F13" s="17">
        <v>1859928</v>
      </c>
      <c r="G13" s="29"/>
      <c r="H13" s="12" t="s">
        <v>235</v>
      </c>
      <c r="I13" s="23" t="s">
        <v>236</v>
      </c>
      <c r="J13" s="23"/>
      <c r="K13" s="23"/>
      <c r="L13" s="17">
        <v>-3132</v>
      </c>
      <c r="M13" s="15"/>
    </row>
    <row r="14" spans="2:13" ht="13.5" customHeight="1">
      <c r="B14" s="12" t="s">
        <v>199</v>
      </c>
      <c r="C14" s="22" t="s">
        <v>61</v>
      </c>
      <c r="D14" s="22"/>
      <c r="E14" s="22"/>
      <c r="F14" s="17">
        <v>4134733.97</v>
      </c>
      <c r="G14" s="29"/>
      <c r="H14" s="12" t="s">
        <v>211</v>
      </c>
      <c r="I14" s="23" t="s">
        <v>17</v>
      </c>
      <c r="J14" s="23"/>
      <c r="K14" s="23"/>
      <c r="L14" s="17">
        <v>1457283.27</v>
      </c>
      <c r="M14" s="15"/>
    </row>
    <row r="15" spans="2:13" ht="13.5" customHeight="1">
      <c r="B15" s="12" t="s">
        <v>124</v>
      </c>
      <c r="C15" s="22" t="s">
        <v>62</v>
      </c>
      <c r="D15" s="22"/>
      <c r="E15" s="22"/>
      <c r="F15" s="17">
        <v>999957.09000000008</v>
      </c>
      <c r="G15" s="29"/>
      <c r="H15" s="12" t="s">
        <v>120</v>
      </c>
      <c r="I15" s="23" t="s">
        <v>11</v>
      </c>
      <c r="J15" s="23"/>
      <c r="K15" s="23"/>
      <c r="L15" s="17">
        <v>1999315</v>
      </c>
      <c r="M15" s="15"/>
    </row>
    <row r="16" spans="2:13" ht="13.5" customHeight="1">
      <c r="B16" s="12" t="s">
        <v>125</v>
      </c>
      <c r="C16" s="22" t="s">
        <v>105</v>
      </c>
      <c r="D16" s="22"/>
      <c r="E16" s="22"/>
      <c r="F16" s="17">
        <v>1312</v>
      </c>
      <c r="G16" s="29"/>
      <c r="H16" s="12"/>
      <c r="I16" s="13"/>
      <c r="J16" s="13"/>
      <c r="K16" s="13"/>
      <c r="L16" s="45">
        <f>SUM(L6:L15)</f>
        <v>29849220.209999997</v>
      </c>
      <c r="M16" s="15"/>
    </row>
    <row r="17" spans="2:13" ht="13.5" customHeight="1">
      <c r="B17" s="12" t="s">
        <v>126</v>
      </c>
      <c r="C17" s="22" t="s">
        <v>64</v>
      </c>
      <c r="D17" s="22"/>
      <c r="E17" s="22"/>
      <c r="F17" s="17">
        <v>178750</v>
      </c>
      <c r="G17" s="29"/>
      <c r="H17" s="12"/>
      <c r="I17" s="13"/>
      <c r="J17" s="13"/>
      <c r="K17" s="13"/>
      <c r="L17" s="13"/>
      <c r="M17" s="15"/>
    </row>
    <row r="18" spans="2:13" ht="13.5" customHeight="1">
      <c r="B18" s="12" t="s">
        <v>127</v>
      </c>
      <c r="C18" s="22" t="s">
        <v>106</v>
      </c>
      <c r="D18" s="23"/>
      <c r="E18" s="23"/>
      <c r="F18" s="17">
        <v>44564.130000000005</v>
      </c>
      <c r="G18" s="29"/>
      <c r="H18" s="12"/>
      <c r="I18" s="3"/>
      <c r="J18" s="13"/>
      <c r="K18" s="13"/>
      <c r="L18" s="1"/>
      <c r="M18" s="15"/>
    </row>
    <row r="19" spans="2:13" ht="36" customHeight="1">
      <c r="B19" s="12"/>
      <c r="C19" s="4"/>
      <c r="D19" s="4"/>
      <c r="E19" s="4"/>
      <c r="F19" s="45">
        <f>SUM(F6:F18)</f>
        <v>14312043.770000001</v>
      </c>
      <c r="G19" s="32"/>
      <c r="H19" s="12"/>
      <c r="I19" s="6" t="s">
        <v>110</v>
      </c>
      <c r="J19" s="26" t="s">
        <v>111</v>
      </c>
      <c r="K19" s="27" t="s">
        <v>112</v>
      </c>
      <c r="L19" s="28" t="s">
        <v>114</v>
      </c>
      <c r="M19" s="15"/>
    </row>
    <row r="20" spans="2:13">
      <c r="B20" s="12"/>
      <c r="C20" s="4"/>
      <c r="D20" s="4"/>
      <c r="E20" s="4"/>
      <c r="F20" s="20"/>
      <c r="G20" s="32"/>
      <c r="H20" s="12" t="s">
        <v>212</v>
      </c>
      <c r="I20" s="23" t="s">
        <v>40</v>
      </c>
      <c r="J20" s="44">
        <v>40388.47</v>
      </c>
      <c r="K20" s="43" t="s">
        <v>242</v>
      </c>
      <c r="L20" s="44">
        <f t="shared" ref="L20:L25" si="0">SUM(J20:K20)</f>
        <v>40388.47</v>
      </c>
      <c r="M20" s="15"/>
    </row>
    <row r="21" spans="2:13" ht="13.5" customHeight="1">
      <c r="B21" s="12"/>
      <c r="C21" s="3" t="s">
        <v>1</v>
      </c>
      <c r="D21" s="3"/>
      <c r="E21" s="3"/>
      <c r="F21" s="13"/>
      <c r="G21" s="32"/>
      <c r="H21" s="12" t="s">
        <v>213</v>
      </c>
      <c r="I21" s="13" t="s">
        <v>103</v>
      </c>
      <c r="J21" s="42">
        <v>0</v>
      </c>
      <c r="K21" s="17">
        <v>6630217.8499999996</v>
      </c>
      <c r="L21" s="17">
        <f t="shared" si="0"/>
        <v>6630217.8499999996</v>
      </c>
      <c r="M21" s="15"/>
    </row>
    <row r="22" spans="2:13" ht="13.5" customHeight="1">
      <c r="B22" s="12" t="s">
        <v>200</v>
      </c>
      <c r="C22" s="23" t="s">
        <v>26</v>
      </c>
      <c r="D22" s="23"/>
      <c r="E22" s="23"/>
      <c r="F22" s="44">
        <v>403613.77999999997</v>
      </c>
      <c r="G22" s="29"/>
      <c r="H22" s="12" t="s">
        <v>214</v>
      </c>
      <c r="I22" s="23" t="s">
        <v>58</v>
      </c>
      <c r="J22" s="42">
        <v>0</v>
      </c>
      <c r="K22" s="17">
        <v>253282.2</v>
      </c>
      <c r="L22" s="17">
        <f t="shared" si="0"/>
        <v>253282.2</v>
      </c>
      <c r="M22" s="15"/>
    </row>
    <row r="23" spans="2:13" ht="13.5" customHeight="1">
      <c r="B23" s="12" t="s">
        <v>201</v>
      </c>
      <c r="C23" s="23" t="s">
        <v>8</v>
      </c>
      <c r="D23" s="23"/>
      <c r="E23" s="23"/>
      <c r="F23" s="17">
        <v>8460651.5399999991</v>
      </c>
      <c r="G23" s="15"/>
      <c r="H23" s="12" t="s">
        <v>215</v>
      </c>
      <c r="I23" s="23" t="s">
        <v>56</v>
      </c>
      <c r="J23" s="42">
        <v>0</v>
      </c>
      <c r="K23" s="17">
        <v>4792036.5200000005</v>
      </c>
      <c r="L23" s="17">
        <f t="shared" si="0"/>
        <v>4792036.5200000005</v>
      </c>
      <c r="M23" s="15"/>
    </row>
    <row r="24" spans="2:13" ht="13.5" customHeight="1">
      <c r="B24" s="12" t="s">
        <v>202</v>
      </c>
      <c r="C24" s="30" t="s">
        <v>104</v>
      </c>
      <c r="D24" s="23"/>
      <c r="E24" s="23"/>
      <c r="F24" s="17">
        <v>213191.43</v>
      </c>
      <c r="G24" s="29"/>
      <c r="H24" s="12" t="s">
        <v>216</v>
      </c>
      <c r="I24" s="23" t="s">
        <v>27</v>
      </c>
      <c r="J24" s="42">
        <v>0</v>
      </c>
      <c r="K24" s="17">
        <v>812673.13000000012</v>
      </c>
      <c r="L24" s="17">
        <f t="shared" si="0"/>
        <v>812673.13000000012</v>
      </c>
      <c r="M24" s="15"/>
    </row>
    <row r="25" spans="2:13" ht="13.5" customHeight="1">
      <c r="B25" s="12" t="s">
        <v>203</v>
      </c>
      <c r="C25" s="23" t="s">
        <v>12</v>
      </c>
      <c r="D25" s="23"/>
      <c r="E25" s="23"/>
      <c r="F25" s="17">
        <v>2024941.4499999997</v>
      </c>
      <c r="G25" s="29"/>
      <c r="H25" s="12" t="s">
        <v>217</v>
      </c>
      <c r="I25" s="23" t="s">
        <v>28</v>
      </c>
      <c r="J25" s="42">
        <v>0</v>
      </c>
      <c r="K25" s="17">
        <f>2370045.6+2065000</f>
        <v>4435045.5999999996</v>
      </c>
      <c r="L25" s="17">
        <f t="shared" si="0"/>
        <v>4435045.5999999996</v>
      </c>
      <c r="M25" s="15"/>
    </row>
    <row r="26" spans="2:13" ht="13.5" customHeight="1">
      <c r="B26" s="12" t="s">
        <v>231</v>
      </c>
      <c r="C26" s="23" t="s">
        <v>99</v>
      </c>
      <c r="D26" s="23"/>
      <c r="E26" s="23"/>
      <c r="F26" s="17">
        <v>150000</v>
      </c>
      <c r="G26" s="29"/>
      <c r="H26" s="12" t="s">
        <v>218</v>
      </c>
      <c r="I26" s="23" t="s">
        <v>115</v>
      </c>
      <c r="J26" s="42">
        <v>0</v>
      </c>
      <c r="K26" s="17">
        <v>1279005.78</v>
      </c>
      <c r="L26" s="17">
        <f t="shared" ref="L26:L45" si="1">SUM(J26:K26)</f>
        <v>1279005.78</v>
      </c>
      <c r="M26" s="15"/>
    </row>
    <row r="27" spans="2:13" ht="13.5" customHeight="1">
      <c r="B27" s="12" t="s">
        <v>204</v>
      </c>
      <c r="C27" s="23" t="s">
        <v>13</v>
      </c>
      <c r="D27" s="23"/>
      <c r="E27" s="23"/>
      <c r="F27" s="17">
        <v>10000</v>
      </c>
      <c r="G27" s="29"/>
      <c r="H27" s="12" t="s">
        <v>219</v>
      </c>
      <c r="I27" s="23" t="s">
        <v>29</v>
      </c>
      <c r="J27" s="17">
        <v>150000</v>
      </c>
      <c r="K27" s="17">
        <v>62500</v>
      </c>
      <c r="L27" s="17">
        <f t="shared" si="1"/>
        <v>212500</v>
      </c>
      <c r="M27" s="15"/>
    </row>
    <row r="28" spans="2:13" ht="13.5" customHeight="1">
      <c r="B28" s="12" t="s">
        <v>232</v>
      </c>
      <c r="C28" s="23" t="s">
        <v>10</v>
      </c>
      <c r="D28" s="30"/>
      <c r="E28" s="30"/>
      <c r="F28" s="17">
        <v>6506814.1600000001</v>
      </c>
      <c r="G28" s="29"/>
      <c r="H28" s="12" t="s">
        <v>129</v>
      </c>
      <c r="I28" s="23" t="s">
        <v>30</v>
      </c>
      <c r="J28" s="42">
        <v>0</v>
      </c>
      <c r="K28" s="17">
        <v>736605.0199999999</v>
      </c>
      <c r="L28" s="17">
        <f t="shared" si="1"/>
        <v>736605.0199999999</v>
      </c>
      <c r="M28" s="15"/>
    </row>
    <row r="29" spans="2:13" ht="13.5" customHeight="1">
      <c r="B29" s="12" t="s">
        <v>205</v>
      </c>
      <c r="C29" s="24" t="s">
        <v>18</v>
      </c>
      <c r="D29" s="13"/>
      <c r="E29" s="13"/>
      <c r="F29" s="17">
        <v>3170900.29</v>
      </c>
      <c r="G29" s="29"/>
      <c r="H29" s="12" t="s">
        <v>130</v>
      </c>
      <c r="I29" s="23" t="s">
        <v>113</v>
      </c>
      <c r="J29" s="17">
        <v>4271478.17</v>
      </c>
      <c r="K29" s="42">
        <v>0</v>
      </c>
      <c r="L29" s="17">
        <f t="shared" si="1"/>
        <v>4271478.17</v>
      </c>
      <c r="M29" s="15"/>
    </row>
    <row r="30" spans="2:13" ht="13.5" customHeight="1">
      <c r="B30" s="12"/>
      <c r="C30" s="13"/>
      <c r="D30" s="13"/>
      <c r="E30" s="13"/>
      <c r="F30" s="17"/>
      <c r="G30" s="29"/>
      <c r="H30" s="12" t="s">
        <v>131</v>
      </c>
      <c r="I30" s="23" t="s">
        <v>31</v>
      </c>
      <c r="J30" s="42">
        <v>0</v>
      </c>
      <c r="K30" s="17">
        <v>1472904.22</v>
      </c>
      <c r="L30" s="17">
        <f t="shared" si="1"/>
        <v>1472904.22</v>
      </c>
      <c r="M30" s="15"/>
    </row>
    <row r="31" spans="2:13" ht="13.5" customHeight="1">
      <c r="B31" s="12"/>
      <c r="C31" s="13"/>
      <c r="D31" s="13"/>
      <c r="E31" s="13"/>
      <c r="F31" s="45">
        <f>SUM(F22:F30)</f>
        <v>20940112.649999999</v>
      </c>
      <c r="G31" s="32"/>
      <c r="H31" s="12" t="s">
        <v>132</v>
      </c>
      <c r="I31" s="23" t="s">
        <v>33</v>
      </c>
      <c r="J31" s="42">
        <v>0</v>
      </c>
      <c r="K31" s="17">
        <v>1413245.4</v>
      </c>
      <c r="L31" s="17">
        <f t="shared" si="1"/>
        <v>1413245.4</v>
      </c>
      <c r="M31" s="15"/>
    </row>
    <row r="32" spans="2:13" ht="13.5" customHeight="1">
      <c r="B32" s="12"/>
      <c r="C32" s="13"/>
      <c r="D32" s="13"/>
      <c r="E32" s="13"/>
      <c r="F32" s="13"/>
      <c r="G32" s="15"/>
      <c r="H32" s="12" t="s">
        <v>133</v>
      </c>
      <c r="I32" s="23" t="s">
        <v>68</v>
      </c>
      <c r="J32" s="17">
        <v>1095618.8500000001</v>
      </c>
      <c r="K32" s="17">
        <v>1888210.3399999999</v>
      </c>
      <c r="L32" s="17">
        <f t="shared" si="1"/>
        <v>2983829.19</v>
      </c>
      <c r="M32" s="15"/>
    </row>
    <row r="33" spans="2:13" ht="13.5" customHeight="1">
      <c r="B33" s="12"/>
      <c r="C33" s="6" t="s">
        <v>4</v>
      </c>
      <c r="D33" s="6"/>
      <c r="E33" s="6"/>
      <c r="F33" s="1"/>
      <c r="G33" s="31"/>
      <c r="H33" s="12" t="s">
        <v>134</v>
      </c>
      <c r="I33" s="23" t="s">
        <v>42</v>
      </c>
      <c r="J33" s="17">
        <v>350391.42</v>
      </c>
      <c r="K33" s="42">
        <v>0</v>
      </c>
      <c r="L33" s="17">
        <f t="shared" si="1"/>
        <v>350391.42</v>
      </c>
      <c r="M33" s="15"/>
    </row>
    <row r="34" spans="2:13" ht="13.5" customHeight="1">
      <c r="B34" s="12" t="s">
        <v>220</v>
      </c>
      <c r="C34" s="23" t="s">
        <v>46</v>
      </c>
      <c r="D34" s="23"/>
      <c r="E34" s="23"/>
      <c r="F34" s="44">
        <v>8462766.5999999996</v>
      </c>
      <c r="G34" s="29"/>
      <c r="H34" s="12" t="s">
        <v>135</v>
      </c>
      <c r="I34" s="23" t="s">
        <v>35</v>
      </c>
      <c r="J34" s="17">
        <v>1688813.0599999998</v>
      </c>
      <c r="K34" s="17">
        <v>96840.93</v>
      </c>
      <c r="L34" s="17">
        <f t="shared" si="1"/>
        <v>1785653.9899999998</v>
      </c>
      <c r="M34" s="15"/>
    </row>
    <row r="35" spans="2:13" ht="13.5" customHeight="1">
      <c r="B35" s="12" t="s">
        <v>221</v>
      </c>
      <c r="C35" s="23" t="s">
        <v>47</v>
      </c>
      <c r="D35" s="23"/>
      <c r="E35" s="23"/>
      <c r="F35" s="17">
        <v>172435.91</v>
      </c>
      <c r="G35" s="29"/>
      <c r="H35" s="12" t="s">
        <v>136</v>
      </c>
      <c r="I35" s="23" t="s">
        <v>36</v>
      </c>
      <c r="J35" s="17">
        <v>463981</v>
      </c>
      <c r="K35" s="17">
        <v>31278.62</v>
      </c>
      <c r="L35" s="17">
        <f t="shared" si="1"/>
        <v>495259.62</v>
      </c>
      <c r="M35" s="15"/>
    </row>
    <row r="36" spans="2:13" ht="13.5" customHeight="1">
      <c r="B36" s="12" t="s">
        <v>222</v>
      </c>
      <c r="C36" s="13" t="s">
        <v>48</v>
      </c>
      <c r="D36" s="23"/>
      <c r="E36" s="23"/>
      <c r="F36" s="17">
        <v>4727578.92</v>
      </c>
      <c r="G36" s="29"/>
      <c r="H36" s="12" t="s">
        <v>137</v>
      </c>
      <c r="I36" s="23" t="s">
        <v>37</v>
      </c>
      <c r="J36" s="17">
        <v>5608</v>
      </c>
      <c r="K36" s="17">
        <v>2460445.56</v>
      </c>
      <c r="L36" s="17">
        <f t="shared" si="1"/>
        <v>2466053.56</v>
      </c>
      <c r="M36" s="15"/>
    </row>
    <row r="37" spans="2:13" ht="13.5" customHeight="1">
      <c r="B37" s="12" t="s">
        <v>223</v>
      </c>
      <c r="C37" s="23" t="s">
        <v>49</v>
      </c>
      <c r="D37" s="23"/>
      <c r="E37" s="23"/>
      <c r="F37" s="17">
        <v>394839.6</v>
      </c>
      <c r="G37" s="29"/>
      <c r="H37" s="12" t="s">
        <v>138</v>
      </c>
      <c r="I37" s="23" t="s">
        <v>38</v>
      </c>
      <c r="J37" s="42">
        <v>0</v>
      </c>
      <c r="K37" s="17">
        <v>372533.35000000003</v>
      </c>
      <c r="L37" s="17">
        <f t="shared" si="1"/>
        <v>372533.35000000003</v>
      </c>
      <c r="M37" s="15"/>
    </row>
    <row r="38" spans="2:13" ht="13.5" customHeight="1">
      <c r="B38" s="12" t="s">
        <v>224</v>
      </c>
      <c r="C38" s="23" t="s">
        <v>50</v>
      </c>
      <c r="D38" s="23"/>
      <c r="E38" s="23"/>
      <c r="F38" s="17">
        <v>1937744.01</v>
      </c>
      <c r="G38" s="29"/>
      <c r="H38" s="12" t="s">
        <v>139</v>
      </c>
      <c r="I38" s="23" t="s">
        <v>45</v>
      </c>
      <c r="J38" s="17">
        <v>103483.95999999999</v>
      </c>
      <c r="K38" s="42">
        <v>0</v>
      </c>
      <c r="L38" s="17">
        <f t="shared" si="1"/>
        <v>103483.95999999999</v>
      </c>
      <c r="M38" s="15"/>
    </row>
    <row r="39" spans="2:13" ht="13.5" customHeight="1">
      <c r="B39" s="12" t="s">
        <v>225</v>
      </c>
      <c r="C39" s="23" t="s">
        <v>7</v>
      </c>
      <c r="D39" s="23"/>
      <c r="E39" s="23"/>
      <c r="F39" s="17">
        <v>98032</v>
      </c>
      <c r="G39" s="29"/>
      <c r="H39" s="12" t="s">
        <v>140</v>
      </c>
      <c r="I39" s="23" t="s">
        <v>39</v>
      </c>
      <c r="J39" s="42">
        <v>0</v>
      </c>
      <c r="K39" s="17">
        <v>499681.98</v>
      </c>
      <c r="L39" s="17">
        <f t="shared" si="1"/>
        <v>499681.98</v>
      </c>
      <c r="M39" s="15"/>
    </row>
    <row r="40" spans="2:13" ht="13.5" customHeight="1">
      <c r="B40" s="12" t="s">
        <v>226</v>
      </c>
      <c r="C40" s="23" t="s">
        <v>5</v>
      </c>
      <c r="D40" s="23"/>
      <c r="E40" s="23"/>
      <c r="F40" s="17">
        <v>1121333.67</v>
      </c>
      <c r="G40" s="29"/>
      <c r="H40" s="12" t="s">
        <v>141</v>
      </c>
      <c r="I40" s="13" t="s">
        <v>34</v>
      </c>
      <c r="J40" s="17">
        <v>845325.87</v>
      </c>
      <c r="K40" s="17">
        <v>151256.72</v>
      </c>
      <c r="L40" s="17">
        <f t="shared" si="1"/>
        <v>996582.59</v>
      </c>
      <c r="M40" s="15"/>
    </row>
    <row r="41" spans="2:13" ht="13.5" customHeight="1">
      <c r="B41" s="12" t="s">
        <v>227</v>
      </c>
      <c r="C41" s="23" t="s">
        <v>23</v>
      </c>
      <c r="D41" s="23"/>
      <c r="E41" s="23"/>
      <c r="F41" s="17">
        <v>389752.9</v>
      </c>
      <c r="G41" s="29"/>
      <c r="H41" s="12" t="s">
        <v>143</v>
      </c>
      <c r="I41" s="23" t="s">
        <v>9</v>
      </c>
      <c r="J41" s="42">
        <v>0</v>
      </c>
      <c r="K41" s="17">
        <v>41666</v>
      </c>
      <c r="L41" s="17">
        <f t="shared" si="1"/>
        <v>41666</v>
      </c>
      <c r="M41" s="15"/>
    </row>
    <row r="42" spans="2:13" ht="13.5" customHeight="1">
      <c r="B42" s="12" t="s">
        <v>228</v>
      </c>
      <c r="C42" s="23" t="s">
        <v>24</v>
      </c>
      <c r="D42" s="23"/>
      <c r="E42" s="23"/>
      <c r="F42" s="17">
        <v>217565.86</v>
      </c>
      <c r="G42" s="29"/>
      <c r="H42" s="12" t="s">
        <v>145</v>
      </c>
      <c r="I42" s="23" t="s">
        <v>116</v>
      </c>
      <c r="J42" s="17">
        <v>6685901.1699999999</v>
      </c>
      <c r="K42" s="42">
        <v>0</v>
      </c>
      <c r="L42" s="17">
        <f t="shared" si="1"/>
        <v>6685901.1699999999</v>
      </c>
      <c r="M42" s="15"/>
    </row>
    <row r="43" spans="2:13" ht="13.5" customHeight="1">
      <c r="B43" s="12" t="s">
        <v>121</v>
      </c>
      <c r="C43" s="23" t="s">
        <v>117</v>
      </c>
      <c r="D43" s="23"/>
      <c r="E43" s="23"/>
      <c r="F43" s="17">
        <v>494819.11</v>
      </c>
      <c r="G43" s="29"/>
      <c r="H43" s="12" t="s">
        <v>146</v>
      </c>
      <c r="I43" s="23" t="s">
        <v>32</v>
      </c>
      <c r="J43" s="42">
        <v>0</v>
      </c>
      <c r="K43" s="17">
        <v>360001.29000000004</v>
      </c>
      <c r="L43" s="17">
        <f t="shared" si="1"/>
        <v>360001.29000000004</v>
      </c>
      <c r="M43" s="15"/>
    </row>
    <row r="44" spans="2:13" ht="13.5" customHeight="1">
      <c r="B44" s="12"/>
      <c r="C44" s="5"/>
      <c r="D44" s="5"/>
      <c r="E44" s="5"/>
      <c r="F44" s="45">
        <f>SUM(F34:F43)</f>
        <v>18016868.579999998</v>
      </c>
      <c r="G44" s="29"/>
      <c r="H44" s="12" t="s">
        <v>147</v>
      </c>
      <c r="I44" s="23" t="s">
        <v>43</v>
      </c>
      <c r="J44" s="17">
        <v>545630.13</v>
      </c>
      <c r="K44" s="42">
        <v>0</v>
      </c>
      <c r="L44" s="17">
        <f t="shared" si="1"/>
        <v>545630.13</v>
      </c>
      <c r="M44" s="15"/>
    </row>
    <row r="45" spans="2:13" ht="13.5" customHeight="1">
      <c r="B45" s="12"/>
      <c r="C45" s="6" t="s">
        <v>77</v>
      </c>
      <c r="D45" s="6"/>
      <c r="E45" s="6"/>
      <c r="F45" s="1"/>
      <c r="G45" s="32"/>
      <c r="H45" s="12" t="s">
        <v>148</v>
      </c>
      <c r="I45" s="23" t="s">
        <v>44</v>
      </c>
      <c r="J45" s="17">
        <v>1350000</v>
      </c>
      <c r="K45" s="42">
        <v>0</v>
      </c>
      <c r="L45" s="17">
        <f t="shared" si="1"/>
        <v>1350000</v>
      </c>
      <c r="M45" s="15"/>
    </row>
    <row r="46" spans="2:13" ht="13.5" customHeight="1">
      <c r="B46" s="12" t="s">
        <v>128</v>
      </c>
      <c r="C46" s="23" t="s">
        <v>3</v>
      </c>
      <c r="D46" s="23"/>
      <c r="E46" s="23"/>
      <c r="F46" s="44">
        <v>450217.51</v>
      </c>
      <c r="G46" s="31"/>
      <c r="H46" s="12" t="s">
        <v>151</v>
      </c>
      <c r="I46" s="23" t="s">
        <v>41</v>
      </c>
      <c r="J46" s="17">
        <v>133262</v>
      </c>
      <c r="K46" s="42">
        <v>0</v>
      </c>
      <c r="L46" s="17">
        <f>SUM(J46:K46)</f>
        <v>133262</v>
      </c>
      <c r="M46" s="15"/>
    </row>
    <row r="47" spans="2:13" ht="13.5" customHeight="1">
      <c r="B47" s="12"/>
      <c r="C47" s="13"/>
      <c r="D47" s="13"/>
      <c r="E47" s="13"/>
      <c r="F47" s="45">
        <f>SUM(F46)</f>
        <v>450217.51</v>
      </c>
      <c r="G47" s="29"/>
      <c r="H47" s="12" t="s">
        <v>152</v>
      </c>
      <c r="I47" s="23" t="s">
        <v>100</v>
      </c>
      <c r="J47" s="42">
        <v>0</v>
      </c>
      <c r="K47" s="17">
        <v>359640.85</v>
      </c>
      <c r="L47" s="17">
        <f>SUM(J47:K47)</f>
        <v>359640.85</v>
      </c>
      <c r="M47" s="15"/>
    </row>
    <row r="48" spans="2:13" ht="13.5" customHeight="1">
      <c r="B48" s="12"/>
      <c r="C48" s="3" t="s">
        <v>2</v>
      </c>
      <c r="D48" s="3"/>
      <c r="E48" s="3"/>
      <c r="F48" s="1"/>
      <c r="G48" s="32"/>
      <c r="H48" s="12" t="s">
        <v>170</v>
      </c>
      <c r="I48" s="23" t="s">
        <v>101</v>
      </c>
      <c r="J48" s="42">
        <v>0</v>
      </c>
      <c r="K48" s="17">
        <v>1103699.3700000001</v>
      </c>
      <c r="L48" s="17">
        <f>SUM(J48:K48)</f>
        <v>1103699.3700000001</v>
      </c>
      <c r="M48" s="15"/>
    </row>
    <row r="49" spans="1:13" ht="13.5" customHeight="1">
      <c r="B49" s="12" t="s">
        <v>229</v>
      </c>
      <c r="C49" s="23" t="s">
        <v>21</v>
      </c>
      <c r="D49" s="23"/>
      <c r="E49" s="23"/>
      <c r="F49" s="44">
        <v>932167</v>
      </c>
      <c r="G49" s="31"/>
      <c r="H49" s="12" t="s">
        <v>171</v>
      </c>
      <c r="I49" s="23" t="s">
        <v>102</v>
      </c>
      <c r="J49" s="17">
        <v>13568.5</v>
      </c>
      <c r="K49" s="42">
        <v>0</v>
      </c>
      <c r="L49" s="17">
        <f t="shared" ref="L49" si="2">SUM(J49:K49)</f>
        <v>13568.5</v>
      </c>
      <c r="M49" s="15"/>
    </row>
    <row r="50" spans="1:13" ht="13.5" customHeight="1">
      <c r="B50" s="12" t="s">
        <v>230</v>
      </c>
      <c r="C50" s="23" t="s">
        <v>22</v>
      </c>
      <c r="D50" s="23"/>
      <c r="E50" s="23"/>
      <c r="F50" s="17">
        <v>4286957.13</v>
      </c>
      <c r="G50" s="29"/>
      <c r="H50" s="12" t="s">
        <v>172</v>
      </c>
      <c r="I50" s="23" t="s">
        <v>189</v>
      </c>
      <c r="J50" s="17">
        <v>69961</v>
      </c>
      <c r="K50" s="42">
        <v>0</v>
      </c>
      <c r="L50" s="17">
        <f>SUM(J50:K50)</f>
        <v>69961</v>
      </c>
      <c r="M50" s="15"/>
    </row>
    <row r="51" spans="1:13" ht="13.5" customHeight="1">
      <c r="B51" s="12"/>
      <c r="C51" s="13"/>
      <c r="D51" s="13"/>
      <c r="E51" s="13"/>
      <c r="F51" s="45">
        <f>SUM(F49:F50)</f>
        <v>5219124.13</v>
      </c>
      <c r="G51" s="29"/>
      <c r="H51" s="12" t="s">
        <v>239</v>
      </c>
      <c r="I51" s="23" t="s">
        <v>57</v>
      </c>
      <c r="J51" s="42">
        <v>0</v>
      </c>
      <c r="K51" s="17">
        <v>816374.1</v>
      </c>
      <c r="L51" s="17">
        <f>SUM(J51:K51)</f>
        <v>816374.1</v>
      </c>
      <c r="M51" s="15"/>
    </row>
    <row r="52" spans="1:13" ht="13.5" customHeight="1">
      <c r="B52" s="12"/>
      <c r="C52" s="13"/>
      <c r="D52" s="13"/>
      <c r="E52" s="13"/>
      <c r="F52" s="17"/>
      <c r="G52" s="32"/>
      <c r="H52" s="12"/>
      <c r="I52" s="13"/>
      <c r="J52" s="45">
        <f>SUM(J20:J51)</f>
        <v>17813411.600000001</v>
      </c>
      <c r="K52" s="45">
        <f>SUM(K20:K51)</f>
        <v>30069144.830000002</v>
      </c>
      <c r="L52" s="45">
        <f>SUM(L20:L51)</f>
        <v>47882556.430000007</v>
      </c>
      <c r="M52" s="15"/>
    </row>
    <row r="53" spans="1:13" ht="13.5" customHeight="1">
      <c r="B53" s="12"/>
      <c r="C53" s="13"/>
      <c r="D53" s="13"/>
      <c r="E53" s="13"/>
      <c r="F53" s="13"/>
      <c r="G53" s="29"/>
      <c r="H53" s="12"/>
      <c r="I53" s="13"/>
      <c r="J53" s="17"/>
      <c r="K53" s="13"/>
      <c r="L53" s="13"/>
      <c r="M53" s="15"/>
    </row>
    <row r="54" spans="1:13" ht="13.5" customHeight="1">
      <c r="B54" s="12"/>
      <c r="C54" s="13"/>
      <c r="D54" s="13"/>
      <c r="E54" s="13"/>
      <c r="F54" s="13"/>
      <c r="G54" s="29"/>
      <c r="H54" s="12"/>
      <c r="I54" s="6" t="s">
        <v>83</v>
      </c>
      <c r="J54" s="13"/>
      <c r="K54" s="13"/>
      <c r="L54" s="45">
        <f>SUM(F19,L52,F31,F51,L16,F47,F44)</f>
        <v>136670143.28</v>
      </c>
      <c r="M54" s="15"/>
    </row>
    <row r="55" spans="1:13" ht="13.5" customHeight="1">
      <c r="B55" s="12"/>
      <c r="C55" s="13"/>
      <c r="D55" s="13"/>
      <c r="E55" s="13"/>
      <c r="F55" s="13"/>
      <c r="G55" s="29"/>
      <c r="H55" s="12"/>
      <c r="I55" s="5"/>
      <c r="J55" s="13"/>
      <c r="K55" s="13"/>
      <c r="L55" s="1"/>
      <c r="M55" s="15"/>
    </row>
    <row r="56" spans="1:13" ht="13.5" customHeight="1">
      <c r="B56" s="12"/>
      <c r="C56" s="13"/>
      <c r="D56" s="13"/>
      <c r="E56" s="13"/>
      <c r="F56" s="13"/>
      <c r="G56" s="29"/>
      <c r="H56" s="12"/>
      <c r="I56" s="13" t="s">
        <v>84</v>
      </c>
      <c r="J56" s="13"/>
      <c r="K56" s="13"/>
      <c r="L56" s="45">
        <v>17125000</v>
      </c>
      <c r="M56" s="15"/>
    </row>
    <row r="57" spans="1:13" ht="13.5" customHeight="1">
      <c r="B57" s="12"/>
      <c r="C57" s="13"/>
      <c r="D57" s="13"/>
      <c r="E57" s="13"/>
      <c r="F57" s="13"/>
      <c r="G57" s="29"/>
      <c r="H57" s="12"/>
      <c r="I57" s="13"/>
      <c r="J57" s="13"/>
      <c r="K57" s="13"/>
      <c r="L57" s="1"/>
      <c r="M57" s="15"/>
    </row>
    <row r="58" spans="1:13" ht="13.5" customHeight="1">
      <c r="B58" s="12"/>
      <c r="C58" s="13"/>
      <c r="D58" s="13"/>
      <c r="E58" s="13"/>
      <c r="F58" s="13"/>
      <c r="G58" s="29"/>
      <c r="H58" s="12"/>
      <c r="I58" s="6" t="s">
        <v>85</v>
      </c>
      <c r="J58" s="13"/>
      <c r="K58" s="13"/>
      <c r="L58" s="45">
        <v>5509000</v>
      </c>
      <c r="M58" s="15"/>
    </row>
    <row r="59" spans="1:13" ht="13.5" customHeight="1">
      <c r="B59" s="12"/>
      <c r="C59" s="13"/>
      <c r="D59" s="13"/>
      <c r="E59" s="13"/>
      <c r="F59" s="13"/>
      <c r="G59" s="29"/>
      <c r="H59" s="12"/>
      <c r="I59" s="6"/>
      <c r="J59" s="13"/>
      <c r="K59" s="13"/>
      <c r="L59" s="20"/>
      <c r="M59" s="15"/>
    </row>
    <row r="60" spans="1:13" ht="13.5" customHeight="1">
      <c r="B60" s="12"/>
      <c r="C60" s="13"/>
      <c r="D60" s="13"/>
      <c r="E60" s="13"/>
      <c r="F60" s="13"/>
      <c r="G60" s="29"/>
      <c r="H60" s="12"/>
      <c r="I60" s="6" t="s">
        <v>86</v>
      </c>
      <c r="J60" s="13"/>
      <c r="K60" s="13"/>
      <c r="L60" s="45">
        <v>3017000</v>
      </c>
      <c r="M60" s="15"/>
    </row>
    <row r="61" spans="1:13" ht="13.5" customHeight="1">
      <c r="B61" s="12"/>
      <c r="C61" s="13"/>
      <c r="D61" s="13"/>
      <c r="E61" s="13"/>
      <c r="F61" s="13"/>
      <c r="G61" s="29"/>
      <c r="H61" s="12"/>
      <c r="I61" s="5"/>
      <c r="J61" s="13"/>
      <c r="K61" s="13"/>
      <c r="L61" s="20"/>
      <c r="M61" s="15"/>
    </row>
    <row r="62" spans="1:13" ht="13.5" customHeight="1" thickBot="1">
      <c r="B62" s="12"/>
      <c r="C62" s="13"/>
      <c r="D62" s="13"/>
      <c r="E62" s="13"/>
      <c r="F62" s="13"/>
      <c r="G62" s="29"/>
      <c r="H62" s="12"/>
      <c r="I62" s="6" t="s">
        <v>6</v>
      </c>
      <c r="J62" s="13"/>
      <c r="K62" s="13"/>
      <c r="L62" s="46">
        <f>SUM(L54,L56,L58,L60)</f>
        <v>162321143.28</v>
      </c>
      <c r="M62" s="15"/>
    </row>
    <row r="63" spans="1:13" ht="13.5" customHeight="1" thickTop="1">
      <c r="B63" s="12"/>
      <c r="C63" s="13"/>
      <c r="D63" s="13"/>
      <c r="E63" s="13"/>
      <c r="F63" s="13"/>
      <c r="G63" s="29"/>
      <c r="H63" s="12"/>
      <c r="I63" s="13"/>
      <c r="J63" s="13"/>
      <c r="K63" s="13"/>
      <c r="L63" s="13"/>
      <c r="M63" s="15"/>
    </row>
    <row r="64" spans="1:13" ht="27.75" customHeight="1" thickBot="1">
      <c r="A64" s="13"/>
      <c r="B64" s="19"/>
      <c r="C64" s="16"/>
      <c r="D64" s="16"/>
      <c r="E64" s="16"/>
      <c r="F64" s="16"/>
      <c r="G64" s="18"/>
      <c r="H64" s="47" t="s">
        <v>241</v>
      </c>
      <c r="I64" s="48"/>
      <c r="J64" s="48"/>
      <c r="K64" s="48"/>
      <c r="L64" s="39">
        <f>162321369.01-L62</f>
        <v>225.72999998927116</v>
      </c>
      <c r="M64" s="18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B69" s="13"/>
    </row>
  </sheetData>
  <sortState ref="H19:I52">
    <sortCondition ref="H10:H43"/>
  </sortState>
  <mergeCells count="1">
    <mergeCell ref="H64:K64"/>
  </mergeCells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2013 Capital Additions Detail (System)&amp;RExhibit No. ___(DBD-4)</oddHeader>
    <oddFooter>&amp;RPage &amp;P of &amp;N</oddFooter>
  </headerFooter>
  <colBreaks count="1" manualBreakCount="1">
    <brk id="7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S61"/>
  <sheetViews>
    <sheetView topLeftCell="A19" workbookViewId="0">
      <selection activeCell="E12" sqref="E12"/>
    </sheetView>
  </sheetViews>
  <sheetFormatPr defaultRowHeight="12.75"/>
  <cols>
    <col min="1" max="1" width="1.5703125" style="7" customWidth="1"/>
    <col min="2" max="2" width="20.85546875" style="7" customWidth="1"/>
    <col min="3" max="3" width="38.5703125" style="7" customWidth="1"/>
    <col min="4" max="5" width="15.5703125" style="7" customWidth="1"/>
    <col min="6" max="6" width="15.5703125" style="8" customWidth="1"/>
    <col min="7" max="7" width="2.28515625" style="8" customWidth="1"/>
    <col min="8" max="8" width="21.7109375" style="7" customWidth="1"/>
    <col min="9" max="9" width="41.1406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7" ht="13.5" customHeight="1" thickBot="1"/>
    <row r="2" spans="2:17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7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7">
      <c r="B4" s="41" t="s">
        <v>177</v>
      </c>
      <c r="C4" s="13"/>
      <c r="D4" s="13"/>
      <c r="E4" s="13"/>
      <c r="F4" s="14" t="s">
        <v>0</v>
      </c>
      <c r="G4" s="34"/>
      <c r="H4" s="41" t="s">
        <v>177</v>
      </c>
      <c r="I4" s="13"/>
      <c r="J4" s="14"/>
      <c r="K4" s="14"/>
      <c r="L4" s="14" t="s">
        <v>0</v>
      </c>
      <c r="M4" s="15"/>
    </row>
    <row r="5" spans="2:17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"/>
      <c r="M5" s="15"/>
    </row>
    <row r="6" spans="2:17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233</v>
      </c>
      <c r="I6" s="23" t="s">
        <v>14</v>
      </c>
      <c r="J6" s="13"/>
      <c r="K6" s="13"/>
      <c r="L6" s="44">
        <v>1538000</v>
      </c>
      <c r="M6" s="15"/>
    </row>
    <row r="7" spans="2:17" ht="13.5" customHeight="1">
      <c r="B7" s="12" t="s">
        <v>192</v>
      </c>
      <c r="C7" s="22" t="s">
        <v>67</v>
      </c>
      <c r="D7" s="22"/>
      <c r="E7" s="22"/>
      <c r="F7" s="17">
        <v>10830331.999999998</v>
      </c>
      <c r="G7" s="29"/>
      <c r="H7" s="12" t="s">
        <v>206</v>
      </c>
      <c r="I7" s="23" t="s">
        <v>15</v>
      </c>
      <c r="J7" s="13"/>
      <c r="K7" s="13"/>
      <c r="L7" s="17">
        <v>482000</v>
      </c>
      <c r="M7" s="15"/>
      <c r="Q7" s="23"/>
    </row>
    <row r="8" spans="2:17" ht="13.5" customHeight="1">
      <c r="B8" s="12" t="s">
        <v>193</v>
      </c>
      <c r="C8" s="22" t="s">
        <v>65</v>
      </c>
      <c r="D8" s="22"/>
      <c r="E8" s="22"/>
      <c r="F8" s="17">
        <v>100000</v>
      </c>
      <c r="G8" s="29"/>
      <c r="H8" s="12" t="s">
        <v>207</v>
      </c>
      <c r="I8" s="23" t="s">
        <v>59</v>
      </c>
      <c r="J8" s="13"/>
      <c r="K8" s="13"/>
      <c r="L8" s="17">
        <v>690000</v>
      </c>
      <c r="M8" s="15"/>
      <c r="Q8" s="23"/>
    </row>
    <row r="9" spans="2:17" ht="13.5" customHeight="1">
      <c r="B9" s="12" t="s">
        <v>194</v>
      </c>
      <c r="C9" s="22" t="s">
        <v>51</v>
      </c>
      <c r="D9" s="22"/>
      <c r="E9" s="22"/>
      <c r="F9" s="17">
        <v>65000</v>
      </c>
      <c r="G9" s="29"/>
      <c r="H9" s="12" t="s">
        <v>208</v>
      </c>
      <c r="I9" s="23" t="s">
        <v>20</v>
      </c>
      <c r="J9" s="13"/>
      <c r="K9" s="13"/>
      <c r="L9" s="17">
        <v>13862248</v>
      </c>
      <c r="M9" s="15"/>
    </row>
    <row r="10" spans="2:17" ht="13.5" customHeight="1">
      <c r="B10" s="12" t="s">
        <v>195</v>
      </c>
      <c r="C10" s="22" t="s">
        <v>52</v>
      </c>
      <c r="D10" s="22"/>
      <c r="E10" s="22"/>
      <c r="F10" s="17">
        <v>9000000</v>
      </c>
      <c r="G10" s="29"/>
      <c r="H10" s="12" t="s">
        <v>234</v>
      </c>
      <c r="I10" s="23" t="s">
        <v>237</v>
      </c>
      <c r="J10" s="13"/>
      <c r="K10" s="13"/>
      <c r="L10" s="17">
        <v>67341265</v>
      </c>
      <c r="M10" s="15"/>
      <c r="Q10" s="23"/>
    </row>
    <row r="11" spans="2:17" ht="13.5" customHeight="1">
      <c r="B11" s="12" t="s">
        <v>196</v>
      </c>
      <c r="C11" s="22" t="s">
        <v>53</v>
      </c>
      <c r="D11" s="22"/>
      <c r="E11" s="22"/>
      <c r="F11" s="17">
        <v>9208122</v>
      </c>
      <c r="G11" s="29"/>
      <c r="H11" s="12" t="s">
        <v>209</v>
      </c>
      <c r="I11" s="23" t="s">
        <v>16</v>
      </c>
      <c r="J11" s="13"/>
      <c r="K11" s="13"/>
      <c r="L11" s="17">
        <v>2183312</v>
      </c>
      <c r="M11" s="15"/>
      <c r="Q11" s="23"/>
    </row>
    <row r="12" spans="2:17" ht="13.5" customHeight="1">
      <c r="B12" s="12" t="s">
        <v>197</v>
      </c>
      <c r="C12" s="22" t="s">
        <v>54</v>
      </c>
      <c r="D12" s="22"/>
      <c r="E12" s="22"/>
      <c r="F12" s="17">
        <v>2500000</v>
      </c>
      <c r="G12" s="29"/>
      <c r="H12" s="12" t="s">
        <v>210</v>
      </c>
      <c r="I12" s="23" t="s">
        <v>19</v>
      </c>
      <c r="J12" s="13"/>
      <c r="K12" s="13"/>
      <c r="L12" s="17">
        <v>3835564</v>
      </c>
      <c r="M12" s="15"/>
    </row>
    <row r="13" spans="2:17" ht="13.5" customHeight="1">
      <c r="B13" s="12" t="s">
        <v>198</v>
      </c>
      <c r="C13" s="22" t="s">
        <v>55</v>
      </c>
      <c r="D13" s="22"/>
      <c r="E13" s="22"/>
      <c r="F13" s="17">
        <v>4815000</v>
      </c>
      <c r="G13" s="29"/>
      <c r="H13" s="12" t="s">
        <v>211</v>
      </c>
      <c r="I13" s="23" t="s">
        <v>17</v>
      </c>
      <c r="J13" s="13"/>
      <c r="K13" s="13"/>
      <c r="L13" s="17">
        <v>2013900</v>
      </c>
      <c r="M13" s="15"/>
      <c r="Q13" s="23"/>
    </row>
    <row r="14" spans="2:17" ht="13.5" customHeight="1">
      <c r="B14" s="12" t="s">
        <v>199</v>
      </c>
      <c r="C14" s="22" t="s">
        <v>80</v>
      </c>
      <c r="D14" s="22"/>
      <c r="E14" s="22"/>
      <c r="F14" s="17">
        <v>2200000</v>
      </c>
      <c r="G14" s="29"/>
      <c r="H14" s="12" t="s">
        <v>120</v>
      </c>
      <c r="I14" s="23" t="s">
        <v>11</v>
      </c>
      <c r="J14" s="13"/>
      <c r="K14" s="13"/>
      <c r="L14" s="17">
        <v>7235207</v>
      </c>
      <c r="M14" s="15"/>
    </row>
    <row r="15" spans="2:17" ht="13.5" customHeight="1">
      <c r="B15" s="12" t="s">
        <v>124</v>
      </c>
      <c r="C15" s="22" t="s">
        <v>81</v>
      </c>
      <c r="D15" s="22"/>
      <c r="E15" s="22"/>
      <c r="F15" s="17">
        <v>500000</v>
      </c>
      <c r="G15" s="29"/>
      <c r="H15" s="12" t="s">
        <v>167</v>
      </c>
      <c r="I15" s="23" t="s">
        <v>76</v>
      </c>
      <c r="J15" s="13"/>
      <c r="K15" s="13"/>
      <c r="L15" s="17">
        <v>240000</v>
      </c>
      <c r="M15" s="15"/>
    </row>
    <row r="16" spans="2:17" ht="13.5" customHeight="1">
      <c r="B16" s="12" t="s">
        <v>153</v>
      </c>
      <c r="C16" s="22" t="s">
        <v>79</v>
      </c>
      <c r="D16" s="23"/>
      <c r="E16" s="23"/>
      <c r="F16" s="17">
        <v>800000</v>
      </c>
      <c r="G16" s="29"/>
      <c r="H16" s="12"/>
      <c r="I16" s="4"/>
      <c r="J16" s="13"/>
      <c r="K16" s="13"/>
      <c r="L16" s="45">
        <f>SUM(L6:L15)</f>
        <v>99421496</v>
      </c>
      <c r="M16" s="15"/>
    </row>
    <row r="17" spans="2:19" ht="13.5" customHeight="1">
      <c r="B17" s="12" t="s">
        <v>154</v>
      </c>
      <c r="C17" s="22" t="s">
        <v>78</v>
      </c>
      <c r="D17" s="23"/>
      <c r="E17" s="23"/>
      <c r="F17" s="17">
        <v>1350000</v>
      </c>
      <c r="G17" s="29"/>
      <c r="H17" s="12"/>
      <c r="I17" s="13"/>
      <c r="J17" s="13"/>
      <c r="K17" s="13"/>
      <c r="L17" s="13"/>
      <c r="M17" s="15"/>
      <c r="Q17" s="23"/>
    </row>
    <row r="18" spans="2:19" ht="37.5" customHeight="1">
      <c r="B18" s="12" t="s">
        <v>160</v>
      </c>
      <c r="C18" s="4" t="s">
        <v>82</v>
      </c>
      <c r="D18" s="22"/>
      <c r="E18" s="22"/>
      <c r="F18" s="17">
        <v>500000</v>
      </c>
      <c r="G18" s="29"/>
      <c r="H18" s="12"/>
      <c r="I18" s="6" t="s">
        <v>110</v>
      </c>
      <c r="J18" s="26" t="s">
        <v>111</v>
      </c>
      <c r="K18" s="27" t="s">
        <v>112</v>
      </c>
      <c r="L18" s="28" t="s">
        <v>114</v>
      </c>
      <c r="M18" s="15"/>
      <c r="Q18" s="23"/>
    </row>
    <row r="19" spans="2:19">
      <c r="B19" s="12" t="s">
        <v>161</v>
      </c>
      <c r="C19" s="23" t="s">
        <v>60</v>
      </c>
      <c r="D19" s="4"/>
      <c r="E19" s="4"/>
      <c r="F19" s="17">
        <v>8004285</v>
      </c>
      <c r="G19" s="29"/>
      <c r="H19" s="12" t="s">
        <v>212</v>
      </c>
      <c r="I19" s="13" t="s">
        <v>40</v>
      </c>
      <c r="J19" s="44">
        <v>368887</v>
      </c>
      <c r="K19" s="43" t="s">
        <v>242</v>
      </c>
      <c r="L19" s="44">
        <f t="shared" ref="L19:L24" si="0">SUM(J19:K19)</f>
        <v>368887</v>
      </c>
      <c r="M19" s="15"/>
      <c r="Q19" s="23"/>
    </row>
    <row r="20" spans="2:19" ht="13.5" customHeight="1">
      <c r="B20" s="12" t="s">
        <v>162</v>
      </c>
      <c r="C20" s="23" t="s">
        <v>63</v>
      </c>
      <c r="D20" s="22"/>
      <c r="E20" s="22"/>
      <c r="F20" s="17">
        <v>1615000</v>
      </c>
      <c r="G20" s="29"/>
      <c r="H20" s="12" t="s">
        <v>213</v>
      </c>
      <c r="I20" s="13" t="s">
        <v>103</v>
      </c>
      <c r="J20" s="42">
        <v>0</v>
      </c>
      <c r="K20" s="38">
        <v>9450013</v>
      </c>
      <c r="L20" s="17">
        <f t="shared" si="0"/>
        <v>9450013</v>
      </c>
      <c r="M20" s="15"/>
      <c r="Q20" s="23"/>
    </row>
    <row r="21" spans="2:19" ht="13.5" customHeight="1">
      <c r="B21" s="12"/>
      <c r="C21" s="13"/>
      <c r="D21" s="13"/>
      <c r="E21" s="13"/>
      <c r="F21" s="45">
        <f>SUM(F6:F20)</f>
        <v>52487739</v>
      </c>
      <c r="G21" s="32"/>
      <c r="H21" s="12" t="s">
        <v>214</v>
      </c>
      <c r="I21" s="13" t="s">
        <v>58</v>
      </c>
      <c r="J21" s="42">
        <v>0</v>
      </c>
      <c r="K21" s="38">
        <v>250000</v>
      </c>
      <c r="L21" s="17">
        <f t="shared" si="0"/>
        <v>250000</v>
      </c>
      <c r="M21" s="15"/>
      <c r="Q21" s="23"/>
    </row>
    <row r="22" spans="2:19" ht="13.5" customHeight="1">
      <c r="B22" s="12"/>
      <c r="C22" s="4"/>
      <c r="D22" s="4"/>
      <c r="E22" s="4"/>
      <c r="F22" s="13"/>
      <c r="G22" s="15"/>
      <c r="H22" s="12" t="s">
        <v>215</v>
      </c>
      <c r="I22" s="13" t="s">
        <v>56</v>
      </c>
      <c r="J22" s="42">
        <v>0</v>
      </c>
      <c r="K22" s="38">
        <v>8300000</v>
      </c>
      <c r="L22" s="17">
        <f t="shared" si="0"/>
        <v>8300000</v>
      </c>
      <c r="M22" s="15"/>
      <c r="Q22" s="23"/>
    </row>
    <row r="23" spans="2:19" ht="13.5" customHeight="1">
      <c r="B23" s="12"/>
      <c r="C23" s="3" t="s">
        <v>1</v>
      </c>
      <c r="D23" s="3"/>
      <c r="E23" s="3"/>
      <c r="F23" s="13"/>
      <c r="G23" s="15"/>
      <c r="H23" s="12" t="s">
        <v>216</v>
      </c>
      <c r="I23" s="13" t="s">
        <v>27</v>
      </c>
      <c r="J23" s="42">
        <v>0</v>
      </c>
      <c r="K23" s="38">
        <v>4700000</v>
      </c>
      <c r="L23" s="17">
        <f t="shared" si="0"/>
        <v>4700000</v>
      </c>
      <c r="M23" s="15"/>
      <c r="Q23" s="23"/>
      <c r="S23" s="23"/>
    </row>
    <row r="24" spans="2:19" ht="13.5" customHeight="1">
      <c r="B24" s="12" t="s">
        <v>200</v>
      </c>
      <c r="C24" s="24" t="s">
        <v>26</v>
      </c>
      <c r="D24" s="24"/>
      <c r="E24" s="24"/>
      <c r="F24" s="44">
        <v>1936501</v>
      </c>
      <c r="G24" s="29"/>
      <c r="H24" s="12" t="s">
        <v>217</v>
      </c>
      <c r="I24" s="25" t="s">
        <v>28</v>
      </c>
      <c r="J24" s="42">
        <v>0</v>
      </c>
      <c r="K24" s="38">
        <v>14680322.388</v>
      </c>
      <c r="L24" s="17">
        <f t="shared" si="0"/>
        <v>14680322.388</v>
      </c>
      <c r="M24" s="15"/>
      <c r="Q24" s="23"/>
      <c r="S24" s="23"/>
    </row>
    <row r="25" spans="2:19" ht="13.5" customHeight="1">
      <c r="B25" s="12" t="s">
        <v>201</v>
      </c>
      <c r="C25" s="24" t="s">
        <v>8</v>
      </c>
      <c r="D25" s="24"/>
      <c r="E25" s="24"/>
      <c r="F25" s="17">
        <v>2000001</v>
      </c>
      <c r="G25" s="29"/>
      <c r="H25" s="12" t="s">
        <v>218</v>
      </c>
      <c r="I25" s="13" t="s">
        <v>115</v>
      </c>
      <c r="J25" s="42">
        <v>0</v>
      </c>
      <c r="K25" s="17">
        <v>2300000</v>
      </c>
      <c r="L25" s="17">
        <f t="shared" ref="L25:L47" si="1">SUM(J25:K25)</f>
        <v>2300000</v>
      </c>
      <c r="M25" s="15"/>
      <c r="Q25" s="23"/>
      <c r="S25" s="23"/>
    </row>
    <row r="26" spans="2:19" ht="13.5" customHeight="1">
      <c r="B26" s="12" t="s">
        <v>203</v>
      </c>
      <c r="C26" s="23" t="s">
        <v>12</v>
      </c>
      <c r="D26" s="24"/>
      <c r="E26" s="24"/>
      <c r="F26" s="17">
        <v>3353304</v>
      </c>
      <c r="G26" s="29"/>
      <c r="H26" s="12" t="s">
        <v>219</v>
      </c>
      <c r="I26" s="23" t="s">
        <v>29</v>
      </c>
      <c r="J26" s="38">
        <v>100000</v>
      </c>
      <c r="K26" s="38">
        <v>150000</v>
      </c>
      <c r="L26" s="17">
        <f t="shared" si="1"/>
        <v>250000</v>
      </c>
      <c r="M26" s="15"/>
      <c r="Q26" s="23"/>
      <c r="S26" s="23"/>
    </row>
    <row r="27" spans="2:19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129</v>
      </c>
      <c r="I27" s="13" t="s">
        <v>30</v>
      </c>
      <c r="J27" s="42">
        <v>0</v>
      </c>
      <c r="K27" s="38">
        <v>1000000</v>
      </c>
      <c r="L27" s="17">
        <f t="shared" si="1"/>
        <v>1000000</v>
      </c>
      <c r="M27" s="15"/>
      <c r="Q27" s="23"/>
      <c r="S27" s="23"/>
    </row>
    <row r="28" spans="2:19" ht="13.5" customHeight="1">
      <c r="B28" s="12" t="s">
        <v>232</v>
      </c>
      <c r="C28" s="23" t="s">
        <v>10</v>
      </c>
      <c r="D28" s="13"/>
      <c r="E28" s="13"/>
      <c r="F28" s="17">
        <v>2000000</v>
      </c>
      <c r="G28" s="29"/>
      <c r="H28" s="12" t="s">
        <v>130</v>
      </c>
      <c r="I28" s="23" t="s">
        <v>113</v>
      </c>
      <c r="J28" s="38">
        <v>9296741</v>
      </c>
      <c r="K28" s="38">
        <v>2500000</v>
      </c>
      <c r="L28" s="17">
        <f t="shared" si="1"/>
        <v>11796741</v>
      </c>
      <c r="M28" s="15"/>
      <c r="Q28" s="23"/>
      <c r="S28" s="23"/>
    </row>
    <row r="29" spans="2:19" ht="13.5" customHeight="1">
      <c r="B29" s="12" t="s">
        <v>205</v>
      </c>
      <c r="C29" s="24" t="s">
        <v>18</v>
      </c>
      <c r="D29" s="24"/>
      <c r="E29" s="24"/>
      <c r="F29" s="17">
        <v>1625380</v>
      </c>
      <c r="G29" s="29"/>
      <c r="H29" s="12" t="s">
        <v>131</v>
      </c>
      <c r="I29" s="13" t="s">
        <v>31</v>
      </c>
      <c r="J29" s="42">
        <v>0</v>
      </c>
      <c r="K29" s="38">
        <v>2653462</v>
      </c>
      <c r="L29" s="17">
        <f t="shared" si="1"/>
        <v>2653462</v>
      </c>
      <c r="M29" s="15"/>
      <c r="Q29" s="23"/>
      <c r="S29" s="23"/>
    </row>
    <row r="30" spans="2:19" ht="13.5" customHeight="1">
      <c r="B30" s="12" t="s">
        <v>155</v>
      </c>
      <c r="C30" s="24" t="s">
        <v>74</v>
      </c>
      <c r="D30" s="24"/>
      <c r="E30" s="24"/>
      <c r="F30" s="17">
        <v>154000</v>
      </c>
      <c r="G30" s="29"/>
      <c r="H30" s="12" t="s">
        <v>132</v>
      </c>
      <c r="I30" s="13" t="s">
        <v>33</v>
      </c>
      <c r="J30" s="42">
        <v>0</v>
      </c>
      <c r="K30" s="38">
        <v>2299700</v>
      </c>
      <c r="L30" s="17">
        <f t="shared" si="1"/>
        <v>2299700</v>
      </c>
      <c r="M30" s="15"/>
      <c r="Q30" s="23"/>
      <c r="S30" s="23"/>
    </row>
    <row r="31" spans="2:19" ht="13.5" customHeight="1">
      <c r="B31" s="12" t="s">
        <v>156</v>
      </c>
      <c r="C31" s="24" t="s">
        <v>75</v>
      </c>
      <c r="D31" s="24"/>
      <c r="E31" s="24"/>
      <c r="F31" s="17">
        <v>300000</v>
      </c>
      <c r="G31" s="29"/>
      <c r="H31" s="12" t="s">
        <v>133</v>
      </c>
      <c r="I31" s="23" t="s">
        <v>68</v>
      </c>
      <c r="J31" s="38">
        <v>1100000</v>
      </c>
      <c r="K31" s="38">
        <v>2200000</v>
      </c>
      <c r="L31" s="17">
        <f t="shared" si="1"/>
        <v>3300000</v>
      </c>
      <c r="M31" s="15"/>
      <c r="Q31" s="23"/>
      <c r="S31" s="23"/>
    </row>
    <row r="32" spans="2:19" ht="13.5" customHeight="1">
      <c r="B32" s="12"/>
      <c r="C32" s="13"/>
      <c r="D32" s="13"/>
      <c r="E32" s="13"/>
      <c r="F32" s="45">
        <f>SUM(F24:F31)</f>
        <v>11429186</v>
      </c>
      <c r="G32" s="29"/>
      <c r="H32" s="12" t="s">
        <v>134</v>
      </c>
      <c r="I32" s="13" t="s">
        <v>42</v>
      </c>
      <c r="J32" s="38">
        <v>950000</v>
      </c>
      <c r="K32" s="42">
        <v>0</v>
      </c>
      <c r="L32" s="17">
        <f t="shared" si="1"/>
        <v>950000</v>
      </c>
      <c r="M32" s="15"/>
      <c r="Q32" s="23"/>
      <c r="S32" s="23"/>
    </row>
    <row r="33" spans="2:19" ht="13.5" customHeight="1">
      <c r="B33" s="12"/>
      <c r="C33" s="13"/>
      <c r="D33" s="13"/>
      <c r="E33" s="13"/>
      <c r="F33" s="17"/>
      <c r="G33" s="29"/>
      <c r="H33" s="12" t="s">
        <v>135</v>
      </c>
      <c r="I33" s="23" t="s">
        <v>35</v>
      </c>
      <c r="J33" s="38">
        <v>2600001</v>
      </c>
      <c r="K33" s="38">
        <v>1500000</v>
      </c>
      <c r="L33" s="17">
        <f t="shared" si="1"/>
        <v>4100001</v>
      </c>
      <c r="M33" s="15"/>
      <c r="Q33" s="23"/>
      <c r="S33" s="23"/>
    </row>
    <row r="34" spans="2:19" ht="13.5" customHeight="1">
      <c r="B34" s="12"/>
      <c r="C34" s="13"/>
      <c r="D34" s="13"/>
      <c r="E34" s="13"/>
      <c r="F34" s="17"/>
      <c r="G34" s="29"/>
      <c r="H34" s="12" t="s">
        <v>136</v>
      </c>
      <c r="I34" s="23" t="s">
        <v>36</v>
      </c>
      <c r="J34" s="38">
        <v>750000</v>
      </c>
      <c r="K34" s="38">
        <v>2300000</v>
      </c>
      <c r="L34" s="17">
        <f t="shared" si="1"/>
        <v>3050000</v>
      </c>
      <c r="M34" s="15"/>
      <c r="Q34" s="23"/>
      <c r="S34" s="23"/>
    </row>
    <row r="35" spans="2:19" ht="13.5" customHeight="1">
      <c r="B35" s="12"/>
      <c r="C35" s="13"/>
      <c r="D35" s="13"/>
      <c r="E35" s="13"/>
      <c r="F35" s="20"/>
      <c r="G35" s="32"/>
      <c r="H35" s="12" t="s">
        <v>137</v>
      </c>
      <c r="I35" s="23" t="s">
        <v>37</v>
      </c>
      <c r="J35" s="38">
        <v>500000</v>
      </c>
      <c r="K35" s="38">
        <v>2730072</v>
      </c>
      <c r="L35" s="17">
        <f t="shared" si="1"/>
        <v>3230072</v>
      </c>
      <c r="M35" s="15"/>
      <c r="Q35" s="23"/>
    </row>
    <row r="36" spans="2:19" ht="13.5" customHeight="1">
      <c r="B36" s="12"/>
      <c r="C36" s="6" t="s">
        <v>4</v>
      </c>
      <c r="D36" s="6"/>
      <c r="E36" s="6"/>
      <c r="F36" s="20"/>
      <c r="G36" s="32"/>
      <c r="H36" s="12" t="s">
        <v>138</v>
      </c>
      <c r="I36" s="13" t="s">
        <v>38</v>
      </c>
      <c r="J36" s="42">
        <v>0</v>
      </c>
      <c r="K36" s="38">
        <v>378926</v>
      </c>
      <c r="L36" s="17">
        <f t="shared" si="1"/>
        <v>378926</v>
      </c>
      <c r="M36" s="15"/>
      <c r="Q36" s="23"/>
    </row>
    <row r="37" spans="2:19" ht="13.5" customHeight="1">
      <c r="B37" s="12" t="s">
        <v>220</v>
      </c>
      <c r="C37" s="13" t="s">
        <v>46</v>
      </c>
      <c r="D37" s="23"/>
      <c r="E37" s="13"/>
      <c r="F37" s="44">
        <v>16452196</v>
      </c>
      <c r="G37" s="32"/>
      <c r="H37" s="12" t="s">
        <v>139</v>
      </c>
      <c r="I37" s="13" t="s">
        <v>45</v>
      </c>
      <c r="J37" s="38">
        <v>495185</v>
      </c>
      <c r="K37" s="42">
        <v>0</v>
      </c>
      <c r="L37" s="17">
        <f t="shared" si="1"/>
        <v>495185</v>
      </c>
      <c r="M37" s="15"/>
      <c r="Q37" s="23"/>
    </row>
    <row r="38" spans="2:19" ht="13.5" customHeight="1">
      <c r="B38" s="12" t="s">
        <v>221</v>
      </c>
      <c r="C38" s="13" t="s">
        <v>47</v>
      </c>
      <c r="D38" s="23"/>
      <c r="E38" s="13"/>
      <c r="F38" s="17">
        <v>800000</v>
      </c>
      <c r="G38" s="29"/>
      <c r="H38" s="12" t="s">
        <v>140</v>
      </c>
      <c r="I38" s="13" t="s">
        <v>39</v>
      </c>
      <c r="J38" s="42">
        <v>0</v>
      </c>
      <c r="K38" s="38">
        <v>1499910</v>
      </c>
      <c r="L38" s="17">
        <f t="shared" si="1"/>
        <v>1499910</v>
      </c>
      <c r="M38" s="15"/>
    </row>
    <row r="39" spans="2:19" ht="13.5" customHeight="1">
      <c r="B39" s="12" t="s">
        <v>222</v>
      </c>
      <c r="C39" s="13" t="s">
        <v>48</v>
      </c>
      <c r="D39" s="23"/>
      <c r="E39" s="13"/>
      <c r="F39" s="17">
        <v>7402023.2280000001</v>
      </c>
      <c r="G39" s="29"/>
      <c r="H39" s="12" t="s">
        <v>141</v>
      </c>
      <c r="I39" s="13" t="s">
        <v>34</v>
      </c>
      <c r="J39" s="38">
        <v>1900000</v>
      </c>
      <c r="K39" s="42">
        <v>0</v>
      </c>
      <c r="L39" s="17">
        <f t="shared" si="1"/>
        <v>1900000</v>
      </c>
      <c r="M39" s="15"/>
    </row>
    <row r="40" spans="2:19" ht="13.5" customHeight="1">
      <c r="B40" s="12" t="s">
        <v>223</v>
      </c>
      <c r="C40" s="13" t="s">
        <v>49</v>
      </c>
      <c r="D40" s="23"/>
      <c r="E40" s="13"/>
      <c r="F40" s="17">
        <v>1000000</v>
      </c>
      <c r="G40" s="29"/>
      <c r="H40" s="12" t="s">
        <v>142</v>
      </c>
      <c r="I40" s="13" t="s">
        <v>70</v>
      </c>
      <c r="J40" s="38">
        <v>2699999</v>
      </c>
      <c r="K40" s="42">
        <v>0</v>
      </c>
      <c r="L40" s="17">
        <f t="shared" si="1"/>
        <v>2699999</v>
      </c>
      <c r="M40" s="15"/>
    </row>
    <row r="41" spans="2:19" ht="13.5" customHeight="1">
      <c r="B41" s="12" t="s">
        <v>224</v>
      </c>
      <c r="C41" s="13" t="s">
        <v>50</v>
      </c>
      <c r="D41" s="23"/>
      <c r="E41" s="13"/>
      <c r="F41" s="17">
        <v>4500001</v>
      </c>
      <c r="G41" s="29"/>
      <c r="H41" s="12" t="s">
        <v>143</v>
      </c>
      <c r="I41" s="13" t="s">
        <v>9</v>
      </c>
      <c r="J41" s="42">
        <v>0</v>
      </c>
      <c r="K41" s="38">
        <v>265000</v>
      </c>
      <c r="L41" s="17">
        <f t="shared" si="1"/>
        <v>265000</v>
      </c>
      <c r="M41" s="15"/>
    </row>
    <row r="42" spans="2:19" ht="13.5" customHeight="1">
      <c r="B42" s="12" t="s">
        <v>225</v>
      </c>
      <c r="C42" s="13" t="s">
        <v>7</v>
      </c>
      <c r="D42" s="23"/>
      <c r="E42" s="13"/>
      <c r="F42" s="17">
        <v>400000</v>
      </c>
      <c r="G42" s="29"/>
      <c r="H42" s="12" t="s">
        <v>144</v>
      </c>
      <c r="I42" s="13" t="s">
        <v>69</v>
      </c>
      <c r="J42" s="42">
        <v>0</v>
      </c>
      <c r="K42" s="38">
        <v>1000000</v>
      </c>
      <c r="L42" s="17">
        <f t="shared" si="1"/>
        <v>1000000</v>
      </c>
      <c r="M42" s="15"/>
    </row>
    <row r="43" spans="2:19" ht="13.5" customHeight="1">
      <c r="B43" s="12" t="s">
        <v>226</v>
      </c>
      <c r="C43" s="13" t="s">
        <v>5</v>
      </c>
      <c r="D43" s="23"/>
      <c r="E43" s="13"/>
      <c r="F43" s="17">
        <v>2598333</v>
      </c>
      <c r="G43" s="29"/>
      <c r="H43" s="12" t="s">
        <v>145</v>
      </c>
      <c r="I43" s="13" t="s">
        <v>116</v>
      </c>
      <c r="J43" s="38">
        <v>5853232</v>
      </c>
      <c r="K43" s="42">
        <v>0</v>
      </c>
      <c r="L43" s="17">
        <f t="shared" si="1"/>
        <v>5853232</v>
      </c>
      <c r="M43" s="15"/>
    </row>
    <row r="44" spans="2:19" ht="13.5" customHeight="1">
      <c r="B44" s="12" t="s">
        <v>227</v>
      </c>
      <c r="C44" s="13" t="s">
        <v>23</v>
      </c>
      <c r="D44" s="23"/>
      <c r="E44" s="13"/>
      <c r="F44" s="17">
        <v>900000</v>
      </c>
      <c r="G44" s="29"/>
      <c r="H44" s="12" t="s">
        <v>146</v>
      </c>
      <c r="I44" s="13" t="s">
        <v>32</v>
      </c>
      <c r="J44" s="42">
        <v>0</v>
      </c>
      <c r="K44" s="38">
        <v>524999</v>
      </c>
      <c r="L44" s="17">
        <f t="shared" si="1"/>
        <v>524999</v>
      </c>
      <c r="M44" s="15"/>
    </row>
    <row r="45" spans="2:19" ht="13.5" customHeight="1">
      <c r="B45" s="12" t="s">
        <v>228</v>
      </c>
      <c r="C45" s="13" t="s">
        <v>24</v>
      </c>
      <c r="D45" s="23"/>
      <c r="E45" s="13"/>
      <c r="F45" s="17">
        <v>600000</v>
      </c>
      <c r="G45" s="29"/>
      <c r="H45" s="12" t="s">
        <v>147</v>
      </c>
      <c r="I45" s="13" t="s">
        <v>43</v>
      </c>
      <c r="J45" s="38">
        <v>1314996</v>
      </c>
      <c r="K45" s="42">
        <v>0</v>
      </c>
      <c r="L45" s="17">
        <f t="shared" si="1"/>
        <v>1314996</v>
      </c>
      <c r="M45" s="15"/>
    </row>
    <row r="46" spans="2:19" ht="13.5" customHeight="1">
      <c r="B46" s="12" t="s">
        <v>121</v>
      </c>
      <c r="C46" s="13" t="s">
        <v>117</v>
      </c>
      <c r="D46" s="23"/>
      <c r="E46" s="13"/>
      <c r="F46" s="17">
        <v>800001</v>
      </c>
      <c r="G46" s="29"/>
      <c r="H46" s="12" t="s">
        <v>148</v>
      </c>
      <c r="I46" s="13" t="s">
        <v>44</v>
      </c>
      <c r="J46" s="38">
        <v>1900000</v>
      </c>
      <c r="K46" s="42">
        <v>0</v>
      </c>
      <c r="L46" s="17">
        <f t="shared" si="1"/>
        <v>1900000</v>
      </c>
      <c r="M46" s="15"/>
    </row>
    <row r="47" spans="2:19" ht="13.5" customHeight="1">
      <c r="B47" s="12" t="s">
        <v>122</v>
      </c>
      <c r="C47" s="13" t="s">
        <v>73</v>
      </c>
      <c r="D47" s="13"/>
      <c r="E47" s="13"/>
      <c r="F47" s="17">
        <v>1000000</v>
      </c>
      <c r="G47" s="29"/>
      <c r="H47" s="12" t="s">
        <v>149</v>
      </c>
      <c r="I47" s="13" t="s">
        <v>71</v>
      </c>
      <c r="J47" s="38">
        <v>250000</v>
      </c>
      <c r="K47" s="42">
        <v>0</v>
      </c>
      <c r="L47" s="17">
        <f t="shared" si="1"/>
        <v>250000</v>
      </c>
      <c r="M47" s="15"/>
    </row>
    <row r="48" spans="2:19" ht="13.5" customHeight="1">
      <c r="B48" s="12"/>
      <c r="C48" s="13"/>
      <c r="D48" s="13"/>
      <c r="E48" s="13"/>
      <c r="F48" s="45">
        <f>SUM(F37:F47)</f>
        <v>36452554.228</v>
      </c>
      <c r="G48" s="29"/>
      <c r="H48" s="12" t="s">
        <v>150</v>
      </c>
      <c r="I48" s="13" t="s">
        <v>72</v>
      </c>
      <c r="J48" s="38">
        <v>1693000</v>
      </c>
      <c r="K48" s="42">
        <v>0</v>
      </c>
      <c r="L48" s="17">
        <f t="shared" ref="L48:L49" si="2">SUM(J48:K48)</f>
        <v>1693000</v>
      </c>
      <c r="M48" s="15"/>
    </row>
    <row r="49" spans="2:13" ht="13.5" customHeight="1">
      <c r="B49" s="12"/>
      <c r="C49" s="13"/>
      <c r="D49" s="13"/>
      <c r="E49" s="13"/>
      <c r="F49" s="17"/>
      <c r="G49" s="29"/>
      <c r="H49" s="12" t="s">
        <v>151</v>
      </c>
      <c r="I49" s="24" t="s">
        <v>41</v>
      </c>
      <c r="J49" s="17">
        <v>1090499</v>
      </c>
      <c r="K49" s="42">
        <v>0</v>
      </c>
      <c r="L49" s="17">
        <f t="shared" si="2"/>
        <v>1090499</v>
      </c>
      <c r="M49" s="15"/>
    </row>
    <row r="50" spans="2:13" ht="13.5" customHeight="1">
      <c r="B50" s="12"/>
      <c r="C50" s="6" t="s">
        <v>77</v>
      </c>
      <c r="D50" s="6"/>
      <c r="E50" s="6"/>
      <c r="F50" s="17"/>
      <c r="G50" s="32"/>
      <c r="H50" s="12"/>
      <c r="I50" s="13"/>
      <c r="J50" s="45">
        <f>SUM(J19:J49)</f>
        <v>32862540</v>
      </c>
      <c r="K50" s="45">
        <f>SUM(K19:K49)</f>
        <v>60682404.387999997</v>
      </c>
      <c r="L50" s="45">
        <f>SUM(L19:L49)</f>
        <v>93544944.387999997</v>
      </c>
      <c r="M50" s="15"/>
    </row>
    <row r="51" spans="2:13" ht="13.5" customHeight="1">
      <c r="B51" s="12" t="s">
        <v>176</v>
      </c>
      <c r="C51" s="24" t="s">
        <v>3</v>
      </c>
      <c r="D51" s="24"/>
      <c r="E51" s="24"/>
      <c r="F51" s="44">
        <v>500000</v>
      </c>
      <c r="G51" s="29"/>
      <c r="H51" s="12"/>
      <c r="I51" s="13"/>
      <c r="J51" s="13"/>
      <c r="K51" s="13"/>
      <c r="L51" s="13"/>
      <c r="M51" s="15"/>
    </row>
    <row r="52" spans="2:13" ht="13.5" customHeight="1">
      <c r="B52" s="12"/>
      <c r="C52" s="13"/>
      <c r="D52" s="13"/>
      <c r="E52" s="13"/>
      <c r="F52" s="45">
        <f>SUM(F51)</f>
        <v>500000</v>
      </c>
      <c r="G52" s="29"/>
      <c r="H52" s="12"/>
      <c r="I52" s="6" t="s">
        <v>83</v>
      </c>
      <c r="J52" s="6"/>
      <c r="K52" s="6"/>
      <c r="L52" s="45">
        <f>SUM(F21,L50,F32,F57,L16,F52,F48)</f>
        <v>299621421.616</v>
      </c>
      <c r="M52" s="15"/>
    </row>
    <row r="53" spans="2:13" ht="13.5" customHeight="1">
      <c r="B53" s="12"/>
      <c r="C53" s="13"/>
      <c r="D53" s="13"/>
      <c r="E53" s="13"/>
      <c r="F53" s="17"/>
      <c r="G53" s="29"/>
      <c r="H53" s="12"/>
      <c r="I53" s="5"/>
      <c r="J53" s="5"/>
      <c r="K53" s="5"/>
      <c r="L53" s="1"/>
      <c r="M53" s="15"/>
    </row>
    <row r="54" spans="2:13" ht="13.5" customHeight="1">
      <c r="B54" s="12"/>
      <c r="C54" s="3" t="s">
        <v>2</v>
      </c>
      <c r="D54" s="3"/>
      <c r="E54" s="3"/>
      <c r="F54" s="17"/>
      <c r="G54" s="32"/>
      <c r="H54" s="12"/>
      <c r="I54" s="13" t="s">
        <v>84</v>
      </c>
      <c r="J54" s="13"/>
      <c r="K54" s="13"/>
      <c r="L54" s="45">
        <v>26588142</v>
      </c>
      <c r="M54" s="15"/>
    </row>
    <row r="55" spans="2:13" ht="13.5" customHeight="1">
      <c r="B55" s="12" t="s">
        <v>229</v>
      </c>
      <c r="C55" s="23" t="s">
        <v>21</v>
      </c>
      <c r="D55" s="23"/>
      <c r="E55" s="23"/>
      <c r="F55" s="44">
        <v>200000</v>
      </c>
      <c r="G55" s="29"/>
      <c r="H55" s="12"/>
      <c r="I55" s="13"/>
      <c r="J55" s="13"/>
      <c r="K55" s="13"/>
      <c r="L55" s="1"/>
      <c r="M55" s="15"/>
    </row>
    <row r="56" spans="2:13" ht="13.5" customHeight="1">
      <c r="B56" s="12" t="s">
        <v>230</v>
      </c>
      <c r="C56" s="23" t="s">
        <v>22</v>
      </c>
      <c r="D56" s="23"/>
      <c r="E56" s="23"/>
      <c r="F56" s="17">
        <v>5585502</v>
      </c>
      <c r="G56" s="29"/>
      <c r="H56" s="12"/>
      <c r="I56" s="6" t="s">
        <v>107</v>
      </c>
      <c r="J56" s="6"/>
      <c r="K56" s="6"/>
      <c r="L56" s="45">
        <v>13625908</v>
      </c>
      <c r="M56" s="15"/>
    </row>
    <row r="57" spans="2:13" ht="13.5" customHeight="1">
      <c r="B57" s="12"/>
      <c r="C57" s="13"/>
      <c r="D57" s="13"/>
      <c r="E57" s="13"/>
      <c r="F57" s="45">
        <f>SUM(F55:F56)</f>
        <v>5785502</v>
      </c>
      <c r="G57" s="29"/>
      <c r="H57" s="12"/>
      <c r="I57" s="6"/>
      <c r="J57" s="6"/>
      <c r="K57" s="6"/>
      <c r="L57" s="20"/>
      <c r="M57" s="15"/>
    </row>
    <row r="58" spans="2:13" ht="13.5" customHeight="1">
      <c r="B58" s="12"/>
      <c r="C58" s="13"/>
      <c r="D58" s="13"/>
      <c r="E58" s="13"/>
      <c r="F58" s="17"/>
      <c r="G58" s="29"/>
      <c r="H58" s="12"/>
      <c r="I58" s="6" t="s">
        <v>108</v>
      </c>
      <c r="J58" s="6"/>
      <c r="K58" s="6"/>
      <c r="L58" s="45">
        <v>279990</v>
      </c>
      <c r="M58" s="15"/>
    </row>
    <row r="59" spans="2:13" ht="13.5" customHeight="1">
      <c r="B59" s="12"/>
      <c r="C59" s="13"/>
      <c r="D59" s="13"/>
      <c r="E59" s="13"/>
      <c r="F59" s="17"/>
      <c r="G59" s="32"/>
      <c r="H59" s="12"/>
      <c r="I59" s="5"/>
      <c r="J59" s="5"/>
      <c r="K59" s="5"/>
      <c r="L59" s="20"/>
      <c r="M59" s="15"/>
    </row>
    <row r="60" spans="2:13" ht="13.5" customHeight="1" thickBot="1">
      <c r="B60" s="12"/>
      <c r="C60" s="13"/>
      <c r="D60" s="13"/>
      <c r="E60" s="13"/>
      <c r="F60" s="17"/>
      <c r="G60" s="32"/>
      <c r="H60" s="12"/>
      <c r="I60" s="6" t="s">
        <v>109</v>
      </c>
      <c r="J60" s="6"/>
      <c r="K60" s="6"/>
      <c r="L60" s="46">
        <f>SUM(L52,L54,L56,L58)</f>
        <v>340115461.616</v>
      </c>
      <c r="M60" s="15"/>
    </row>
    <row r="61" spans="2:13" ht="14.25" thickTop="1" thickBot="1">
      <c r="B61" s="19"/>
      <c r="C61" s="16"/>
      <c r="D61" s="16"/>
      <c r="E61" s="16"/>
      <c r="F61" s="21"/>
      <c r="G61" s="18"/>
      <c r="H61" s="19"/>
      <c r="I61" s="16"/>
      <c r="J61" s="16"/>
      <c r="K61" s="16"/>
      <c r="L61" s="16"/>
      <c r="M61" s="18"/>
    </row>
  </sheetData>
  <sortState ref="H18:I48">
    <sortCondition ref="H15:H45"/>
  </sortState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2014 Capital Additions Detail (System)&amp;RExhibit No. ___(DBD-4)</oddHeader>
    <oddFooter>&amp;RPage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65"/>
  <sheetViews>
    <sheetView topLeftCell="A28" workbookViewId="0">
      <selection activeCell="E12" sqref="E12"/>
    </sheetView>
  </sheetViews>
  <sheetFormatPr defaultRowHeight="12.75"/>
  <cols>
    <col min="1" max="1" width="1.5703125" style="7" customWidth="1"/>
    <col min="2" max="2" width="19.7109375" style="7" bestFit="1" customWidth="1"/>
    <col min="3" max="3" width="37.7109375" style="7" customWidth="1"/>
    <col min="4" max="5" width="15.5703125" style="7" customWidth="1"/>
    <col min="6" max="6" width="15.5703125" style="8" customWidth="1"/>
    <col min="7" max="7" width="2.28515625" style="8" customWidth="1"/>
    <col min="8" max="8" width="19.7109375" style="7" bestFit="1" customWidth="1"/>
    <col min="9" max="9" width="41.285156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3"/>
      <c r="K4" s="13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7">
        <v>0</v>
      </c>
      <c r="M5" s="15"/>
    </row>
    <row r="6" spans="2:13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233</v>
      </c>
      <c r="I6" s="23" t="s">
        <v>14</v>
      </c>
      <c r="J6" s="23"/>
      <c r="K6" s="13"/>
      <c r="L6" s="44">
        <v>240000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7080852</v>
      </c>
      <c r="G7" s="29"/>
      <c r="H7" s="12" t="s">
        <v>206</v>
      </c>
      <c r="I7" s="23" t="s">
        <v>15</v>
      </c>
      <c r="J7" s="23"/>
      <c r="K7" s="13"/>
      <c r="L7" s="17">
        <v>450000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183000</v>
      </c>
      <c r="G8" s="29"/>
      <c r="H8" s="12" t="s">
        <v>207</v>
      </c>
      <c r="I8" s="23" t="s">
        <v>59</v>
      </c>
      <c r="J8" s="23"/>
      <c r="K8" s="13"/>
      <c r="L8" s="17">
        <v>420001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70000</v>
      </c>
      <c r="G9" s="29"/>
      <c r="H9" s="12" t="s">
        <v>208</v>
      </c>
      <c r="I9" s="4" t="s">
        <v>20</v>
      </c>
      <c r="J9" s="23"/>
      <c r="K9" s="13"/>
      <c r="L9" s="17">
        <v>19362232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6500000</v>
      </c>
      <c r="G10" s="29"/>
      <c r="H10" s="12" t="s">
        <v>209</v>
      </c>
      <c r="I10" s="23" t="s">
        <v>16</v>
      </c>
      <c r="J10" s="23"/>
      <c r="K10" s="13"/>
      <c r="L10" s="17">
        <v>2185004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47043875</v>
      </c>
      <c r="G11" s="29"/>
      <c r="H11" s="12" t="s">
        <v>210</v>
      </c>
      <c r="I11" s="23" t="s">
        <v>19</v>
      </c>
      <c r="J11" s="23"/>
      <c r="K11" s="13"/>
      <c r="L11" s="17">
        <v>5799100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3000000</v>
      </c>
      <c r="G12" s="29"/>
      <c r="H12" s="12" t="s">
        <v>211</v>
      </c>
      <c r="I12" s="23" t="s">
        <v>17</v>
      </c>
      <c r="J12" s="23"/>
      <c r="K12" s="13"/>
      <c r="L12" s="17">
        <v>320000</v>
      </c>
      <c r="M12" s="15"/>
    </row>
    <row r="13" spans="2:13" ht="13.5" customHeight="1">
      <c r="B13" s="12" t="s">
        <v>198</v>
      </c>
      <c r="C13" s="23" t="s">
        <v>55</v>
      </c>
      <c r="D13" s="22"/>
      <c r="E13" s="22"/>
      <c r="F13" s="17">
        <v>462000</v>
      </c>
      <c r="G13" s="29"/>
      <c r="H13" s="12" t="s">
        <v>120</v>
      </c>
      <c r="I13" s="23" t="s">
        <v>11</v>
      </c>
      <c r="J13" s="13"/>
      <c r="K13" s="13"/>
      <c r="L13" s="17">
        <v>27000</v>
      </c>
      <c r="M13" s="15"/>
    </row>
    <row r="14" spans="2:13" ht="13.5" customHeight="1">
      <c r="B14" s="12" t="s">
        <v>199</v>
      </c>
      <c r="C14" s="4" t="s">
        <v>80</v>
      </c>
      <c r="D14" s="22"/>
      <c r="E14" s="22"/>
      <c r="F14" s="17">
        <v>2200000</v>
      </c>
      <c r="G14" s="29"/>
      <c r="H14" s="12" t="s">
        <v>168</v>
      </c>
      <c r="I14" s="23" t="s">
        <v>238</v>
      </c>
      <c r="J14" s="13"/>
      <c r="K14" s="13"/>
      <c r="L14" s="17">
        <v>8350000</v>
      </c>
      <c r="M14" s="15"/>
    </row>
    <row r="15" spans="2:13" ht="13.5" customHeight="1">
      <c r="B15" s="12" t="s">
        <v>124</v>
      </c>
      <c r="C15" s="22" t="s">
        <v>81</v>
      </c>
      <c r="D15" s="22"/>
      <c r="E15" s="22"/>
      <c r="F15" s="17">
        <v>500000</v>
      </c>
      <c r="G15" s="29"/>
      <c r="H15" s="12" t="s">
        <v>169</v>
      </c>
      <c r="I15" s="23" t="s">
        <v>93</v>
      </c>
      <c r="J15" s="13"/>
      <c r="K15" s="13"/>
      <c r="L15" s="17">
        <v>500000</v>
      </c>
      <c r="M15" s="15"/>
    </row>
    <row r="16" spans="2:13" ht="13.5" customHeight="1">
      <c r="B16" s="12" t="s">
        <v>153</v>
      </c>
      <c r="C16" s="22" t="s">
        <v>79</v>
      </c>
      <c r="D16" s="23"/>
      <c r="E16" s="23"/>
      <c r="F16" s="17">
        <v>2430000</v>
      </c>
      <c r="G16" s="29"/>
      <c r="H16" s="12"/>
      <c r="I16" s="23"/>
      <c r="J16" s="13"/>
      <c r="K16" s="13"/>
      <c r="L16" s="45">
        <f>SUM(L5:L15)</f>
        <v>37653337</v>
      </c>
      <c r="M16" s="15"/>
    </row>
    <row r="17" spans="2:13" ht="13.5" customHeight="1">
      <c r="B17" s="12" t="s">
        <v>161</v>
      </c>
      <c r="C17" s="23" t="s">
        <v>60</v>
      </c>
      <c r="D17" s="4"/>
      <c r="E17" s="4"/>
      <c r="F17" s="17">
        <v>3176850</v>
      </c>
      <c r="G17" s="29"/>
      <c r="H17" s="12"/>
      <c r="I17" s="13"/>
      <c r="J17" s="13"/>
      <c r="K17" s="13"/>
      <c r="L17" s="13"/>
      <c r="M17" s="15"/>
    </row>
    <row r="18" spans="2:13" ht="13.5" customHeight="1">
      <c r="B18" s="12" t="s">
        <v>163</v>
      </c>
      <c r="C18" s="22" t="s">
        <v>97</v>
      </c>
      <c r="D18" s="23"/>
      <c r="E18" s="23"/>
      <c r="F18" s="17">
        <v>11008000</v>
      </c>
      <c r="G18" s="29"/>
      <c r="H18" s="12"/>
      <c r="I18" s="13"/>
      <c r="J18" s="13"/>
      <c r="K18" s="13"/>
      <c r="L18" s="13"/>
      <c r="M18" s="15"/>
    </row>
    <row r="19" spans="2:13" ht="13.5" customHeight="1">
      <c r="B19" s="12" t="s">
        <v>164</v>
      </c>
      <c r="C19" s="22" t="s">
        <v>96</v>
      </c>
      <c r="D19" s="22"/>
      <c r="E19" s="22"/>
      <c r="F19" s="17">
        <v>11400000</v>
      </c>
      <c r="G19" s="29"/>
      <c r="H19" s="12"/>
      <c r="I19" s="13"/>
      <c r="J19" s="13"/>
      <c r="K19" s="13"/>
      <c r="L19" s="13"/>
      <c r="M19" s="15"/>
    </row>
    <row r="20" spans="2:13" ht="13.5" customHeight="1">
      <c r="B20" s="12" t="s">
        <v>165</v>
      </c>
      <c r="C20" s="22" t="s">
        <v>98</v>
      </c>
      <c r="D20" s="22"/>
      <c r="E20" s="22"/>
      <c r="F20" s="17">
        <v>1907000</v>
      </c>
      <c r="G20" s="29"/>
      <c r="H20" s="12"/>
      <c r="I20" s="13"/>
      <c r="J20" s="13"/>
      <c r="K20" s="13"/>
      <c r="L20" s="13"/>
      <c r="M20" s="15"/>
    </row>
    <row r="21" spans="2:13">
      <c r="B21" s="12"/>
      <c r="C21" s="13"/>
      <c r="D21" s="13"/>
      <c r="E21" s="13"/>
      <c r="F21" s="45">
        <f>SUM(F6:F20)</f>
        <v>97961577</v>
      </c>
      <c r="G21" s="32"/>
      <c r="H21" s="12"/>
      <c r="I21" s="13"/>
      <c r="J21" s="13"/>
      <c r="K21" s="13"/>
      <c r="L21" s="13"/>
      <c r="M21" s="15"/>
    </row>
    <row r="22" spans="2:13" ht="38.25">
      <c r="B22" s="12"/>
      <c r="C22" s="4"/>
      <c r="D22" s="4"/>
      <c r="E22" s="4"/>
      <c r="F22" s="13"/>
      <c r="G22" s="15"/>
      <c r="H22" s="12"/>
      <c r="I22" s="6" t="s">
        <v>110</v>
      </c>
      <c r="J22" s="26" t="s">
        <v>111</v>
      </c>
      <c r="K22" s="27" t="s">
        <v>112</v>
      </c>
      <c r="L22" s="28" t="s">
        <v>114</v>
      </c>
      <c r="M22" s="15"/>
    </row>
    <row r="23" spans="2:13" ht="13.5" customHeight="1">
      <c r="B23" s="12"/>
      <c r="C23" s="3" t="s">
        <v>1</v>
      </c>
      <c r="D23" s="3"/>
      <c r="E23" s="3"/>
      <c r="F23" s="17"/>
      <c r="G23" s="29"/>
      <c r="H23" s="12" t="s">
        <v>212</v>
      </c>
      <c r="I23" s="25" t="s">
        <v>40</v>
      </c>
      <c r="J23" s="44">
        <v>208220</v>
      </c>
      <c r="K23" s="43" t="s">
        <v>242</v>
      </c>
      <c r="L23" s="44">
        <f>SUM(J23:K23)</f>
        <v>208220</v>
      </c>
      <c r="M23" s="15"/>
    </row>
    <row r="24" spans="2:13" ht="13.5" customHeight="1">
      <c r="B24" s="12" t="s">
        <v>200</v>
      </c>
      <c r="C24" s="24" t="s">
        <v>26</v>
      </c>
      <c r="D24" s="24"/>
      <c r="E24" s="24"/>
      <c r="F24" s="44">
        <v>2348325</v>
      </c>
      <c r="G24" s="29"/>
      <c r="H24" s="12" t="s">
        <v>213</v>
      </c>
      <c r="I24" s="23" t="s">
        <v>103</v>
      </c>
      <c r="J24" s="42">
        <v>0</v>
      </c>
      <c r="K24" s="38">
        <v>13500000</v>
      </c>
      <c r="L24" s="17">
        <f t="shared" ref="L24:L25" si="0">SUM(J24:K24)</f>
        <v>13500000</v>
      </c>
      <c r="M24" s="15"/>
    </row>
    <row r="25" spans="2:13" ht="13.5" customHeight="1">
      <c r="B25" s="12" t="s">
        <v>201</v>
      </c>
      <c r="C25" s="24" t="s">
        <v>8</v>
      </c>
      <c r="D25" s="24"/>
      <c r="E25" s="24"/>
      <c r="F25" s="17">
        <v>1500002</v>
      </c>
      <c r="G25" s="29"/>
      <c r="H25" s="12" t="s">
        <v>214</v>
      </c>
      <c r="I25" s="25" t="s">
        <v>58</v>
      </c>
      <c r="J25" s="42">
        <v>0</v>
      </c>
      <c r="K25" s="38">
        <v>125000</v>
      </c>
      <c r="L25" s="17">
        <f t="shared" si="0"/>
        <v>125000</v>
      </c>
      <c r="M25" s="15"/>
    </row>
    <row r="26" spans="2:13" ht="13.5" customHeight="1">
      <c r="B26" s="12" t="s">
        <v>203</v>
      </c>
      <c r="C26" s="23" t="s">
        <v>12</v>
      </c>
      <c r="D26" s="24"/>
      <c r="E26" s="24"/>
      <c r="F26" s="17">
        <v>3599999</v>
      </c>
      <c r="G26" s="29"/>
      <c r="H26" s="12" t="s">
        <v>215</v>
      </c>
      <c r="I26" s="25" t="s">
        <v>56</v>
      </c>
      <c r="J26" s="42">
        <v>0</v>
      </c>
      <c r="K26" s="38">
        <v>8300000</v>
      </c>
      <c r="L26" s="17">
        <f t="shared" ref="L26:L35" si="1">SUM(J26:K26)</f>
        <v>8300000</v>
      </c>
      <c r="M26" s="15"/>
    </row>
    <row r="27" spans="2:13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216</v>
      </c>
      <c r="I27" s="25" t="s">
        <v>27</v>
      </c>
      <c r="J27" s="42">
        <v>0</v>
      </c>
      <c r="K27" s="38">
        <v>6900000</v>
      </c>
      <c r="L27" s="17">
        <f t="shared" si="1"/>
        <v>6900000</v>
      </c>
      <c r="M27" s="15"/>
    </row>
    <row r="28" spans="2:13" ht="13.5" customHeight="1">
      <c r="B28" s="12" t="s">
        <v>232</v>
      </c>
      <c r="C28" s="24" t="s">
        <v>10</v>
      </c>
      <c r="D28" s="24"/>
      <c r="E28" s="24"/>
      <c r="F28" s="17">
        <v>8000000</v>
      </c>
      <c r="G28" s="29"/>
      <c r="H28" s="12" t="s">
        <v>217</v>
      </c>
      <c r="I28" s="25" t="s">
        <v>28</v>
      </c>
      <c r="J28" s="42">
        <v>0</v>
      </c>
      <c r="K28" s="38">
        <v>15873038.004000001</v>
      </c>
      <c r="L28" s="17">
        <f t="shared" si="1"/>
        <v>15873038.004000001</v>
      </c>
      <c r="M28" s="15"/>
    </row>
    <row r="29" spans="2:13" ht="13.5" customHeight="1">
      <c r="B29" s="12" t="s">
        <v>205</v>
      </c>
      <c r="C29" s="24" t="s">
        <v>18</v>
      </c>
      <c r="D29" s="24"/>
      <c r="E29" s="24"/>
      <c r="F29" s="17">
        <v>1072762</v>
      </c>
      <c r="G29" s="29"/>
      <c r="H29" s="12" t="s">
        <v>218</v>
      </c>
      <c r="I29" s="25" t="s">
        <v>115</v>
      </c>
      <c r="J29" s="42">
        <v>0</v>
      </c>
      <c r="K29" s="38">
        <v>2400000</v>
      </c>
      <c r="L29" s="17">
        <f t="shared" si="1"/>
        <v>2400000</v>
      </c>
      <c r="M29" s="15"/>
    </row>
    <row r="30" spans="2:13" ht="13.5" customHeight="1">
      <c r="B30" s="12" t="s">
        <v>178</v>
      </c>
      <c r="C30" s="24" t="s">
        <v>92</v>
      </c>
      <c r="D30" s="24"/>
      <c r="E30" s="24"/>
      <c r="F30" s="17">
        <v>2500003</v>
      </c>
      <c r="G30" s="29"/>
      <c r="H30" s="12" t="s">
        <v>219</v>
      </c>
      <c r="I30" s="23" t="s">
        <v>29</v>
      </c>
      <c r="J30" s="38">
        <v>100000</v>
      </c>
      <c r="K30" s="38">
        <v>150000</v>
      </c>
      <c r="L30" s="17">
        <f t="shared" si="1"/>
        <v>250000</v>
      </c>
      <c r="M30" s="15"/>
    </row>
    <row r="31" spans="2:13" ht="13.5" customHeight="1">
      <c r="B31" s="12" t="s">
        <v>166</v>
      </c>
      <c r="C31" s="24" t="s">
        <v>118</v>
      </c>
      <c r="D31" s="24"/>
      <c r="E31" s="24"/>
      <c r="F31" s="17">
        <v>2000001</v>
      </c>
      <c r="G31" s="29"/>
      <c r="H31" s="12" t="s">
        <v>129</v>
      </c>
      <c r="I31" s="23" t="s">
        <v>30</v>
      </c>
      <c r="J31" s="42">
        <v>0</v>
      </c>
      <c r="K31" s="38">
        <v>1000000</v>
      </c>
      <c r="L31" s="17">
        <f t="shared" si="1"/>
        <v>1000000</v>
      </c>
      <c r="M31" s="15"/>
    </row>
    <row r="32" spans="2:13" ht="13.5" customHeight="1">
      <c r="B32" s="12"/>
      <c r="C32" s="13"/>
      <c r="D32" s="13"/>
      <c r="E32" s="13"/>
      <c r="F32" s="45">
        <f>SUM(F24:F31)</f>
        <v>21081092</v>
      </c>
      <c r="G32" s="29"/>
      <c r="H32" s="12" t="s">
        <v>130</v>
      </c>
      <c r="I32" s="23" t="s">
        <v>113</v>
      </c>
      <c r="J32" s="38">
        <v>18887946</v>
      </c>
      <c r="K32" s="38">
        <v>2500000</v>
      </c>
      <c r="L32" s="17">
        <f t="shared" si="1"/>
        <v>21387946</v>
      </c>
      <c r="M32" s="15"/>
    </row>
    <row r="33" spans="2:13" ht="13.5" customHeight="1">
      <c r="B33" s="12"/>
      <c r="C33" s="13"/>
      <c r="D33" s="13"/>
      <c r="E33" s="13"/>
      <c r="F33" s="17"/>
      <c r="G33" s="29"/>
      <c r="H33" s="12" t="s">
        <v>131</v>
      </c>
      <c r="I33" s="23" t="s">
        <v>31</v>
      </c>
      <c r="J33" s="42">
        <v>0</v>
      </c>
      <c r="K33" s="38">
        <v>3073556</v>
      </c>
      <c r="L33" s="17">
        <f t="shared" si="1"/>
        <v>3073556</v>
      </c>
      <c r="M33" s="15"/>
    </row>
    <row r="34" spans="2:13" ht="13.5" customHeight="1">
      <c r="B34" s="12"/>
      <c r="C34" s="13"/>
      <c r="D34" s="13"/>
      <c r="E34" s="13"/>
      <c r="F34" s="17"/>
      <c r="G34" s="29"/>
      <c r="H34" s="12" t="s">
        <v>132</v>
      </c>
      <c r="I34" s="23" t="s">
        <v>33</v>
      </c>
      <c r="J34" s="42">
        <v>0</v>
      </c>
      <c r="K34" s="38">
        <v>2300016</v>
      </c>
      <c r="L34" s="17">
        <f t="shared" si="1"/>
        <v>2300016</v>
      </c>
      <c r="M34" s="15"/>
    </row>
    <row r="35" spans="2:13" ht="13.5" customHeight="1">
      <c r="B35" s="12"/>
      <c r="C35" s="13"/>
      <c r="D35" s="13"/>
      <c r="E35" s="13"/>
      <c r="F35" s="17"/>
      <c r="G35" s="32"/>
      <c r="H35" s="12" t="s">
        <v>133</v>
      </c>
      <c r="I35" s="23" t="s">
        <v>68</v>
      </c>
      <c r="J35" s="38">
        <v>1100000</v>
      </c>
      <c r="K35" s="38">
        <v>2299990</v>
      </c>
      <c r="L35" s="17">
        <f t="shared" si="1"/>
        <v>3399990</v>
      </c>
      <c r="M35" s="15"/>
    </row>
    <row r="36" spans="2:13" ht="13.5" customHeight="1">
      <c r="B36" s="12"/>
      <c r="C36" s="6" t="s">
        <v>4</v>
      </c>
      <c r="D36" s="6"/>
      <c r="E36" s="6"/>
      <c r="F36" s="17">
        <v>0</v>
      </c>
      <c r="G36" s="32"/>
      <c r="H36" s="12" t="s">
        <v>134</v>
      </c>
      <c r="I36" s="23" t="s">
        <v>42</v>
      </c>
      <c r="J36" s="38">
        <v>900000</v>
      </c>
      <c r="K36" s="42">
        <v>0</v>
      </c>
      <c r="L36" s="17">
        <f t="shared" ref="L36:L50" si="2">SUM(J36:K36)</f>
        <v>900000</v>
      </c>
      <c r="M36" s="15"/>
    </row>
    <row r="37" spans="2:13" ht="13.5" customHeight="1">
      <c r="B37" s="12" t="s">
        <v>220</v>
      </c>
      <c r="C37" s="23" t="s">
        <v>46</v>
      </c>
      <c r="D37" s="23"/>
      <c r="E37" s="23"/>
      <c r="F37" s="44">
        <v>16817428</v>
      </c>
      <c r="G37" s="29"/>
      <c r="H37" s="12" t="s">
        <v>135</v>
      </c>
      <c r="I37" s="23" t="s">
        <v>35</v>
      </c>
      <c r="J37" s="38">
        <v>2600001</v>
      </c>
      <c r="K37" s="38">
        <v>1500000</v>
      </c>
      <c r="L37" s="17">
        <f t="shared" si="2"/>
        <v>4100001</v>
      </c>
      <c r="M37" s="15"/>
    </row>
    <row r="38" spans="2:13" ht="13.5" customHeight="1">
      <c r="B38" s="12" t="s">
        <v>221</v>
      </c>
      <c r="C38" s="23" t="s">
        <v>47</v>
      </c>
      <c r="D38" s="23"/>
      <c r="E38" s="23"/>
      <c r="F38" s="17">
        <v>800000</v>
      </c>
      <c r="G38" s="29"/>
      <c r="H38" s="12" t="s">
        <v>136</v>
      </c>
      <c r="I38" s="23" t="s">
        <v>36</v>
      </c>
      <c r="J38" s="38">
        <v>7745001</v>
      </c>
      <c r="K38" s="38">
        <v>800000</v>
      </c>
      <c r="L38" s="17">
        <f t="shared" si="2"/>
        <v>8545001</v>
      </c>
      <c r="M38" s="15"/>
    </row>
    <row r="39" spans="2:13" ht="13.5" customHeight="1">
      <c r="B39" s="12" t="s">
        <v>222</v>
      </c>
      <c r="C39" s="25" t="s">
        <v>48</v>
      </c>
      <c r="D39" s="23"/>
      <c r="E39" s="23"/>
      <c r="F39" s="17">
        <v>8925442.9900000002</v>
      </c>
      <c r="G39" s="29"/>
      <c r="H39" s="12" t="s">
        <v>137</v>
      </c>
      <c r="I39" s="23" t="s">
        <v>37</v>
      </c>
      <c r="J39" s="42">
        <v>0</v>
      </c>
      <c r="K39" s="38">
        <v>3124960</v>
      </c>
      <c r="L39" s="17">
        <f t="shared" si="2"/>
        <v>3124960</v>
      </c>
      <c r="M39" s="15"/>
    </row>
    <row r="40" spans="2:13" ht="13.5" customHeight="1">
      <c r="B40" s="12" t="s">
        <v>223</v>
      </c>
      <c r="C40" s="25" t="s">
        <v>49</v>
      </c>
      <c r="D40" s="23"/>
      <c r="E40" s="23"/>
      <c r="F40" s="17">
        <v>1000000</v>
      </c>
      <c r="G40" s="29"/>
      <c r="H40" s="12" t="s">
        <v>138</v>
      </c>
      <c r="I40" s="23" t="s">
        <v>38</v>
      </c>
      <c r="J40" s="42">
        <v>0</v>
      </c>
      <c r="K40" s="38">
        <v>2045000</v>
      </c>
      <c r="L40" s="17">
        <f t="shared" si="2"/>
        <v>2045000</v>
      </c>
      <c r="M40" s="15"/>
    </row>
    <row r="41" spans="2:13" ht="13.5" customHeight="1">
      <c r="B41" s="12" t="s">
        <v>224</v>
      </c>
      <c r="C41" s="25" t="s">
        <v>50</v>
      </c>
      <c r="D41" s="25"/>
      <c r="E41" s="25"/>
      <c r="F41" s="17">
        <v>4500001</v>
      </c>
      <c r="G41" s="29"/>
      <c r="H41" s="12" t="s">
        <v>139</v>
      </c>
      <c r="I41" s="23" t="s">
        <v>45</v>
      </c>
      <c r="J41" s="38">
        <v>1430008</v>
      </c>
      <c r="K41" s="42">
        <v>0</v>
      </c>
      <c r="L41" s="17">
        <f t="shared" si="2"/>
        <v>1430008</v>
      </c>
      <c r="M41" s="15"/>
    </row>
    <row r="42" spans="2:13" ht="13.5" customHeight="1">
      <c r="B42" s="12" t="s">
        <v>225</v>
      </c>
      <c r="C42" s="25" t="s">
        <v>7</v>
      </c>
      <c r="D42" s="25"/>
      <c r="E42" s="25"/>
      <c r="F42" s="17">
        <v>400000</v>
      </c>
      <c r="G42" s="29"/>
      <c r="H42" s="12" t="s">
        <v>140</v>
      </c>
      <c r="I42" s="23" t="s">
        <v>39</v>
      </c>
      <c r="J42" s="42">
        <v>0</v>
      </c>
      <c r="K42" s="38">
        <v>2000000</v>
      </c>
      <c r="L42" s="17">
        <f t="shared" si="2"/>
        <v>2000000</v>
      </c>
      <c r="M42" s="15"/>
    </row>
    <row r="43" spans="2:13" ht="13.5" customHeight="1">
      <c r="B43" s="12" t="s">
        <v>226</v>
      </c>
      <c r="C43" s="25" t="s">
        <v>5</v>
      </c>
      <c r="D43" s="25"/>
      <c r="E43" s="25"/>
      <c r="F43" s="17">
        <v>2818333</v>
      </c>
      <c r="G43" s="29"/>
      <c r="H43" s="12" t="s">
        <v>141</v>
      </c>
      <c r="I43" s="23" t="s">
        <v>34</v>
      </c>
      <c r="J43" s="38">
        <v>600000</v>
      </c>
      <c r="K43" s="42">
        <v>0</v>
      </c>
      <c r="L43" s="17">
        <f t="shared" si="2"/>
        <v>600000</v>
      </c>
      <c r="M43" s="15"/>
    </row>
    <row r="44" spans="2:13" ht="13.5" customHeight="1">
      <c r="B44" s="12" t="s">
        <v>227</v>
      </c>
      <c r="C44" s="25" t="s">
        <v>23</v>
      </c>
      <c r="D44" s="25"/>
      <c r="E44" s="25"/>
      <c r="F44" s="17">
        <v>900000</v>
      </c>
      <c r="G44" s="29"/>
      <c r="H44" s="12" t="s">
        <v>142</v>
      </c>
      <c r="I44" s="25" t="s">
        <v>70</v>
      </c>
      <c r="J44" s="38">
        <v>500000</v>
      </c>
      <c r="K44" s="42">
        <v>0</v>
      </c>
      <c r="L44" s="17">
        <f t="shared" si="2"/>
        <v>500000</v>
      </c>
      <c r="M44" s="15"/>
    </row>
    <row r="45" spans="2:13" ht="13.5" customHeight="1">
      <c r="B45" s="12" t="s">
        <v>228</v>
      </c>
      <c r="C45" s="25" t="s">
        <v>24</v>
      </c>
      <c r="D45" s="25"/>
      <c r="E45" s="25"/>
      <c r="F45" s="17">
        <v>800001</v>
      </c>
      <c r="G45" s="29"/>
      <c r="H45" s="12" t="s">
        <v>143</v>
      </c>
      <c r="I45" s="23" t="s">
        <v>9</v>
      </c>
      <c r="J45" s="42">
        <v>0</v>
      </c>
      <c r="K45" s="38">
        <v>195000</v>
      </c>
      <c r="L45" s="17">
        <f t="shared" si="2"/>
        <v>195000</v>
      </c>
      <c r="M45" s="15"/>
    </row>
    <row r="46" spans="2:13" ht="13.5" customHeight="1">
      <c r="B46" s="12" t="s">
        <v>121</v>
      </c>
      <c r="C46" s="25" t="s">
        <v>117</v>
      </c>
      <c r="D46" s="25"/>
      <c r="E46" s="25"/>
      <c r="F46" s="17">
        <v>1000001</v>
      </c>
      <c r="G46" s="29"/>
      <c r="H46" s="12" t="s">
        <v>144</v>
      </c>
      <c r="I46" s="23" t="s">
        <v>69</v>
      </c>
      <c r="J46" s="42">
        <v>0</v>
      </c>
      <c r="K46" s="38">
        <v>1999816</v>
      </c>
      <c r="L46" s="17">
        <f t="shared" si="2"/>
        <v>1999816</v>
      </c>
      <c r="M46" s="15"/>
    </row>
    <row r="47" spans="2:13" ht="13.5" customHeight="1">
      <c r="B47" s="12" t="s">
        <v>122</v>
      </c>
      <c r="C47" s="25" t="s">
        <v>73</v>
      </c>
      <c r="D47" s="25"/>
      <c r="E47" s="25"/>
      <c r="F47" s="17">
        <v>1030001</v>
      </c>
      <c r="G47" s="29"/>
      <c r="H47" s="12" t="s">
        <v>147</v>
      </c>
      <c r="I47" s="23" t="s">
        <v>43</v>
      </c>
      <c r="J47" s="38">
        <v>1369996</v>
      </c>
      <c r="K47" s="42">
        <v>0</v>
      </c>
      <c r="L47" s="17">
        <f>SUM(J47:K47)</f>
        <v>1369996</v>
      </c>
      <c r="M47" s="15"/>
    </row>
    <row r="48" spans="2:13" ht="13.5" customHeight="1">
      <c r="B48" s="12" t="s">
        <v>157</v>
      </c>
      <c r="C48" s="23" t="s">
        <v>90</v>
      </c>
      <c r="D48" s="25"/>
      <c r="E48" s="25"/>
      <c r="F48" s="17">
        <v>901891</v>
      </c>
      <c r="G48" s="29"/>
      <c r="H48" s="12" t="s">
        <v>149</v>
      </c>
      <c r="I48" s="23" t="s">
        <v>71</v>
      </c>
      <c r="J48" s="38">
        <v>500000</v>
      </c>
      <c r="K48" s="42">
        <v>0</v>
      </c>
      <c r="L48" s="17">
        <f t="shared" si="2"/>
        <v>500000</v>
      </c>
      <c r="M48" s="15"/>
    </row>
    <row r="49" spans="2:13" ht="13.5" customHeight="1">
      <c r="B49" s="12" t="s">
        <v>158</v>
      </c>
      <c r="C49" s="25" t="s">
        <v>91</v>
      </c>
      <c r="D49" s="25"/>
      <c r="E49" s="25"/>
      <c r="F49" s="17">
        <v>3499921</v>
      </c>
      <c r="G49" s="29"/>
      <c r="H49" s="12" t="s">
        <v>150</v>
      </c>
      <c r="I49" s="23" t="s">
        <v>72</v>
      </c>
      <c r="J49" s="38">
        <v>3294000</v>
      </c>
      <c r="K49" s="42">
        <v>0</v>
      </c>
      <c r="L49" s="17">
        <f t="shared" si="2"/>
        <v>3294000</v>
      </c>
      <c r="M49" s="15"/>
    </row>
    <row r="50" spans="2:13" ht="13.5" customHeight="1">
      <c r="B50" s="12" t="s">
        <v>159</v>
      </c>
      <c r="C50" s="25" t="s">
        <v>25</v>
      </c>
      <c r="D50" s="25"/>
      <c r="E50" s="25"/>
      <c r="F50" s="17">
        <v>1399925</v>
      </c>
      <c r="G50" s="29"/>
      <c r="H50" s="12" t="s">
        <v>151</v>
      </c>
      <c r="I50" s="24" t="s">
        <v>41</v>
      </c>
      <c r="J50" s="17">
        <v>515008</v>
      </c>
      <c r="K50" s="42">
        <v>0</v>
      </c>
      <c r="L50" s="17">
        <f t="shared" si="2"/>
        <v>515008</v>
      </c>
      <c r="M50" s="15"/>
    </row>
    <row r="51" spans="2:13" ht="13.5" customHeight="1">
      <c r="B51" s="12"/>
      <c r="C51" s="13"/>
      <c r="D51" s="13"/>
      <c r="E51" s="13"/>
      <c r="F51" s="45">
        <f>SUM(F36:F50)</f>
        <v>44792944.990000002</v>
      </c>
      <c r="G51" s="29"/>
      <c r="H51" s="12" t="s">
        <v>173</v>
      </c>
      <c r="I51" s="25" t="s">
        <v>87</v>
      </c>
      <c r="J51" s="42">
        <v>0</v>
      </c>
      <c r="K51" s="38">
        <v>1996953</v>
      </c>
      <c r="L51" s="17">
        <f>SUM(J51:K51)</f>
        <v>1996953</v>
      </c>
      <c r="M51" s="15"/>
    </row>
    <row r="52" spans="2:13" ht="13.5" customHeight="1">
      <c r="B52" s="12"/>
      <c r="C52" s="23"/>
      <c r="D52" s="23"/>
      <c r="E52" s="23"/>
      <c r="F52" s="17"/>
      <c r="G52" s="29"/>
      <c r="H52" s="12" t="s">
        <v>174</v>
      </c>
      <c r="I52" s="23" t="s">
        <v>89</v>
      </c>
      <c r="J52" s="38">
        <v>8425000</v>
      </c>
      <c r="K52" s="42">
        <v>0</v>
      </c>
      <c r="L52" s="17">
        <f>SUM(J52:K52)</f>
        <v>8425000</v>
      </c>
      <c r="M52" s="15"/>
    </row>
    <row r="53" spans="2:13" ht="13.5" customHeight="1">
      <c r="B53" s="12"/>
      <c r="C53" s="6" t="s">
        <v>77</v>
      </c>
      <c r="D53" s="6"/>
      <c r="E53" s="6"/>
      <c r="F53" s="13"/>
      <c r="G53" s="29"/>
      <c r="H53" s="12" t="s">
        <v>175</v>
      </c>
      <c r="I53" s="23" t="s">
        <v>88</v>
      </c>
      <c r="J53" s="42">
        <v>0</v>
      </c>
      <c r="K53" s="38">
        <v>2319808</v>
      </c>
      <c r="L53" s="17">
        <f>SUM(J53:K53)</f>
        <v>2319808</v>
      </c>
      <c r="M53" s="15"/>
    </row>
    <row r="54" spans="2:13" ht="13.5" customHeight="1">
      <c r="B54" s="12" t="s">
        <v>128</v>
      </c>
      <c r="C54" s="24" t="s">
        <v>3</v>
      </c>
      <c r="D54" s="24"/>
      <c r="E54" s="24"/>
      <c r="F54" s="44">
        <v>1000000</v>
      </c>
      <c r="G54" s="32"/>
      <c r="H54" s="12"/>
      <c r="I54" s="14"/>
      <c r="J54" s="45">
        <f>SUM(J23:J53)</f>
        <v>48175180</v>
      </c>
      <c r="K54" s="45">
        <f>SUM(K23:K53)</f>
        <v>74403137.004000008</v>
      </c>
      <c r="L54" s="45">
        <f>SUM(L23:L53)</f>
        <v>122578317.00400001</v>
      </c>
      <c r="M54" s="15"/>
    </row>
    <row r="55" spans="2:13" ht="13.5" customHeight="1">
      <c r="B55" s="12"/>
      <c r="C55" s="13"/>
      <c r="D55" s="13"/>
      <c r="E55" s="13"/>
      <c r="F55" s="45">
        <f>SUM(F54)</f>
        <v>1000000</v>
      </c>
      <c r="G55" s="29"/>
      <c r="H55" s="12"/>
      <c r="I55" s="14"/>
      <c r="J55" s="13"/>
      <c r="K55" s="13"/>
      <c r="L55" s="13"/>
      <c r="M55" s="15"/>
    </row>
    <row r="56" spans="2:13" ht="13.5" customHeight="1">
      <c r="B56" s="12"/>
      <c r="C56" s="13"/>
      <c r="D56" s="13"/>
      <c r="E56" s="13"/>
      <c r="F56" s="17"/>
      <c r="G56" s="15"/>
      <c r="H56" s="12"/>
      <c r="I56" s="6" t="s">
        <v>83</v>
      </c>
      <c r="J56" s="6"/>
      <c r="K56" s="6"/>
      <c r="L56" s="45">
        <f>SUM(F21,L54,F32,F60,L16,F55,F51)</f>
        <v>331767267.99400002</v>
      </c>
      <c r="M56" s="15"/>
    </row>
    <row r="57" spans="2:13" ht="13.5" customHeight="1">
      <c r="B57" s="12"/>
      <c r="C57" s="3" t="s">
        <v>2</v>
      </c>
      <c r="D57" s="13"/>
      <c r="E57" s="13"/>
      <c r="F57" s="2"/>
      <c r="G57" s="32"/>
      <c r="H57" s="12"/>
      <c r="I57" s="5"/>
      <c r="J57" s="5"/>
      <c r="K57" s="5"/>
      <c r="L57" s="1"/>
      <c r="M57" s="15"/>
    </row>
    <row r="58" spans="2:13" ht="13.5" customHeight="1">
      <c r="B58" s="12" t="s">
        <v>229</v>
      </c>
      <c r="C58" s="23" t="s">
        <v>21</v>
      </c>
      <c r="D58" s="13"/>
      <c r="E58" s="13"/>
      <c r="F58" s="44">
        <v>200000</v>
      </c>
      <c r="G58" s="15"/>
      <c r="H58" s="12"/>
      <c r="I58" s="13" t="s">
        <v>84</v>
      </c>
      <c r="J58" s="13"/>
      <c r="K58" s="13"/>
      <c r="L58" s="45">
        <v>30567252</v>
      </c>
      <c r="M58" s="15"/>
    </row>
    <row r="59" spans="2:13" ht="13.5" customHeight="1">
      <c r="B59" s="12" t="s">
        <v>230</v>
      </c>
      <c r="C59" s="23" t="s">
        <v>22</v>
      </c>
      <c r="D59" s="13"/>
      <c r="E59" s="13"/>
      <c r="F59" s="17">
        <v>6500000</v>
      </c>
      <c r="G59" s="15"/>
      <c r="H59" s="12"/>
      <c r="I59" s="13"/>
      <c r="J59" s="13"/>
      <c r="K59" s="13"/>
      <c r="L59" s="1"/>
      <c r="M59" s="15"/>
    </row>
    <row r="60" spans="2:13" ht="13.5" customHeight="1">
      <c r="B60" s="12"/>
      <c r="C60" s="6"/>
      <c r="D60" s="13"/>
      <c r="E60" s="13"/>
      <c r="F60" s="45">
        <f>SUM(F58:F59)</f>
        <v>6700000</v>
      </c>
      <c r="G60" s="29"/>
      <c r="H60" s="12"/>
      <c r="I60" s="6" t="s">
        <v>94</v>
      </c>
      <c r="J60" s="6"/>
      <c r="K60" s="6"/>
      <c r="L60" s="45">
        <v>11775684</v>
      </c>
      <c r="M60" s="15"/>
    </row>
    <row r="61" spans="2:13" ht="13.5" customHeight="1">
      <c r="B61" s="12"/>
      <c r="G61" s="29"/>
      <c r="H61" s="12"/>
      <c r="I61" s="6"/>
      <c r="J61" s="6"/>
      <c r="K61" s="6"/>
      <c r="L61" s="20"/>
      <c r="M61" s="15"/>
    </row>
    <row r="62" spans="2:13" ht="13.5" customHeight="1" thickBot="1">
      <c r="B62" s="12"/>
      <c r="G62" s="29"/>
      <c r="H62" s="12"/>
      <c r="I62" s="6" t="s">
        <v>95</v>
      </c>
      <c r="J62" s="6"/>
      <c r="K62" s="6"/>
      <c r="L62" s="46">
        <f>SUM(L56,L58,L60)</f>
        <v>374110203.99400002</v>
      </c>
      <c r="M62" s="15"/>
    </row>
    <row r="63" spans="2:13" ht="13.5" customHeight="1" thickTop="1" thickBot="1">
      <c r="B63" s="19"/>
      <c r="C63" s="16"/>
      <c r="D63" s="16"/>
      <c r="E63" s="16"/>
      <c r="F63" s="21"/>
      <c r="G63" s="33"/>
      <c r="H63" s="19"/>
      <c r="I63" s="16"/>
      <c r="J63" s="16"/>
      <c r="K63" s="16"/>
      <c r="L63" s="16"/>
      <c r="M63" s="18"/>
    </row>
    <row r="64" spans="2:13" ht="13.5" customHeight="1">
      <c r="B64" s="13"/>
      <c r="I64" s="6"/>
      <c r="J64" s="6"/>
      <c r="K64" s="6"/>
      <c r="L64" s="20"/>
    </row>
    <row r="65" spans="2:12" ht="13.5" customHeight="1">
      <c r="B65" s="13"/>
      <c r="I65" s="6"/>
      <c r="J65" s="6"/>
      <c r="K65" s="6"/>
      <c r="L65" s="20"/>
    </row>
  </sheetData>
  <sortState ref="H22:I52">
    <sortCondition ref="H22:H52"/>
  </sortState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2015 Capital Additions Detail (System)&amp;RExhibit No. ___(DBD-4)</oddHeader>
    <oddFooter>&amp;RPage &amp;P of &amp;N</oddFooter>
  </headerFooter>
  <colBreaks count="1" manualBreakCount="1">
    <brk id="7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P60"/>
  <sheetViews>
    <sheetView tabSelected="1" topLeftCell="A19" zoomScaleNormal="100" workbookViewId="0">
      <selection activeCell="E22" sqref="E22"/>
    </sheetView>
  </sheetViews>
  <sheetFormatPr defaultRowHeight="12.75"/>
  <cols>
    <col min="1" max="1" width="1.5703125" style="7" customWidth="1"/>
    <col min="2" max="2" width="19.7109375" style="7" bestFit="1" customWidth="1"/>
    <col min="3" max="3" width="37.85546875" style="7" customWidth="1"/>
    <col min="4" max="5" width="15.5703125" style="7" customWidth="1"/>
    <col min="6" max="6" width="15.5703125" style="8" customWidth="1"/>
    <col min="7" max="7" width="2.28515625" style="8" customWidth="1"/>
    <col min="8" max="8" width="19.7109375" style="7" bestFit="1" customWidth="1"/>
    <col min="9" max="9" width="41.425781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 ht="15" customHeight="1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3"/>
      <c r="K4" s="13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7">
        <v>0</v>
      </c>
      <c r="M5" s="15"/>
    </row>
    <row r="6" spans="2:13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206</v>
      </c>
      <c r="I6" s="23" t="s">
        <v>15</v>
      </c>
      <c r="J6" s="23"/>
      <c r="K6" s="13"/>
      <c r="L6" s="44">
        <v>450000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21946280</v>
      </c>
      <c r="G7" s="29"/>
      <c r="H7" s="12" t="s">
        <v>207</v>
      </c>
      <c r="I7" s="23" t="s">
        <v>59</v>
      </c>
      <c r="J7" s="23"/>
      <c r="K7" s="13"/>
      <c r="L7" s="17">
        <v>320000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115000</v>
      </c>
      <c r="G8" s="29"/>
      <c r="H8" s="12" t="s">
        <v>208</v>
      </c>
      <c r="I8" s="4" t="s">
        <v>20</v>
      </c>
      <c r="J8" s="23"/>
      <c r="K8" s="13"/>
      <c r="L8" s="17">
        <v>19362240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75000</v>
      </c>
      <c r="G9" s="29"/>
      <c r="H9" s="12" t="s">
        <v>209</v>
      </c>
      <c r="I9" s="23" t="s">
        <v>16</v>
      </c>
      <c r="J9" s="23"/>
      <c r="K9" s="13"/>
      <c r="L9" s="17">
        <v>2186320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9000000</v>
      </c>
      <c r="G10" s="29"/>
      <c r="H10" s="12" t="s">
        <v>210</v>
      </c>
      <c r="I10" s="23" t="s">
        <v>19</v>
      </c>
      <c r="J10" s="23"/>
      <c r="K10" s="13"/>
      <c r="L10" s="17">
        <v>6059943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13800953</v>
      </c>
      <c r="G11" s="29"/>
      <c r="H11" s="12" t="s">
        <v>211</v>
      </c>
      <c r="I11" s="23" t="s">
        <v>17</v>
      </c>
      <c r="J11" s="23"/>
      <c r="K11" s="13"/>
      <c r="L11" s="17">
        <v>320001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3000000</v>
      </c>
      <c r="G12" s="29"/>
      <c r="H12" s="12" t="s">
        <v>168</v>
      </c>
      <c r="I12" s="23" t="s">
        <v>238</v>
      </c>
      <c r="J12" s="13"/>
      <c r="K12" s="13"/>
      <c r="L12" s="17">
        <v>10000000</v>
      </c>
      <c r="M12" s="15"/>
    </row>
    <row r="13" spans="2:13" ht="13.5" customHeight="1">
      <c r="B13" s="12" t="s">
        <v>198</v>
      </c>
      <c r="C13" s="23" t="s">
        <v>55</v>
      </c>
      <c r="D13" s="22"/>
      <c r="E13" s="22"/>
      <c r="F13" s="17">
        <v>16222000</v>
      </c>
      <c r="G13" s="29"/>
      <c r="H13" s="12"/>
      <c r="I13" s="23"/>
      <c r="J13" s="13"/>
      <c r="K13" s="13"/>
      <c r="L13" s="45">
        <f>SUM(L5:L12)</f>
        <v>38698504</v>
      </c>
      <c r="M13" s="15"/>
    </row>
    <row r="14" spans="2:13" ht="13.5" customHeight="1">
      <c r="B14" s="12" t="s">
        <v>199</v>
      </c>
      <c r="C14" s="23" t="s">
        <v>184</v>
      </c>
      <c r="D14" s="22"/>
      <c r="E14" s="22"/>
      <c r="F14" s="17">
        <v>2205000</v>
      </c>
      <c r="G14" s="29"/>
      <c r="H14" s="12"/>
      <c r="I14" s="13"/>
      <c r="J14" s="13"/>
      <c r="K14" s="13"/>
      <c r="L14" s="13"/>
      <c r="M14" s="15"/>
    </row>
    <row r="15" spans="2:13">
      <c r="B15" s="12" t="s">
        <v>124</v>
      </c>
      <c r="C15" s="23" t="s">
        <v>185</v>
      </c>
      <c r="D15" s="22"/>
      <c r="E15" s="22"/>
      <c r="F15" s="17">
        <v>500001</v>
      </c>
      <c r="G15" s="29"/>
      <c r="H15" s="12"/>
      <c r="I15" s="13"/>
      <c r="J15" s="13"/>
      <c r="K15" s="13"/>
      <c r="L15" s="13"/>
      <c r="M15" s="15"/>
    </row>
    <row r="16" spans="2:13" ht="13.5" customHeight="1">
      <c r="B16" s="12" t="s">
        <v>153</v>
      </c>
      <c r="C16" s="23" t="s">
        <v>79</v>
      </c>
      <c r="D16" s="23"/>
      <c r="E16" s="23"/>
      <c r="F16" s="17">
        <v>170000</v>
      </c>
      <c r="G16" s="29"/>
      <c r="H16" s="12"/>
      <c r="I16" s="13"/>
      <c r="J16" s="13"/>
      <c r="K16" s="13"/>
      <c r="L16" s="13"/>
      <c r="M16" s="15"/>
    </row>
    <row r="17" spans="2:16" ht="13.5" customHeight="1">
      <c r="B17" s="12" t="s">
        <v>161</v>
      </c>
      <c r="C17" s="23" t="s">
        <v>60</v>
      </c>
      <c r="D17" s="4"/>
      <c r="E17" s="4"/>
      <c r="F17" s="17">
        <v>5836350</v>
      </c>
      <c r="G17" s="29"/>
      <c r="H17" s="12"/>
      <c r="I17" s="13"/>
      <c r="J17" s="13"/>
      <c r="K17" s="13"/>
      <c r="L17" s="13"/>
      <c r="M17" s="15"/>
    </row>
    <row r="18" spans="2:16" ht="13.5" customHeight="1">
      <c r="B18" s="12" t="s">
        <v>186</v>
      </c>
      <c r="C18" s="23" t="s">
        <v>182</v>
      </c>
      <c r="D18" s="23"/>
      <c r="E18" s="23"/>
      <c r="F18" s="17">
        <v>715000</v>
      </c>
      <c r="G18" s="29"/>
      <c r="H18" s="12"/>
      <c r="I18" s="13"/>
      <c r="J18" s="13"/>
      <c r="K18" s="13"/>
      <c r="L18" s="13"/>
      <c r="M18" s="15"/>
    </row>
    <row r="19" spans="2:16" ht="13.5" customHeight="1">
      <c r="B19" s="12" t="s">
        <v>187</v>
      </c>
      <c r="C19" s="23" t="s">
        <v>183</v>
      </c>
      <c r="D19" s="22"/>
      <c r="E19" s="22"/>
      <c r="F19" s="17">
        <v>605000</v>
      </c>
      <c r="G19" s="29"/>
      <c r="H19" s="12"/>
      <c r="I19" s="13"/>
      <c r="J19" s="13"/>
      <c r="K19" s="13"/>
      <c r="L19" s="13"/>
      <c r="M19" s="15"/>
    </row>
    <row r="20" spans="2:16" ht="13.5" customHeight="1">
      <c r="B20" s="12"/>
      <c r="C20" s="13"/>
      <c r="D20" s="13"/>
      <c r="E20" s="13"/>
      <c r="F20" s="45">
        <f>SUM(F6:F19)</f>
        <v>75190584</v>
      </c>
      <c r="G20" s="29"/>
      <c r="H20" s="12"/>
      <c r="I20" s="13"/>
      <c r="J20" s="13"/>
      <c r="K20" s="13"/>
      <c r="L20" s="13"/>
      <c r="M20" s="15"/>
    </row>
    <row r="21" spans="2:16" ht="43.5" customHeight="1">
      <c r="B21" s="12"/>
      <c r="C21" s="4"/>
      <c r="D21" s="4"/>
      <c r="E21" s="4"/>
      <c r="F21" s="13"/>
      <c r="G21" s="32"/>
      <c r="H21" s="12"/>
      <c r="I21" s="6" t="s">
        <v>110</v>
      </c>
      <c r="J21" s="26" t="s">
        <v>111</v>
      </c>
      <c r="K21" s="27" t="s">
        <v>112</v>
      </c>
      <c r="L21" s="28" t="s">
        <v>114</v>
      </c>
      <c r="M21" s="15"/>
      <c r="P21" s="38"/>
    </row>
    <row r="22" spans="2:16">
      <c r="B22" s="12"/>
      <c r="C22" s="3" t="s">
        <v>1</v>
      </c>
      <c r="D22" s="3"/>
      <c r="E22" s="3"/>
      <c r="F22" s="17"/>
      <c r="G22" s="15"/>
      <c r="H22" s="12" t="s">
        <v>212</v>
      </c>
      <c r="I22" s="25" t="s">
        <v>40</v>
      </c>
      <c r="J22" s="44">
        <v>215354</v>
      </c>
      <c r="K22" s="43" t="s">
        <v>242</v>
      </c>
      <c r="L22" s="44">
        <f>SUM(J22:K22)</f>
        <v>215354</v>
      </c>
      <c r="M22" s="15"/>
      <c r="P22" s="38"/>
    </row>
    <row r="23" spans="2:16" ht="13.5" customHeight="1">
      <c r="B23" s="12" t="s">
        <v>200</v>
      </c>
      <c r="C23" s="24" t="s">
        <v>26</v>
      </c>
      <c r="D23" s="24"/>
      <c r="E23" s="24"/>
      <c r="F23" s="44">
        <v>2465741</v>
      </c>
      <c r="G23" s="29"/>
      <c r="H23" s="12" t="s">
        <v>213</v>
      </c>
      <c r="I23" s="23" t="s">
        <v>103</v>
      </c>
      <c r="J23" s="42">
        <v>0</v>
      </c>
      <c r="K23" s="38">
        <v>21000001</v>
      </c>
      <c r="L23" s="17">
        <f t="shared" ref="L23:L27" si="0">SUM(J23:K23)</f>
        <v>21000001</v>
      </c>
      <c r="M23" s="15"/>
      <c r="P23" s="38"/>
    </row>
    <row r="24" spans="2:16" ht="13.5" customHeight="1">
      <c r="B24" s="12" t="s">
        <v>201</v>
      </c>
      <c r="C24" s="24" t="s">
        <v>8</v>
      </c>
      <c r="D24" s="24"/>
      <c r="E24" s="24"/>
      <c r="F24" s="17">
        <v>3500003</v>
      </c>
      <c r="G24" s="29"/>
      <c r="H24" s="12" t="s">
        <v>214</v>
      </c>
      <c r="I24" s="25" t="s">
        <v>58</v>
      </c>
      <c r="J24" s="42">
        <v>0</v>
      </c>
      <c r="K24" s="38">
        <v>125000</v>
      </c>
      <c r="L24" s="17">
        <f t="shared" si="0"/>
        <v>125000</v>
      </c>
      <c r="M24" s="15"/>
      <c r="P24" s="38"/>
    </row>
    <row r="25" spans="2:16" ht="13.5" customHeight="1">
      <c r="B25" s="12" t="s">
        <v>202</v>
      </c>
      <c r="C25" s="24" t="s">
        <v>104</v>
      </c>
      <c r="D25" s="24"/>
      <c r="E25" s="24"/>
      <c r="F25" s="17">
        <v>8000000</v>
      </c>
      <c r="G25" s="29"/>
      <c r="H25" s="12" t="s">
        <v>215</v>
      </c>
      <c r="I25" s="25" t="s">
        <v>56</v>
      </c>
      <c r="J25" s="42">
        <v>0</v>
      </c>
      <c r="K25" s="38">
        <v>8300000</v>
      </c>
      <c r="L25" s="17">
        <f t="shared" si="0"/>
        <v>8300000</v>
      </c>
      <c r="M25" s="15"/>
      <c r="P25" s="38"/>
    </row>
    <row r="26" spans="2:16" ht="13.5" customHeight="1">
      <c r="B26" s="12" t="s">
        <v>203</v>
      </c>
      <c r="C26" s="23" t="s">
        <v>12</v>
      </c>
      <c r="D26" s="13"/>
      <c r="E26" s="13"/>
      <c r="F26" s="17">
        <v>3599999</v>
      </c>
      <c r="G26" s="29"/>
      <c r="H26" s="12" t="s">
        <v>216</v>
      </c>
      <c r="I26" s="25" t="s">
        <v>27</v>
      </c>
      <c r="J26" s="42">
        <v>0</v>
      </c>
      <c r="K26" s="38">
        <v>5800000</v>
      </c>
      <c r="L26" s="17">
        <f t="shared" si="0"/>
        <v>5800000</v>
      </c>
      <c r="M26" s="15"/>
      <c r="P26" s="38"/>
    </row>
    <row r="27" spans="2:16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217</v>
      </c>
      <c r="I27" s="25" t="s">
        <v>28</v>
      </c>
      <c r="J27" s="42">
        <v>0</v>
      </c>
      <c r="K27" s="38">
        <v>16092694.818</v>
      </c>
      <c r="L27" s="17">
        <f t="shared" si="0"/>
        <v>16092694.818</v>
      </c>
      <c r="M27" s="15"/>
      <c r="P27" s="38"/>
    </row>
    <row r="28" spans="2:16" ht="13.5" customHeight="1">
      <c r="B28" s="12" t="s">
        <v>205</v>
      </c>
      <c r="C28" s="24" t="s">
        <v>18</v>
      </c>
      <c r="D28" s="24"/>
      <c r="E28" s="24"/>
      <c r="F28" s="17">
        <v>4034490</v>
      </c>
      <c r="G28" s="29"/>
      <c r="H28" s="12" t="s">
        <v>218</v>
      </c>
      <c r="I28" s="25" t="s">
        <v>115</v>
      </c>
      <c r="J28" s="42">
        <v>0</v>
      </c>
      <c r="K28" s="38">
        <v>2500000</v>
      </c>
      <c r="L28" s="17">
        <f>SUM(J28:K28)</f>
        <v>2500000</v>
      </c>
      <c r="M28" s="15"/>
      <c r="P28" s="38"/>
    </row>
    <row r="29" spans="2:16" ht="13.5" customHeight="1">
      <c r="B29" s="12" t="s">
        <v>166</v>
      </c>
      <c r="C29" s="24" t="s">
        <v>118</v>
      </c>
      <c r="D29" s="24"/>
      <c r="E29" s="24"/>
      <c r="F29" s="17">
        <v>6500001</v>
      </c>
      <c r="G29" s="29"/>
      <c r="H29" s="12" t="s">
        <v>219</v>
      </c>
      <c r="I29" s="23" t="s">
        <v>29</v>
      </c>
      <c r="J29" s="38">
        <v>100000</v>
      </c>
      <c r="K29" s="38">
        <v>150000</v>
      </c>
      <c r="L29" s="17">
        <f>SUM(J29:K29)</f>
        <v>250000</v>
      </c>
      <c r="M29" s="15"/>
      <c r="P29" s="38"/>
    </row>
    <row r="30" spans="2:16" ht="13.5" customHeight="1">
      <c r="B30" s="12" t="s">
        <v>188</v>
      </c>
      <c r="C30" s="24" t="s">
        <v>181</v>
      </c>
      <c r="D30" s="24"/>
      <c r="E30" s="24"/>
      <c r="F30" s="17">
        <v>4500001</v>
      </c>
      <c r="G30" s="29"/>
      <c r="H30" s="12" t="s">
        <v>130</v>
      </c>
      <c r="I30" s="23" t="s">
        <v>113</v>
      </c>
      <c r="J30" s="38">
        <v>22136134</v>
      </c>
      <c r="K30" s="38">
        <v>2500000</v>
      </c>
      <c r="L30" s="17">
        <f t="shared" ref="L30:L46" si="1">SUM(J30:K30)</f>
        <v>24636134</v>
      </c>
      <c r="M30" s="15"/>
      <c r="P30" s="38"/>
    </row>
    <row r="31" spans="2:16" ht="13.5" customHeight="1">
      <c r="B31" s="12"/>
      <c r="C31" s="13"/>
      <c r="D31" s="13"/>
      <c r="E31" s="13"/>
      <c r="F31" s="45">
        <f>SUM(F23:F30)</f>
        <v>32660235</v>
      </c>
      <c r="G31" s="29"/>
      <c r="H31" s="12" t="s">
        <v>131</v>
      </c>
      <c r="I31" s="23" t="s">
        <v>31</v>
      </c>
      <c r="J31" s="42">
        <v>0</v>
      </c>
      <c r="K31" s="38">
        <v>2701552</v>
      </c>
      <c r="L31" s="17">
        <f t="shared" si="1"/>
        <v>2701552</v>
      </c>
      <c r="M31" s="15"/>
      <c r="P31" s="38"/>
    </row>
    <row r="32" spans="2:16" ht="13.5" customHeight="1">
      <c r="B32" s="12"/>
      <c r="C32" s="13"/>
      <c r="D32" s="13"/>
      <c r="E32" s="13"/>
      <c r="F32" s="17"/>
      <c r="G32" s="29"/>
      <c r="H32" s="12" t="s">
        <v>132</v>
      </c>
      <c r="I32" s="23" t="s">
        <v>33</v>
      </c>
      <c r="J32" s="42">
        <v>0</v>
      </c>
      <c r="K32" s="38">
        <v>2299760</v>
      </c>
      <c r="L32" s="17">
        <f t="shared" si="1"/>
        <v>2299760</v>
      </c>
      <c r="M32" s="15"/>
      <c r="P32" s="38"/>
    </row>
    <row r="33" spans="2:16" ht="13.5" customHeight="1">
      <c r="B33" s="12"/>
      <c r="C33" s="13"/>
      <c r="D33" s="13"/>
      <c r="E33" s="13"/>
      <c r="F33" s="17"/>
      <c r="G33" s="29"/>
      <c r="H33" s="12" t="s">
        <v>133</v>
      </c>
      <c r="I33" s="23" t="s">
        <v>68</v>
      </c>
      <c r="J33" s="38">
        <v>1200000</v>
      </c>
      <c r="K33" s="38">
        <v>2300000</v>
      </c>
      <c r="L33" s="17">
        <f t="shared" si="1"/>
        <v>3500000</v>
      </c>
      <c r="M33" s="15"/>
      <c r="P33" s="38"/>
    </row>
    <row r="34" spans="2:16" ht="13.5" customHeight="1">
      <c r="B34" s="12"/>
      <c r="C34" s="6" t="s">
        <v>4</v>
      </c>
      <c r="D34" s="6"/>
      <c r="E34" s="6"/>
      <c r="F34" s="17">
        <v>0</v>
      </c>
      <c r="G34" s="29"/>
      <c r="H34" s="12" t="s">
        <v>134</v>
      </c>
      <c r="I34" s="23" t="s">
        <v>42</v>
      </c>
      <c r="J34" s="38">
        <v>850001</v>
      </c>
      <c r="K34" s="42">
        <v>0</v>
      </c>
      <c r="L34" s="17">
        <f t="shared" si="1"/>
        <v>850001</v>
      </c>
      <c r="M34" s="15"/>
      <c r="P34" s="38"/>
    </row>
    <row r="35" spans="2:16" ht="13.5" customHeight="1">
      <c r="B35" s="12" t="s">
        <v>220</v>
      </c>
      <c r="C35" s="23" t="s">
        <v>46</v>
      </c>
      <c r="D35" s="23"/>
      <c r="E35" s="23"/>
      <c r="F35" s="44">
        <v>17885272</v>
      </c>
      <c r="G35" s="32"/>
      <c r="H35" s="12" t="s">
        <v>135</v>
      </c>
      <c r="I35" s="23" t="s">
        <v>35</v>
      </c>
      <c r="J35" s="38">
        <v>2600001</v>
      </c>
      <c r="K35" s="38">
        <v>1500000</v>
      </c>
      <c r="L35" s="17">
        <f t="shared" si="1"/>
        <v>4100001</v>
      </c>
      <c r="M35" s="15"/>
      <c r="P35" s="38"/>
    </row>
    <row r="36" spans="2:16" ht="13.5" customHeight="1">
      <c r="B36" s="12" t="s">
        <v>221</v>
      </c>
      <c r="C36" s="23" t="s">
        <v>47</v>
      </c>
      <c r="D36" s="23"/>
      <c r="E36" s="23"/>
      <c r="F36" s="17">
        <v>800000</v>
      </c>
      <c r="G36" s="32"/>
      <c r="H36" s="12" t="s">
        <v>136</v>
      </c>
      <c r="I36" s="23" t="s">
        <v>36</v>
      </c>
      <c r="J36" s="38">
        <v>1800000</v>
      </c>
      <c r="K36" s="38">
        <v>765000</v>
      </c>
      <c r="L36" s="17">
        <f t="shared" si="1"/>
        <v>2565000</v>
      </c>
      <c r="M36" s="15"/>
      <c r="P36" s="38"/>
    </row>
    <row r="37" spans="2:16" ht="13.5" customHeight="1">
      <c r="B37" s="12" t="s">
        <v>222</v>
      </c>
      <c r="C37" s="25" t="s">
        <v>48</v>
      </c>
      <c r="D37" s="23"/>
      <c r="E37" s="23"/>
      <c r="F37" s="17">
        <v>9108195.6539999992</v>
      </c>
      <c r="G37" s="29"/>
      <c r="H37" s="12" t="s">
        <v>137</v>
      </c>
      <c r="I37" s="23" t="s">
        <v>37</v>
      </c>
      <c r="J37" s="38">
        <v>2150000</v>
      </c>
      <c r="K37" s="38">
        <v>4719896</v>
      </c>
      <c r="L37" s="17">
        <f t="shared" si="1"/>
        <v>6869896</v>
      </c>
      <c r="M37" s="15"/>
      <c r="P37" s="38"/>
    </row>
    <row r="38" spans="2:16" ht="13.5" customHeight="1">
      <c r="B38" s="12" t="s">
        <v>223</v>
      </c>
      <c r="C38" s="25" t="s">
        <v>49</v>
      </c>
      <c r="D38" s="23"/>
      <c r="E38" s="23"/>
      <c r="F38" s="17">
        <v>1000000</v>
      </c>
      <c r="G38" s="29"/>
      <c r="H38" s="12" t="s">
        <v>139</v>
      </c>
      <c r="I38" s="23" t="s">
        <v>45</v>
      </c>
      <c r="J38" s="38">
        <v>314986</v>
      </c>
      <c r="K38" s="42">
        <v>0</v>
      </c>
      <c r="L38" s="17">
        <f t="shared" si="1"/>
        <v>314986</v>
      </c>
      <c r="M38" s="15"/>
      <c r="P38" s="38"/>
    </row>
    <row r="39" spans="2:16" ht="13.5" customHeight="1">
      <c r="B39" s="12" t="s">
        <v>224</v>
      </c>
      <c r="C39" s="25" t="s">
        <v>50</v>
      </c>
      <c r="D39" s="25"/>
      <c r="E39" s="25"/>
      <c r="F39" s="17">
        <v>4500001</v>
      </c>
      <c r="G39" s="29"/>
      <c r="H39" s="12" t="s">
        <v>140</v>
      </c>
      <c r="I39" s="23" t="s">
        <v>39</v>
      </c>
      <c r="J39" s="42">
        <v>0</v>
      </c>
      <c r="K39" s="38">
        <v>2000000</v>
      </c>
      <c r="L39" s="17">
        <f t="shared" si="1"/>
        <v>2000000</v>
      </c>
      <c r="M39" s="15"/>
      <c r="P39" s="38"/>
    </row>
    <row r="40" spans="2:16" ht="13.5" customHeight="1">
      <c r="B40" s="12" t="s">
        <v>225</v>
      </c>
      <c r="C40" s="25" t="s">
        <v>7</v>
      </c>
      <c r="D40" s="25"/>
      <c r="E40" s="25"/>
      <c r="F40" s="17">
        <v>400000</v>
      </c>
      <c r="G40" s="29"/>
      <c r="H40" s="12" t="s">
        <v>141</v>
      </c>
      <c r="I40" s="23" t="s">
        <v>34</v>
      </c>
      <c r="J40" s="38">
        <v>6440002</v>
      </c>
      <c r="K40" s="42">
        <v>0</v>
      </c>
      <c r="L40" s="17">
        <f t="shared" si="1"/>
        <v>6440002</v>
      </c>
      <c r="M40" s="15"/>
      <c r="P40" s="38"/>
    </row>
    <row r="41" spans="2:16" ht="13.5" customHeight="1">
      <c r="B41" s="12" t="s">
        <v>226</v>
      </c>
      <c r="C41" s="25" t="s">
        <v>5</v>
      </c>
      <c r="D41" s="25"/>
      <c r="E41" s="25"/>
      <c r="F41" s="17">
        <v>2818332</v>
      </c>
      <c r="G41" s="29"/>
      <c r="H41" s="12" t="s">
        <v>142</v>
      </c>
      <c r="I41" s="25" t="s">
        <v>70</v>
      </c>
      <c r="J41" s="38">
        <v>500000</v>
      </c>
      <c r="K41" s="42">
        <v>0</v>
      </c>
      <c r="L41" s="17">
        <f t="shared" si="1"/>
        <v>500000</v>
      </c>
      <c r="M41" s="15"/>
      <c r="P41" s="38"/>
    </row>
    <row r="42" spans="2:16" ht="13.5" customHeight="1">
      <c r="B42" s="12" t="s">
        <v>227</v>
      </c>
      <c r="C42" s="25" t="s">
        <v>23</v>
      </c>
      <c r="D42" s="25"/>
      <c r="E42" s="25"/>
      <c r="F42" s="17">
        <v>900000</v>
      </c>
      <c r="G42" s="29"/>
      <c r="H42" s="12" t="s">
        <v>143</v>
      </c>
      <c r="I42" s="23" t="s">
        <v>9</v>
      </c>
      <c r="J42" s="42">
        <v>0</v>
      </c>
      <c r="K42" s="38">
        <v>125004</v>
      </c>
      <c r="L42" s="17">
        <f t="shared" si="1"/>
        <v>125004</v>
      </c>
      <c r="M42" s="15"/>
      <c r="P42" s="38"/>
    </row>
    <row r="43" spans="2:16" ht="13.5" customHeight="1">
      <c r="B43" s="12" t="s">
        <v>228</v>
      </c>
      <c r="C43" s="25" t="s">
        <v>24</v>
      </c>
      <c r="D43" s="25"/>
      <c r="E43" s="25"/>
      <c r="F43" s="17">
        <v>800001</v>
      </c>
      <c r="G43" s="29"/>
      <c r="H43" s="12" t="s">
        <v>147</v>
      </c>
      <c r="I43" s="23" t="s">
        <v>43</v>
      </c>
      <c r="J43" s="38">
        <v>1424996</v>
      </c>
      <c r="K43" s="42">
        <v>0</v>
      </c>
      <c r="L43" s="17">
        <f t="shared" si="1"/>
        <v>1424996</v>
      </c>
      <c r="M43" s="15"/>
      <c r="P43" s="38"/>
    </row>
    <row r="44" spans="2:16" ht="13.5" customHeight="1">
      <c r="B44" s="12" t="s">
        <v>121</v>
      </c>
      <c r="C44" s="25" t="s">
        <v>117</v>
      </c>
      <c r="D44" s="25"/>
      <c r="E44" s="25"/>
      <c r="F44" s="17">
        <v>1000000</v>
      </c>
      <c r="G44" s="29"/>
      <c r="H44" s="12" t="s">
        <v>149</v>
      </c>
      <c r="I44" s="23" t="s">
        <v>71</v>
      </c>
      <c r="J44" s="38">
        <v>2500000</v>
      </c>
      <c r="K44" s="42">
        <v>0</v>
      </c>
      <c r="L44" s="17">
        <f t="shared" si="1"/>
        <v>2500000</v>
      </c>
      <c r="M44" s="15"/>
      <c r="P44" s="38"/>
    </row>
    <row r="45" spans="2:16" ht="13.5" customHeight="1">
      <c r="B45" s="12" t="s">
        <v>122</v>
      </c>
      <c r="C45" s="25" t="s">
        <v>73</v>
      </c>
      <c r="D45" s="25"/>
      <c r="E45" s="25"/>
      <c r="F45" s="17">
        <v>1060900</v>
      </c>
      <c r="G45" s="29"/>
      <c r="H45" s="12" t="s">
        <v>150</v>
      </c>
      <c r="I45" s="23" t="s">
        <v>72</v>
      </c>
      <c r="J45" s="38">
        <v>2251000</v>
      </c>
      <c r="K45" s="42">
        <v>0</v>
      </c>
      <c r="L45" s="17">
        <f t="shared" si="1"/>
        <v>2251000</v>
      </c>
      <c r="M45" s="15"/>
      <c r="P45" s="38"/>
    </row>
    <row r="46" spans="2:16" ht="13.5" customHeight="1">
      <c r="B46" s="12" t="s">
        <v>157</v>
      </c>
      <c r="C46" s="23" t="s">
        <v>90</v>
      </c>
      <c r="D46" s="25"/>
      <c r="E46" s="25"/>
      <c r="F46" s="17">
        <v>943960</v>
      </c>
      <c r="G46" s="29"/>
      <c r="H46" s="12" t="s">
        <v>190</v>
      </c>
      <c r="I46" s="24" t="s">
        <v>41</v>
      </c>
      <c r="J46" s="17">
        <v>435015</v>
      </c>
      <c r="K46" s="42">
        <v>0</v>
      </c>
      <c r="L46" s="17">
        <f t="shared" si="1"/>
        <v>435015</v>
      </c>
      <c r="M46" s="15"/>
      <c r="P46" s="38"/>
    </row>
    <row r="47" spans="2:16" ht="13.5" customHeight="1">
      <c r="B47" s="12"/>
      <c r="C47" s="13"/>
      <c r="D47" s="13"/>
      <c r="E47" s="13"/>
      <c r="F47" s="45">
        <f>SUM(F34:F46)</f>
        <v>41216661.653999999</v>
      </c>
      <c r="G47" s="29"/>
      <c r="H47" s="12" t="s">
        <v>174</v>
      </c>
      <c r="I47" s="23" t="s">
        <v>89</v>
      </c>
      <c r="J47" s="38">
        <v>500000</v>
      </c>
      <c r="K47" s="42">
        <v>0</v>
      </c>
      <c r="L47" s="17">
        <f>SUM(J47:K47)</f>
        <v>500000</v>
      </c>
      <c r="M47" s="15"/>
      <c r="P47" s="38"/>
    </row>
    <row r="48" spans="2:16" ht="13.5" customHeight="1">
      <c r="B48" s="12"/>
      <c r="C48" s="23"/>
      <c r="D48" s="23"/>
      <c r="E48" s="23"/>
      <c r="F48" s="17"/>
      <c r="G48" s="29"/>
      <c r="H48" s="12" t="s">
        <v>175</v>
      </c>
      <c r="I48" s="23" t="s">
        <v>88</v>
      </c>
      <c r="J48" s="42">
        <v>0</v>
      </c>
      <c r="K48" s="38">
        <v>2319808</v>
      </c>
      <c r="L48" s="17">
        <f>SUM(J48:K48)</f>
        <v>2319808</v>
      </c>
      <c r="M48" s="15"/>
      <c r="P48" s="38"/>
    </row>
    <row r="49" spans="2:16" ht="13.5" customHeight="1">
      <c r="B49" s="12"/>
      <c r="C49" s="6" t="s">
        <v>77</v>
      </c>
      <c r="D49" s="6"/>
      <c r="E49" s="6"/>
      <c r="F49" s="13"/>
      <c r="G49" s="29"/>
      <c r="H49" s="12"/>
      <c r="I49" s="14"/>
      <c r="J49" s="45">
        <f>SUM(J22:J48)</f>
        <v>45417489</v>
      </c>
      <c r="K49" s="45">
        <f>SUM(K22:K48)</f>
        <v>75198715.818000004</v>
      </c>
      <c r="L49" s="45">
        <f>SUM(L22:L48)</f>
        <v>120616204.818</v>
      </c>
      <c r="M49" s="15"/>
      <c r="P49" s="38"/>
    </row>
    <row r="50" spans="2:16" ht="13.5" customHeight="1">
      <c r="B50" s="12" t="s">
        <v>128</v>
      </c>
      <c r="C50" s="24" t="s">
        <v>3</v>
      </c>
      <c r="D50" s="24"/>
      <c r="E50" s="24"/>
      <c r="F50" s="17">
        <v>1000000</v>
      </c>
      <c r="G50" s="29"/>
      <c r="H50" s="12"/>
      <c r="I50" s="13"/>
      <c r="J50" s="13"/>
      <c r="K50" s="13"/>
      <c r="L50" s="13"/>
      <c r="M50" s="15"/>
    </row>
    <row r="51" spans="2:16" ht="13.5" customHeight="1">
      <c r="B51" s="12"/>
      <c r="C51" s="13"/>
      <c r="D51" s="13"/>
      <c r="E51" s="13"/>
      <c r="F51" s="45">
        <f>SUM(F50)</f>
        <v>1000000</v>
      </c>
      <c r="G51" s="29"/>
      <c r="H51" s="12"/>
      <c r="I51" s="6" t="s">
        <v>83</v>
      </c>
      <c r="J51" s="6"/>
      <c r="K51" s="6"/>
      <c r="L51" s="45">
        <f>SUM(F20,L49,F31,F56,L13,F51,F47)</f>
        <v>316082189.472</v>
      </c>
      <c r="M51" s="15"/>
    </row>
    <row r="52" spans="2:16" ht="13.5" customHeight="1">
      <c r="B52" s="12"/>
      <c r="C52" s="13"/>
      <c r="D52" s="13"/>
      <c r="E52" s="13"/>
      <c r="F52" s="17"/>
      <c r="G52" s="29"/>
      <c r="H52" s="12"/>
      <c r="I52" s="5"/>
      <c r="J52" s="5"/>
      <c r="K52" s="5"/>
      <c r="L52" s="1"/>
      <c r="M52" s="15"/>
    </row>
    <row r="53" spans="2:16" ht="13.5" customHeight="1">
      <c r="B53" s="12"/>
      <c r="C53" s="3" t="s">
        <v>2</v>
      </c>
      <c r="D53" s="13"/>
      <c r="E53" s="13"/>
      <c r="F53" s="2"/>
      <c r="G53" s="29"/>
      <c r="H53" s="12"/>
      <c r="I53" s="13" t="s">
        <v>84</v>
      </c>
      <c r="J53" s="13"/>
      <c r="K53" s="13"/>
      <c r="L53" s="45">
        <v>31873947.528000001</v>
      </c>
      <c r="M53" s="15"/>
    </row>
    <row r="54" spans="2:16" ht="13.5" customHeight="1">
      <c r="B54" s="12" t="s">
        <v>229</v>
      </c>
      <c r="C54" s="23" t="s">
        <v>21</v>
      </c>
      <c r="D54" s="13"/>
      <c r="E54" s="13"/>
      <c r="F54" s="44">
        <v>200000</v>
      </c>
      <c r="G54" s="32"/>
      <c r="H54" s="12"/>
      <c r="I54" s="13"/>
      <c r="J54" s="13"/>
      <c r="K54" s="13"/>
      <c r="L54" s="1"/>
      <c r="M54" s="15"/>
    </row>
    <row r="55" spans="2:16" ht="13.5" customHeight="1">
      <c r="B55" s="12" t="s">
        <v>230</v>
      </c>
      <c r="C55" s="23" t="s">
        <v>22</v>
      </c>
      <c r="D55" s="13"/>
      <c r="E55" s="13"/>
      <c r="F55" s="17">
        <v>6500000</v>
      </c>
      <c r="G55" s="29"/>
      <c r="H55" s="12"/>
      <c r="I55" s="6" t="s">
        <v>179</v>
      </c>
      <c r="J55" s="6"/>
      <c r="K55" s="6"/>
      <c r="L55" s="45">
        <v>13575590</v>
      </c>
      <c r="M55" s="15"/>
    </row>
    <row r="56" spans="2:16" ht="13.5" customHeight="1">
      <c r="B56" s="12"/>
      <c r="C56" s="13"/>
      <c r="D56" s="13"/>
      <c r="E56" s="13"/>
      <c r="F56" s="45">
        <f>SUM(F54:F55)</f>
        <v>6700000</v>
      </c>
      <c r="G56" s="15"/>
      <c r="H56" s="12"/>
      <c r="I56" s="6"/>
      <c r="J56" s="6"/>
      <c r="K56" s="6"/>
      <c r="L56" s="20"/>
      <c r="M56" s="15"/>
    </row>
    <row r="57" spans="2:16" ht="13.5" customHeight="1" thickBot="1">
      <c r="B57" s="12"/>
      <c r="C57" s="6"/>
      <c r="D57" s="13"/>
      <c r="E57" s="13"/>
      <c r="G57" s="32"/>
      <c r="H57" s="12"/>
      <c r="I57" s="6" t="s">
        <v>180</v>
      </c>
      <c r="J57" s="6"/>
      <c r="K57" s="6"/>
      <c r="L57" s="46">
        <f>SUM(L51,L53,L55)</f>
        <v>361531727</v>
      </c>
      <c r="M57" s="15"/>
    </row>
    <row r="58" spans="2:16" ht="13.5" customHeight="1" thickTop="1" thickBot="1">
      <c r="B58" s="19"/>
      <c r="C58" s="16"/>
      <c r="D58" s="16"/>
      <c r="E58" s="16"/>
      <c r="F58" s="21"/>
      <c r="G58" s="33"/>
      <c r="H58" s="19"/>
      <c r="I58" s="16"/>
      <c r="J58" s="16"/>
      <c r="K58" s="16"/>
      <c r="L58" s="16"/>
      <c r="M58" s="18"/>
    </row>
    <row r="59" spans="2:16" ht="13.5" customHeight="1">
      <c r="B59" s="13"/>
      <c r="I59" s="6"/>
      <c r="J59" s="6"/>
      <c r="K59" s="6"/>
      <c r="L59" s="20"/>
    </row>
    <row r="60" spans="2:16" ht="13.5" customHeight="1">
      <c r="B60" s="13"/>
      <c r="I60" s="6"/>
      <c r="J60" s="6"/>
      <c r="K60" s="6"/>
      <c r="L60" s="20"/>
    </row>
  </sheetData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2016 Capital Additions Detail (System)&amp;RExhibit No. ___(DBD-4)</oddHeader>
    <oddFooter>&amp;RPage &amp;P of &amp;N</oddFooter>
  </headerFooter>
  <colBreaks count="1" manualBreakCount="1">
    <brk id="7" min="1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3F7A1DF-DAE0-40EA-95E5-B5CA7D55A651}"/>
</file>

<file path=customXml/itemProps2.xml><?xml version="1.0" encoding="utf-8"?>
<ds:datastoreItem xmlns:ds="http://schemas.openxmlformats.org/officeDocument/2006/customXml" ds:itemID="{0108DD34-321D-4094-AD20-AC10E136621D}"/>
</file>

<file path=customXml/itemProps3.xml><?xml version="1.0" encoding="utf-8"?>
<ds:datastoreItem xmlns:ds="http://schemas.openxmlformats.org/officeDocument/2006/customXml" ds:itemID="{90EB11B3-BA44-425A-B5A5-0F967C70D38F}"/>
</file>

<file path=customXml/itemProps4.xml><?xml version="1.0" encoding="utf-8"?>
<ds:datastoreItem xmlns:ds="http://schemas.openxmlformats.org/officeDocument/2006/customXml" ds:itemID="{074C3481-7102-4259-8E24-17DC80B76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2013</vt:lpstr>
      <vt:lpstr>2014</vt:lpstr>
      <vt:lpstr>2015</vt:lpstr>
      <vt:lpstr>2016</vt:lpstr>
      <vt:lpstr>'2013'!Print_Area</vt:lpstr>
      <vt:lpstr>'2014'!Print_Area</vt:lpstr>
      <vt:lpstr>'2015'!Print_Area</vt:lpstr>
      <vt:lpstr>'2016'!Print_Area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Karen Schuh</cp:lastModifiedBy>
  <cp:lastPrinted>2014-01-29T22:32:12Z</cp:lastPrinted>
  <dcterms:created xsi:type="dcterms:W3CDTF">2008-12-30T18:16:19Z</dcterms:created>
  <dcterms:modified xsi:type="dcterms:W3CDTF">2014-01-29T22:33:50Z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