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120" windowHeight="12525" activeTab="0"/>
  </bookViews>
  <sheets>
    <sheet name="MJS-21" sheetId="1" r:id="rId1"/>
    <sheet name="2011E" sheetId="2" r:id="rId2"/>
    <sheet name="2011G" sheetId="3" r:id="rId3"/>
    <sheet name="2009E" sheetId="4" r:id="rId4"/>
    <sheet name="2009G" sheetId="5" r:id="rId5"/>
    <sheet name="2007E" sheetId="6" r:id="rId6"/>
    <sheet name="2007G" sheetId="7" r:id="rId7"/>
    <sheet name="2006E" sheetId="8" r:id="rId8"/>
    <sheet name="2006G" sheetId="9" r:id="rId9"/>
    <sheet name="Summary of GRC's " sheetId="10" r:id="rId10"/>
  </sheets>
  <externalReferences>
    <externalReference r:id="rId13"/>
  </externalReferences>
  <definedNames>
    <definedName name="__123Graph_ECURRENT" hidden="1">'[1]ConsolidatingPL'!#REF!</definedName>
    <definedName name="_Order1" hidden="1">255</definedName>
    <definedName name="_Order2" hidden="1">255</definedName>
    <definedName name="a" localSheetId="4" hidden="1">{#N/A,#N/A,FALSE,"Coversheet";#N/A,#N/A,FALSE,"QA"}</definedName>
    <definedName name="a" localSheetId="9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b" localSheetId="4" hidden="1">{#N/A,#N/A,FALSE,"Coversheet";#N/A,#N/A,FALSE,"QA"}</definedName>
    <definedName name="b" localSheetId="9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4" hidden="1">{#N/A,#N/A,FALSE,"Coversheet";#N/A,#N/A,FALSE,"QA"}</definedName>
    <definedName name="DELETE01" localSheetId="9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localSheetId="9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localSheetId="9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localSheetId="9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localSheetId="9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localSheetId="9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localSheetId="9" hidden="1">{#N/A,#N/A,FALSE,"Coversheet";#N/A,#N/A,FALSE,"QA"}</definedName>
    <definedName name="Delete21" hidden="1">{#N/A,#N/A,FALSE,"Coversheet";#N/A,#N/A,FALSE,"QA"}</definedName>
    <definedName name="DFIT" localSheetId="4" hidden="1">{#N/A,#N/A,FALSE,"Coversheet";#N/A,#N/A,FALSE,"QA"}</definedName>
    <definedName name="DFIT" localSheetId="9" hidden="1">{#N/A,#N/A,FALSE,"Coversheet";#N/A,#N/A,FALSE,"QA"}</definedName>
    <definedName name="DFIT" hidden="1">{#N/A,#N/A,FALSE,"Coversheet";#N/A,#N/A,FALSE,"QA"}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9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4" hidden="1">{#N/A,#N/A,TRUE,"CoverPage";#N/A,#N/A,TRUE,"Gas";#N/A,#N/A,TRUE,"Power";#N/A,#N/A,TRUE,"Historical DJ Mthly Prices"}</definedName>
    <definedName name="wrn.Fundamental." localSheetId="9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4" hidden="1">{#N/A,#N/A,FALSE,"Coversheet";#N/A,#N/A,FALSE,"QA"}</definedName>
    <definedName name="wrn.Incentive._.Overhead." localSheetId="9" hidden="1">{#N/A,#N/A,FALSE,"Coversheet";#N/A,#N/A,FALSE,"QA"}</definedName>
    <definedName name="wrn.Incentive._.Overhead." hidden="1">{#N/A,#N/A,FALSE,"Coversheet";#N/A,#N/A,FALSE,"QA"}</definedName>
    <definedName name="wrn.limit_reports." localSheetId="4" hidden="1">{#N/A,#N/A,FALSE,"Schedule F";#N/A,#N/A,FALSE,"Schedule G"}</definedName>
    <definedName name="wrn.limit_reports." localSheetId="9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localSheetId="9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4" hidden="1">{#N/A,#N/A,FALSE,"2002 Small Tool OH";#N/A,#N/A,FALSE,"QA"}</definedName>
    <definedName name="wrn.Small._.Tools._.Overhead." localSheetId="9" hidden="1">{#N/A,#N/A,FALSE,"2002 Small Tool OH";#N/A,#N/A,FALSE,"QA"}</definedName>
    <definedName name="wrn.Small._.Tools._.Overhead." hidden="1">{#N/A,#N/A,FALSE,"2002 Small Tool OH";#N/A,#N/A,FALSE,"QA"}</definedName>
  </definedNames>
  <calcPr fullCalcOnLoad="1"/>
</workbook>
</file>

<file path=xl/sharedStrings.xml><?xml version="1.0" encoding="utf-8"?>
<sst xmlns="http://schemas.openxmlformats.org/spreadsheetml/2006/main" count="260" uniqueCount="112">
  <si>
    <t>Actual 2007 GRC costs</t>
  </si>
  <si>
    <t>2009 Test Year Expense</t>
  </si>
  <si>
    <t>Actual 2009 GRC Costs</t>
  </si>
  <si>
    <t>(12 ME 9/30/07)</t>
  </si>
  <si>
    <t>2007 Test Year Expenses</t>
  </si>
  <si>
    <t>2011 Test Year Expenses</t>
  </si>
  <si>
    <t>(12 ME 12/31/10)</t>
  </si>
  <si>
    <t>(12 ME 12/31/08)</t>
  </si>
  <si>
    <t>Test year</t>
  </si>
  <si>
    <t>Statutory Process</t>
  </si>
  <si>
    <t>Total Expenses</t>
  </si>
  <si>
    <t>2007 GRC:</t>
  </si>
  <si>
    <t>2006 GRC</t>
  </si>
  <si>
    <t>2006 Test Year Expenses</t>
  </si>
  <si>
    <t>(12 ME 9/30/05)</t>
  </si>
  <si>
    <t>2/2006 to 1/2007</t>
  </si>
  <si>
    <t>12/2007 to 11/2008</t>
  </si>
  <si>
    <t>2009 GRC:</t>
  </si>
  <si>
    <t>2011 GRC:</t>
  </si>
  <si>
    <t>5/2009 to 4/2010</t>
  </si>
  <si>
    <t>Comparison of Test Year Rate Case Cost vs Actual Rate Case Costs</t>
  </si>
  <si>
    <t>Difference</t>
  </si>
  <si>
    <t>Note 2.  Costs incurrred through Dec 31, 2011, which does not include</t>
  </si>
  <si>
    <t xml:space="preserve">costs associated with Rebuttal testimony, hearings or legal briefs </t>
  </si>
  <si>
    <t>Actual 2006 GRC costs, Note 1</t>
  </si>
  <si>
    <t>Actual 2011 GRC, Note 2</t>
  </si>
  <si>
    <t>GRC</t>
  </si>
  <si>
    <t>Note 1.  These expenses include $290,712 of actual expenses associated with 2005 PCORC</t>
  </si>
  <si>
    <t>Exhibit No. ___(MJS-21)</t>
  </si>
  <si>
    <t>PAGE 4.21</t>
  </si>
  <si>
    <t>PUGET SOUND ENERGY-ELECTRIC</t>
  </si>
  <si>
    <t>RATE CASE EXPENSES</t>
  </si>
  <si>
    <t>FOR THE TWELVE MONTHS ENDED DECEMBER 31, 2008</t>
  </si>
  <si>
    <t>2009 GENERAL RATE INCREASE</t>
  </si>
  <si>
    <t>LINE</t>
  </si>
  <si>
    <t>NO.</t>
  </si>
  <si>
    <t>DESCRIPTION</t>
  </si>
  <si>
    <t>AMOUNT</t>
  </si>
  <si>
    <t>EXPENSES TO BE NORMALIZED:</t>
  </si>
  <si>
    <t>ESTIMATED 2006 and 2007 GRC EXPENSES TO BE NORMALIZED</t>
  </si>
  <si>
    <t>ANNUAL NORMALIZATION (LINE 3 / 2)</t>
  </si>
  <si>
    <t>LESS TEST YEAR EXPENSE:  GRC DIRECT CHARGES TO O&amp;M</t>
  </si>
  <si>
    <t>INCREASE (DECREASE) EXPENSE</t>
  </si>
  <si>
    <t>ESTIMATED 2005 and 2007 PCORC EXPENSES TO BE NORMALIZED</t>
  </si>
  <si>
    <t>ANNUAL NORMALIZATION (LINE 9 / 2)</t>
  </si>
  <si>
    <t>LESS TEST YEAR EXPENSE:  PCORC DIRECT CHARGES TO O&amp;M</t>
  </si>
  <si>
    <t>TOTAL INCREASE (DECREASE) EXPENSE</t>
  </si>
  <si>
    <t>INCREASE(DECREASE) FIT @</t>
  </si>
  <si>
    <t>INCREASE(DECREASE) NOI</t>
  </si>
  <si>
    <t>PAGE 4.14</t>
  </si>
  <si>
    <t xml:space="preserve">PUGET SOUND ENERGY-GAS </t>
  </si>
  <si>
    <t xml:space="preserve">Cumulative Expenditures </t>
  </si>
  <si>
    <t>2007 GRC</t>
  </si>
  <si>
    <t>Total</t>
  </si>
  <si>
    <t>order 92800016</t>
  </si>
  <si>
    <t xml:space="preserve">order 92800317 </t>
  </si>
  <si>
    <t xml:space="preserve">order 92800603 </t>
  </si>
  <si>
    <t>Total 2007 GRC Cost</t>
  </si>
  <si>
    <t>2009 GRC</t>
  </si>
  <si>
    <t>order 92800017</t>
  </si>
  <si>
    <t>order 92800318</t>
  </si>
  <si>
    <t>order 92800604</t>
  </si>
  <si>
    <t>Total 2009 GRC Cost</t>
  </si>
  <si>
    <t>2011 GRC</t>
  </si>
  <si>
    <t xml:space="preserve">order 92800013 </t>
  </si>
  <si>
    <t xml:space="preserve">order 92800314 </t>
  </si>
  <si>
    <t xml:space="preserve">order 92800601 </t>
  </si>
  <si>
    <t>Exhibit No. ______ (JHS)</t>
  </si>
  <si>
    <t>Docket Number UE-07______</t>
  </si>
  <si>
    <t>FOR THE TWELVE MONTHS ENDED SEPTEMBER 30, 2007</t>
  </si>
  <si>
    <t>2007 GENERAL RATE INCREASE</t>
  </si>
  <si>
    <t>DEFERRED EXPENDITURES TO BE AMORTIZED:</t>
  </si>
  <si>
    <t>REMAINING 2001 GRC DEFERRALS TO BE AMORTIZED @ 11/01/08</t>
  </si>
  <si>
    <t>IMMATERIAL</t>
  </si>
  <si>
    <t>LESS TEST YEAR EXPENSE:  2001 GRC AMORTIZATION</t>
  </si>
  <si>
    <t>REMAINING 2004 GRC DEFERRALS TO BE AMORTIZED @ 11/01/08</t>
  </si>
  <si>
    <t>LESS TEST YEAR EXPENSE:  2004 GRC AMORTIZATION</t>
  </si>
  <si>
    <t>ESTIMATED GRC EXPENSES TO BE NORMALIZED</t>
  </si>
  <si>
    <t>ANNUAL NORMALIZATION (LINE 22 / 2)</t>
  </si>
  <si>
    <t>ESTIMATED PCORC EXPENSES TO BE NORMALIZED</t>
  </si>
  <si>
    <t>ANNUAL NORMALIZATION (LINE 28 / 2)</t>
  </si>
  <si>
    <t>Docket Number UG-07______</t>
  </si>
  <si>
    <t>Exhibit No. ______ (KRK)</t>
  </si>
  <si>
    <t>Docket Number UE-06______</t>
  </si>
  <si>
    <t>PAGE 4.16</t>
  </si>
  <si>
    <t>FOR THE TWELVE MONTHS ENDED SEPTEMBER 30, 2005</t>
  </si>
  <si>
    <t>GENERAL RATE INCREASE</t>
  </si>
  <si>
    <t>2001 GRC EXPENSES BALANCE @ 9/30/05</t>
  </si>
  <si>
    <t>LESS 2001 GRC AMORTIZATION FROM 10/01/05-12/31/06</t>
  </si>
  <si>
    <t>REMAINING 2001 GRC DEFERRALS TO BE AMORTIZED @ 1/01/07</t>
  </si>
  <si>
    <t>RATE YEAR AMORTIZATION (LINE 5 / 14 * 12)</t>
  </si>
  <si>
    <t>2004 GRC EXPENSES BALANCE @ 9/30/05</t>
  </si>
  <si>
    <t>LESS 2004 GRC AMORTIZATION FROM 10/01/05-12/31/06</t>
  </si>
  <si>
    <t>REMAINING 2004 GRC DEFERRALS TO BE AMORTIZED @ 1/01/07</t>
  </si>
  <si>
    <t>RATE YEAR AMORTIZATION (LINE 13 / 14 * 12)</t>
  </si>
  <si>
    <t>Docket Number UG-06______</t>
  </si>
  <si>
    <t>PAGE 4.09</t>
  </si>
  <si>
    <t>Docket Number UE-11______</t>
  </si>
  <si>
    <t>FOR THE TWELVE MONTHS ENDED DECEMBER 31, 2010</t>
  </si>
  <si>
    <t>2011 GENERAL RATE INCREASE</t>
  </si>
  <si>
    <t>2009 AND 2007 GRC EXPENSES TO BE NORMALIZED</t>
  </si>
  <si>
    <t xml:space="preserve">LESS TEST YEAR EXPENSE: </t>
  </si>
  <si>
    <t>2005 AND 2007 PCORC EXPENSES TO BE NORMALIZED</t>
  </si>
  <si>
    <t>ANNUAL NORMALIZATION (LINE 9 / 4)</t>
  </si>
  <si>
    <t>Docket Number UG-11_____</t>
  </si>
  <si>
    <t>Exhibit No. ______</t>
  </si>
  <si>
    <t>PUGET SOUND ENERGY-GAS</t>
  </si>
  <si>
    <t xml:space="preserve">LESS TEST YEAR EXPENSE:  </t>
  </si>
  <si>
    <t>order 92800605</t>
  </si>
  <si>
    <t>order 92800018</t>
  </si>
  <si>
    <t>Amount included in rates</t>
  </si>
  <si>
    <t>Average cost 2 year normalization requested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</si>
</sst>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"/>
    <numFmt numFmtId="167" formatCode="&quot;$&quot;#,##0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  <numFmt numFmtId="170" formatCode="#,##0.0"/>
    <numFmt numFmtId="171" formatCode="mmmm\-yy"/>
    <numFmt numFmtId="172" formatCode="m/d/yy"/>
    <numFmt numFmtId="173" formatCode="0.000000"/>
    <numFmt numFmtId="174" formatCode="_(* #,##0.00000_);_(* \(#,##0.00000\);_(* &quot;-&quot;??_);_(@_)"/>
    <numFmt numFmtId="175" formatCode="0.0000000"/>
    <numFmt numFmtId="176" formatCode="d\.mmm\.yy"/>
    <numFmt numFmtId="177" formatCode="_(* ###0_);_(* \(###0\);_(* &quot;-&quot;_);_(@_)"/>
    <numFmt numFmtId="178" formatCode="0000000"/>
    <numFmt numFmtId="179" formatCode="0.0%"/>
    <numFmt numFmtId="180" formatCode="_(* #,##0.0_);_(* \(#,##0.0\);_(* &quot;-&quot;_);_(@_)"/>
    <numFmt numFmtId="181" formatCode="mmmm\ d\,\ yyyy"/>
    <numFmt numFmtId="182" formatCode="0.0%\ ;\(0.0%\);&quot;0.00% &quot;"/>
    <numFmt numFmtId="183" formatCode="0.0%\ ;\(0.0%\);&quot;0.0% &quot;"/>
    <numFmt numFmtId="184" formatCode="mm/dd/yy"/>
    <numFmt numFmtId="185" formatCode="0.00_)"/>
    <numFmt numFmtId="186" formatCode="0.0000"/>
    <numFmt numFmtId="187" formatCode="_(&quot;$&quot;* #,##0.0000_);_(&quot;$&quot;* \(#,##0.0000\);_(&quot;$&quot;* &quot;-&quot;??_);_(@_)"/>
    <numFmt numFmtId="188" formatCode="#,##0.000000_);\(#,##0.000000\)"/>
    <numFmt numFmtId="189" formatCode="#."/>
    <numFmt numFmtId="190" formatCode="_(&quot;$&quot;* #,##0.0000_);_(&quot;$&quot;* \(#,##0.0000\);_(&quot;$&quot;* &quot;-&quot;????_);_(@_)"/>
    <numFmt numFmtId="191" formatCode="#,##0.00000"/>
    <numFmt numFmtId="192" formatCode="#,##0.000000"/>
    <numFmt numFmtId="193" formatCode="0.000%"/>
    <numFmt numFmtId="194" formatCode="0.0000%"/>
    <numFmt numFmtId="195" formatCode="[$-409]dddd\,\ mmmm\ dd\,\ yyyy"/>
    <numFmt numFmtId="196" formatCode="mm/dd/yy;@"/>
    <numFmt numFmtId="197" formatCode="#,##0.000_);[Red]\(#,##0.000\)"/>
    <numFmt numFmtId="198" formatCode="#,##0.0000_);[Red]\(#,##0.0000\)"/>
    <numFmt numFmtId="199" formatCode="mm/dd/yyyy"/>
    <numFmt numFmtId="200" formatCode="#,##0.00_-;#,##0.00\-;&quot; &quot;"/>
    <numFmt numFmtId="201" formatCode="0.0"/>
    <numFmt numFmtId="202" formatCode="0.00000"/>
    <numFmt numFmtId="203" formatCode="0.000"/>
    <numFmt numFmtId="204" formatCode="#,##0.0000"/>
    <numFmt numFmtId="205" formatCode="#,##0.000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0"/>
      <name val="MS Serif"/>
      <family val="1"/>
    </font>
    <font>
      <sz val="10"/>
      <name val="Courier"/>
      <family val="3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sz val="10"/>
      <name val="Geneva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8"/>
      <name val="Helv"/>
      <family val="0"/>
    </font>
    <font>
      <b/>
      <sz val="8"/>
      <color indexed="8"/>
      <name val="Helv"/>
      <family val="0"/>
    </font>
    <font>
      <b/>
      <sz val="14"/>
      <color indexed="5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"/>
      <family val="1"/>
    </font>
    <font>
      <sz val="1"/>
      <color indexed="16"/>
      <name val="Courier"/>
      <family val="3"/>
    </font>
    <font>
      <b/>
      <sz val="12"/>
      <color indexed="20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sz val="10"/>
      <name val="Symbol"/>
      <family val="1"/>
    </font>
    <font>
      <sz val="10"/>
      <color indexed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hair"/>
      <top/>
      <bottom style="thin"/>
    </border>
    <border>
      <left/>
      <right style="hair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hair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/>
      <right style="thick"/>
      <top style="thick"/>
      <bottom style="thick"/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>
      <alignment horizontal="left" wrapText="1"/>
      <protection/>
    </xf>
    <xf numFmtId="174" fontId="0" fillId="0" borderId="0">
      <alignment horizontal="left" wrapText="1"/>
      <protection/>
    </xf>
    <xf numFmtId="175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3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0" fontId="5" fillId="0" borderId="0">
      <alignment/>
      <protection/>
    </xf>
    <xf numFmtId="174" fontId="0" fillId="0" borderId="0">
      <alignment horizontal="left" wrapText="1"/>
      <protection/>
    </xf>
    <xf numFmtId="173" fontId="0" fillId="0" borderId="0">
      <alignment horizontal="left" wrapText="1"/>
      <protection/>
    </xf>
    <xf numFmtId="174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0" fontId="5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176" fontId="6" fillId="0" borderId="0" applyFill="0" applyBorder="0" applyAlignment="0">
      <protection/>
    </xf>
    <xf numFmtId="0" fontId="37" fillId="20" borderId="1" applyNumberFormat="0" applyAlignment="0" applyProtection="0"/>
    <xf numFmtId="0" fontId="38" fillId="21" borderId="2" applyNumberFormat="0" applyAlignment="0" applyProtection="0"/>
    <xf numFmtId="41" fontId="0" fillId="2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4" fillId="0" borderId="0">
      <alignment/>
      <protection/>
    </xf>
    <xf numFmtId="189" fontId="25" fillId="0" borderId="0">
      <alignment/>
      <protection locked="0"/>
    </xf>
    <xf numFmtId="0" fontId="24" fillId="0" borderId="0">
      <alignment/>
      <protection/>
    </xf>
    <xf numFmtId="0" fontId="9" fillId="0" borderId="0" applyNumberFormat="0" applyAlignment="0">
      <protection/>
    </xf>
    <xf numFmtId="0" fontId="10" fillId="0" borderId="0" applyNumberFormat="0" applyAlignment="0">
      <protection/>
    </xf>
    <xf numFmtId="0" fontId="8" fillId="0" borderId="0">
      <alignment/>
      <protection/>
    </xf>
    <xf numFmtId="0" fontId="24" fillId="0" borderId="0">
      <alignment/>
      <protection/>
    </xf>
    <xf numFmtId="0" fontId="8" fillId="0" borderId="0">
      <alignment/>
      <protection/>
    </xf>
    <xf numFmtId="0" fontId="2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0" fillId="0" borderId="0">
      <alignment/>
      <protection/>
    </xf>
    <xf numFmtId="0" fontId="39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40" fillId="4" borderId="0" applyNumberFormat="0" applyBorder="0" applyAlignment="0" applyProtection="0"/>
    <xf numFmtId="38" fontId="1" fillId="20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/>
      <protection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38" fontId="12" fillId="0" borderId="0">
      <alignment/>
      <protection/>
    </xf>
    <xf numFmtId="40" fontId="12" fillId="0" borderId="0">
      <alignment/>
      <protection/>
    </xf>
    <xf numFmtId="0" fontId="13" fillId="0" borderId="0" applyNumberFormat="0" applyFill="0" applyBorder="0" applyAlignment="0" applyProtection="0"/>
    <xf numFmtId="0" fontId="44" fillId="7" borderId="1" applyNumberFormat="0" applyAlignment="0" applyProtection="0"/>
    <xf numFmtId="10" fontId="1" fillId="22" borderId="8" applyNumberFormat="0" applyBorder="0" applyAlignment="0" applyProtection="0"/>
    <xf numFmtId="41" fontId="14" fillId="23" borderId="9">
      <alignment horizontal="left"/>
      <protection locked="0"/>
    </xf>
    <xf numFmtId="10" fontId="14" fillId="23" borderId="9">
      <alignment horizontal="right"/>
      <protection locked="0"/>
    </xf>
    <xf numFmtId="41" fontId="14" fillId="23" borderId="9">
      <alignment horizontal="left"/>
      <protection locked="0"/>
    </xf>
    <xf numFmtId="0" fontId="1" fillId="20" borderId="0">
      <alignment/>
      <protection/>
    </xf>
    <xf numFmtId="3" fontId="26" fillId="0" borderId="0" applyFill="0" applyBorder="0" applyAlignment="0" applyProtection="0"/>
    <xf numFmtId="0" fontId="45" fillId="0" borderId="10" applyNumberFormat="0" applyFill="0" applyAlignment="0" applyProtection="0"/>
    <xf numFmtId="44" fontId="2" fillId="0" borderId="11" applyNumberFormat="0" applyFont="0" applyAlignment="0">
      <protection/>
    </xf>
    <xf numFmtId="44" fontId="2" fillId="0" borderId="12" applyNumberFormat="0" applyFont="0" applyAlignment="0">
      <protection/>
    </xf>
    <xf numFmtId="0" fontId="46" fillId="23" borderId="0" applyNumberFormat="0" applyBorder="0" applyAlignment="0" applyProtection="0"/>
    <xf numFmtId="37" fontId="15" fillId="0" borderId="0">
      <alignment/>
      <protection/>
    </xf>
    <xf numFmtId="178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181" fontId="0" fillId="0" borderId="0">
      <alignment horizontal="left" wrapText="1"/>
      <protection/>
    </xf>
    <xf numFmtId="0" fontId="0" fillId="24" borderId="13" applyNumberFormat="0" applyFont="0" applyAlignment="0" applyProtection="0"/>
    <xf numFmtId="0" fontId="4" fillId="24" borderId="13" applyNumberFormat="0" applyFont="0" applyAlignment="0" applyProtection="0"/>
    <xf numFmtId="0" fontId="4" fillId="24" borderId="13" applyNumberFormat="0" applyFont="0" applyAlignment="0" applyProtection="0"/>
    <xf numFmtId="0" fontId="4" fillId="24" borderId="13" applyNumberFormat="0" applyFont="0" applyAlignment="0" applyProtection="0"/>
    <xf numFmtId="0" fontId="47" fillId="20" borderId="1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25" borderId="9">
      <alignment/>
      <protection/>
    </xf>
    <xf numFmtId="0" fontId="17" fillId="0" borderId="0" applyNumberFormat="0" applyFont="0" applyFill="0" applyBorder="0" applyAlignment="0" applyProtection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8" fillId="0" borderId="15">
      <alignment horizontal="center"/>
      <protection/>
    </xf>
    <xf numFmtId="3" fontId="17" fillId="0" borderId="0" applyFont="0" applyFill="0" applyBorder="0" applyAlignment="0" applyProtection="0"/>
    <xf numFmtId="0" fontId="17" fillId="26" borderId="0" applyNumberFormat="0" applyFont="0" applyBorder="0" applyAlignment="0" applyProtection="0"/>
    <xf numFmtId="0" fontId="24" fillId="0" borderId="0">
      <alignment/>
      <protection/>
    </xf>
    <xf numFmtId="3" fontId="28" fillId="0" borderId="0" applyFill="0" applyBorder="0" applyAlignment="0" applyProtection="0"/>
    <xf numFmtId="0" fontId="29" fillId="0" borderId="0">
      <alignment/>
      <protection/>
    </xf>
    <xf numFmtId="42" fontId="0" fillId="22" borderId="0">
      <alignment/>
      <protection/>
    </xf>
    <xf numFmtId="42" fontId="0" fillId="22" borderId="16">
      <alignment vertical="center"/>
      <protection/>
    </xf>
    <xf numFmtId="0" fontId="2" fillId="22" borderId="17" applyNumberFormat="0">
      <alignment horizontal="center" vertical="center" wrapText="1"/>
      <protection/>
    </xf>
    <xf numFmtId="10" fontId="0" fillId="22" borderId="0">
      <alignment/>
      <protection/>
    </xf>
    <xf numFmtId="190" fontId="0" fillId="22" borderId="0">
      <alignment/>
      <protection/>
    </xf>
    <xf numFmtId="165" fontId="12" fillId="0" borderId="0" applyBorder="0" applyAlignment="0">
      <protection/>
    </xf>
    <xf numFmtId="42" fontId="0" fillId="22" borderId="18">
      <alignment horizontal="left"/>
      <protection/>
    </xf>
    <xf numFmtId="190" fontId="30" fillId="22" borderId="18">
      <alignment horizontal="left"/>
      <protection/>
    </xf>
    <xf numFmtId="14" fontId="19" fillId="0" borderId="0" applyNumberFormat="0" applyFill="0" applyBorder="0" applyAlignment="0" applyProtection="0"/>
    <xf numFmtId="180" fontId="0" fillId="0" borderId="0" applyFont="0" applyFill="0" applyAlignment="0">
      <protection/>
    </xf>
    <xf numFmtId="39" fontId="0" fillId="27" borderId="0">
      <alignment/>
      <protection/>
    </xf>
    <xf numFmtId="38" fontId="1" fillId="0" borderId="19">
      <alignment/>
      <protection/>
    </xf>
    <xf numFmtId="38" fontId="12" fillId="0" borderId="18">
      <alignment/>
      <protection/>
    </xf>
    <xf numFmtId="39" fontId="19" fillId="28" borderId="0">
      <alignment/>
      <protection/>
    </xf>
    <xf numFmtId="173" fontId="0" fillId="0" borderId="0">
      <alignment horizontal="left" wrapText="1"/>
      <protection/>
    </xf>
    <xf numFmtId="174" fontId="0" fillId="0" borderId="0">
      <alignment horizontal="left" wrapText="1"/>
      <protection/>
    </xf>
    <xf numFmtId="40" fontId="20" fillId="0" borderId="0" applyBorder="0">
      <alignment horizontal="right"/>
      <protection/>
    </xf>
    <xf numFmtId="41" fontId="31" fillId="22" borderId="0">
      <alignment horizontal="left"/>
      <protection/>
    </xf>
    <xf numFmtId="0" fontId="48" fillId="0" borderId="0" applyNumberFormat="0" applyFill="0" applyBorder="0" applyAlignment="0" applyProtection="0"/>
    <xf numFmtId="166" fontId="32" fillId="22" borderId="0">
      <alignment horizontal="left" vertical="center"/>
      <protection/>
    </xf>
    <xf numFmtId="0" fontId="2" fillId="22" borderId="0">
      <alignment horizontal="left" wrapText="1"/>
      <protection/>
    </xf>
    <xf numFmtId="0" fontId="21" fillId="0" borderId="0">
      <alignment horizontal="left" vertical="center"/>
      <protection/>
    </xf>
    <xf numFmtId="0" fontId="49" fillId="0" borderId="20" applyNumberFormat="0" applyFill="0" applyAlignment="0" applyProtection="0"/>
    <xf numFmtId="0" fontId="24" fillId="0" borderId="21">
      <alignment/>
      <protection/>
    </xf>
    <xf numFmtId="0" fontId="5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2" fillId="0" borderId="0" xfId="7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65" fontId="2" fillId="0" borderId="17" xfId="70" applyNumberFormat="1" applyFont="1" applyBorder="1" applyAlignment="1">
      <alignment/>
    </xf>
    <xf numFmtId="165" fontId="0" fillId="0" borderId="17" xfId="0" applyNumberForma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15" fontId="23" fillId="0" borderId="0" xfId="0" applyNumberFormat="1" applyFont="1" applyFill="1" applyAlignment="1">
      <alignment/>
    </xf>
    <xf numFmtId="0" fontId="22" fillId="0" borderId="22" xfId="0" applyFont="1" applyFill="1" applyBorder="1" applyAlignment="1" quotePrefix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 applyProtection="1">
      <alignment horizontal="centerContinuous"/>
      <protection locked="0"/>
    </xf>
    <xf numFmtId="0" fontId="22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22" fillId="0" borderId="0" xfId="0" applyFont="1" applyFill="1" applyAlignment="1">
      <alignment horizontal="centerContinuous"/>
    </xf>
    <xf numFmtId="0" fontId="22" fillId="0" borderId="0" xfId="0" applyFont="1" applyFill="1" applyAlignment="1" applyProtection="1">
      <alignment horizontal="centerContinuous" vertical="center"/>
      <protection locked="0"/>
    </xf>
    <xf numFmtId="0" fontId="22" fillId="0" borderId="0" xfId="0" applyFont="1" applyFill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left"/>
    </xf>
    <xf numFmtId="0" fontId="22" fillId="0" borderId="17" xfId="0" applyFont="1" applyFill="1" applyBorder="1" applyAlignment="1" applyProtection="1">
      <alignment/>
      <protection locked="0"/>
    </xf>
    <xf numFmtId="0" fontId="22" fillId="0" borderId="17" xfId="0" applyFont="1" applyFill="1" applyBorder="1" applyAlignment="1">
      <alignment horizontal="right"/>
    </xf>
    <xf numFmtId="0" fontId="23" fillId="0" borderId="0" xfId="0" applyFont="1" applyFill="1" applyAlignment="1">
      <alignment horizontal="center"/>
    </xf>
    <xf numFmtId="0" fontId="22" fillId="0" borderId="0" xfId="0" applyNumberFormat="1" applyFont="1" applyFill="1" applyAlignment="1">
      <alignment horizontal="left"/>
    </xf>
    <xf numFmtId="0" fontId="23" fillId="0" borderId="0" xfId="0" applyFont="1" applyFill="1" applyBorder="1" applyAlignment="1">
      <alignment horizontal="right"/>
    </xf>
    <xf numFmtId="37" fontId="23" fillId="0" borderId="0" xfId="70" applyNumberFormat="1" applyFont="1" applyFill="1" applyBorder="1" applyAlignment="1">
      <alignment/>
    </xf>
    <xf numFmtId="0" fontId="23" fillId="0" borderId="0" xfId="0" applyNumberFormat="1" applyFont="1" applyFill="1" applyAlignment="1">
      <alignment horizontal="left"/>
    </xf>
    <xf numFmtId="42" fontId="23" fillId="0" borderId="0" xfId="0" applyNumberFormat="1" applyFont="1" applyFill="1" applyBorder="1" applyAlignment="1" applyProtection="1">
      <alignment/>
      <protection locked="0"/>
    </xf>
    <xf numFmtId="0" fontId="23" fillId="0" borderId="0" xfId="0" applyNumberFormat="1" applyFont="1" applyFill="1" applyAlignment="1">
      <alignment horizontal="left" vertical="center" indent="2"/>
    </xf>
    <xf numFmtId="0" fontId="23" fillId="0" borderId="0" xfId="0" applyFont="1" applyFill="1" applyAlignment="1">
      <alignment vertical="center"/>
    </xf>
    <xf numFmtId="37" fontId="23" fillId="0" borderId="0" xfId="86" applyNumberFormat="1" applyFont="1" applyFill="1" applyBorder="1" applyAlignment="1">
      <alignment vertical="center"/>
    </xf>
    <xf numFmtId="0" fontId="23" fillId="0" borderId="0" xfId="0" applyNumberFormat="1" applyFont="1" applyFill="1" applyAlignment="1">
      <alignment horizontal="left" indent="2"/>
    </xf>
    <xf numFmtId="0" fontId="23" fillId="0" borderId="0" xfId="0" applyFont="1" applyFill="1" applyBorder="1" applyAlignment="1">
      <alignment/>
    </xf>
    <xf numFmtId="37" fontId="23" fillId="0" borderId="17" xfId="0" applyNumberFormat="1" applyFont="1" applyFill="1" applyBorder="1" applyAlignment="1" applyProtection="1">
      <alignment/>
      <protection locked="0"/>
    </xf>
    <xf numFmtId="0" fontId="23" fillId="0" borderId="0" xfId="0" applyFont="1" applyFill="1" applyAlignment="1">
      <alignment vertical="top"/>
    </xf>
    <xf numFmtId="168" fontId="23" fillId="0" borderId="18" xfId="86" applyNumberFormat="1" applyFont="1" applyFill="1" applyBorder="1" applyAlignment="1" applyProtection="1">
      <alignment/>
      <protection locked="0"/>
    </xf>
    <xf numFmtId="168" fontId="23" fillId="0" borderId="0" xfId="86" applyNumberFormat="1" applyFont="1" applyFill="1" applyBorder="1" applyAlignment="1" applyProtection="1">
      <alignment/>
      <protection locked="0"/>
    </xf>
    <xf numFmtId="37" fontId="23" fillId="0" borderId="0" xfId="0" applyNumberFormat="1" applyFont="1" applyFill="1" applyBorder="1" applyAlignment="1" applyProtection="1">
      <alignment/>
      <protection locked="0"/>
    </xf>
    <xf numFmtId="0" fontId="0" fillId="0" borderId="18" xfId="0" applyFill="1" applyBorder="1" applyAlignment="1">
      <alignment/>
    </xf>
    <xf numFmtId="37" fontId="23" fillId="0" borderId="0" xfId="0" applyNumberFormat="1" applyFont="1" applyFill="1" applyBorder="1" applyAlignment="1">
      <alignment vertical="top"/>
    </xf>
    <xf numFmtId="0" fontId="23" fillId="0" borderId="0" xfId="0" applyNumberFormat="1" applyFont="1" applyFill="1" applyAlignment="1">
      <alignment/>
    </xf>
    <xf numFmtId="37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Border="1" applyAlignment="1">
      <alignment/>
    </xf>
    <xf numFmtId="37" fontId="23" fillId="0" borderId="17" xfId="0" applyNumberFormat="1" applyFont="1" applyFill="1" applyBorder="1" applyAlignment="1">
      <alignment/>
    </xf>
    <xf numFmtId="168" fontId="22" fillId="0" borderId="16" xfId="86" applyNumberFormat="1" applyFont="1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2" fillId="0" borderId="0" xfId="0" applyFont="1" applyFill="1" applyAlignment="1">
      <alignment horizontal="center"/>
    </xf>
    <xf numFmtId="43" fontId="2" fillId="0" borderId="17" xfId="70" applyFont="1" applyFill="1" applyBorder="1" applyAlignment="1">
      <alignment horizontal="center"/>
    </xf>
    <xf numFmtId="171" fontId="0" fillId="0" borderId="0" xfId="0" applyNumberFormat="1" applyFont="1" applyFill="1" applyAlignment="1">
      <alignment/>
    </xf>
    <xf numFmtId="43" fontId="0" fillId="0" borderId="0" xfId="70" applyFill="1" applyAlignment="1">
      <alignment/>
    </xf>
    <xf numFmtId="171" fontId="2" fillId="0" borderId="0" xfId="0" applyNumberFormat="1" applyFont="1" applyFill="1" applyAlignment="1">
      <alignment/>
    </xf>
    <xf numFmtId="43" fontId="2" fillId="0" borderId="4" xfId="70" applyFont="1" applyFill="1" applyBorder="1" applyAlignment="1">
      <alignment horizontal="center"/>
    </xf>
    <xf numFmtId="171" fontId="0" fillId="0" borderId="0" xfId="0" applyNumberFormat="1" applyFont="1" applyFill="1" applyAlignment="1">
      <alignment horizontal="left" indent="2"/>
    </xf>
    <xf numFmtId="4" fontId="0" fillId="0" borderId="0" xfId="0" applyNumberFormat="1" applyAlignment="1">
      <alignment/>
    </xf>
    <xf numFmtId="171" fontId="2" fillId="0" borderId="0" xfId="0" applyNumberFormat="1" applyFont="1" applyFill="1" applyAlignment="1">
      <alignment horizontal="left" indent="2"/>
    </xf>
    <xf numFmtId="43" fontId="2" fillId="0" borderId="16" xfId="70" applyFont="1" applyFill="1" applyBorder="1" applyAlignment="1">
      <alignment/>
    </xf>
    <xf numFmtId="43" fontId="0" fillId="0" borderId="0" xfId="70" applyFill="1" applyBorder="1" applyAlignment="1">
      <alignment/>
    </xf>
    <xf numFmtId="0" fontId="22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 vertical="center"/>
    </xf>
    <xf numFmtId="0" fontId="22" fillId="0" borderId="0" xfId="0" applyFont="1" applyAlignment="1">
      <alignment horizontal="centerContinuous"/>
    </xf>
    <xf numFmtId="0" fontId="22" fillId="0" borderId="0" xfId="0" applyNumberFormat="1" applyFont="1" applyFill="1" applyAlignment="1">
      <alignment/>
    </xf>
    <xf numFmtId="41" fontId="23" fillId="0" borderId="0" xfId="0" applyNumberFormat="1" applyFont="1" applyFill="1" applyAlignment="1">
      <alignment/>
    </xf>
    <xf numFmtId="0" fontId="23" fillId="0" borderId="0" xfId="0" applyNumberFormat="1" applyFont="1" applyFill="1" applyAlignment="1">
      <alignment horizontal="left" indent="1"/>
    </xf>
    <xf numFmtId="0" fontId="33" fillId="0" borderId="0" xfId="0" applyFont="1" applyFill="1" applyBorder="1" applyAlignment="1">
      <alignment horizontal="right"/>
    </xf>
    <xf numFmtId="37" fontId="23" fillId="0" borderId="0" xfId="86" applyNumberFormat="1" applyFont="1" applyFill="1" applyBorder="1" applyAlignment="1" applyProtection="1">
      <alignment horizontal="center"/>
      <protection locked="0"/>
    </xf>
    <xf numFmtId="37" fontId="23" fillId="0" borderId="0" xfId="86" applyNumberFormat="1" applyFont="1" applyFill="1" applyBorder="1" applyAlignment="1" applyProtection="1">
      <alignment/>
      <protection locked="0"/>
    </xf>
    <xf numFmtId="37" fontId="23" fillId="0" borderId="17" xfId="70" applyNumberFormat="1" applyFont="1" applyFill="1" applyBorder="1" applyAlignment="1">
      <alignment/>
    </xf>
    <xf numFmtId="37" fontId="23" fillId="0" borderId="17" xfId="86" applyNumberFormat="1" applyFont="1" applyFill="1" applyBorder="1" applyAlignment="1" applyProtection="1">
      <alignment/>
      <protection locked="0"/>
    </xf>
    <xf numFmtId="0" fontId="34" fillId="0" borderId="0" xfId="0" applyFont="1" applyAlignment="1">
      <alignment/>
    </xf>
    <xf numFmtId="168" fontId="23" fillId="0" borderId="16" xfId="86" applyNumberFormat="1" applyFont="1" applyFill="1" applyBorder="1" applyAlignment="1" applyProtection="1">
      <alignment/>
      <protection locked="0"/>
    </xf>
    <xf numFmtId="43" fontId="0" fillId="0" borderId="0" xfId="7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</cellXfs>
  <cellStyles count="160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WP (C) Power Cost 2006GRC Order" xfId="25"/>
    <cellStyle name="_DEM-WP Revised (HC) Wild Horse 2006GRC" xfId="26"/>
    <cellStyle name="_DEM-WP(C) Costs not in AURORA 2006GRC" xfId="27"/>
    <cellStyle name="_DEM-WP(C) Costs not in AURORA 2007GRC" xfId="28"/>
    <cellStyle name="_DEM-WP(C) Costs not in AURORA 2007PCORC-5.07Update" xfId="29"/>
    <cellStyle name="_DEM-WP(C) Sumas Proforma 11.5.07" xfId="30"/>
    <cellStyle name="_DEM-WP(C) Westside Hydro Data_051007" xfId="31"/>
    <cellStyle name="_Fuel Prices 4-14" xfId="32"/>
    <cellStyle name="_Power Cost Value Copy 11.30.05 gas 1.09.06 AURORA at 1.10.06" xfId="33"/>
    <cellStyle name="_Recon to Darrin's 5.11.05 proforma" xfId="34"/>
    <cellStyle name="_Tenaska Comparison" xfId="35"/>
    <cellStyle name="_Value Copy 11 30 05 gas 12 09 05 AURORA at 12 14 05" xfId="36"/>
    <cellStyle name="_VC 6.15.06 update on 06GRC power costs.xls Chart 1" xfId="37"/>
    <cellStyle name="_VC 6.15.06 update on 06GRC power costs.xls Chart 2" xfId="38"/>
    <cellStyle name="_VC 6.15.06 update on 06GRC power costs.xls Chart 3" xfId="39"/>
    <cellStyle name="0,0&#13;&#10;NA&#13;&#10;" xfId="40"/>
    <cellStyle name="20% - Accent1" xfId="41"/>
    <cellStyle name="20% - Accent2" xfId="42"/>
    <cellStyle name="20% - Accent3" xfId="43"/>
    <cellStyle name="20% - Accent4" xfId="44"/>
    <cellStyle name="20% - Accent5" xfId="45"/>
    <cellStyle name="20% - Accent6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" xfId="65"/>
    <cellStyle name="Calc Currency (0)" xfId="66"/>
    <cellStyle name="Calculation" xfId="67"/>
    <cellStyle name="Check Cell" xfId="68"/>
    <cellStyle name="CheckCell" xfId="69"/>
    <cellStyle name="Comma" xfId="70"/>
    <cellStyle name="Comma [0]" xfId="71"/>
    <cellStyle name="Comma 2" xfId="72"/>
    <cellStyle name="Comma 3" xfId="73"/>
    <cellStyle name="Comma0" xfId="74"/>
    <cellStyle name="Comma0 - Style2" xfId="75"/>
    <cellStyle name="Comma0 - Style4" xfId="76"/>
    <cellStyle name="Comma0 - Style5" xfId="77"/>
    <cellStyle name="Comma0_00COS Ind Allocators" xfId="78"/>
    <cellStyle name="Comma1 - Style1" xfId="79"/>
    <cellStyle name="Copied" xfId="80"/>
    <cellStyle name="COST1" xfId="81"/>
    <cellStyle name="Curren - Style1" xfId="82"/>
    <cellStyle name="Curren - Style2" xfId="83"/>
    <cellStyle name="Curren - Style5" xfId="84"/>
    <cellStyle name="Curren - Style6" xfId="85"/>
    <cellStyle name="Currency" xfId="86"/>
    <cellStyle name="Currency [0]" xfId="87"/>
    <cellStyle name="Currency 2" xfId="88"/>
    <cellStyle name="Currency0" xfId="89"/>
    <cellStyle name="Date" xfId="90"/>
    <cellStyle name="Entered" xfId="91"/>
    <cellStyle name="Explanatory Text" xfId="92"/>
    <cellStyle name="Fixed" xfId="93"/>
    <cellStyle name="Fixed3 - Style3" xfId="94"/>
    <cellStyle name="Followed Hyperlink" xfId="95"/>
    <cellStyle name="Good" xfId="96"/>
    <cellStyle name="Grey" xfId="97"/>
    <cellStyle name="Header1" xfId="98"/>
    <cellStyle name="Header2" xfId="99"/>
    <cellStyle name="Heading 1" xfId="100"/>
    <cellStyle name="Heading 2" xfId="101"/>
    <cellStyle name="Heading 3" xfId="102"/>
    <cellStyle name="Heading 4" xfId="103"/>
    <cellStyle name="Heading1" xfId="104"/>
    <cellStyle name="Heading2" xfId="105"/>
    <cellStyle name="Hyperlink" xfId="106"/>
    <cellStyle name="Input" xfId="107"/>
    <cellStyle name="Input [yellow]" xfId="108"/>
    <cellStyle name="Input Cells" xfId="109"/>
    <cellStyle name="Input Cells Percent" xfId="110"/>
    <cellStyle name="Input Cells_3.05 Allocation Method 2010 GRC" xfId="111"/>
    <cellStyle name="Lines" xfId="112"/>
    <cellStyle name="LINKED" xfId="113"/>
    <cellStyle name="Linked Cell" xfId="114"/>
    <cellStyle name="modified border" xfId="115"/>
    <cellStyle name="modified border1" xfId="116"/>
    <cellStyle name="Neutral" xfId="117"/>
    <cellStyle name="no dec" xfId="118"/>
    <cellStyle name="Normal - Style1" xfId="119"/>
    <cellStyle name="Normal 2" xfId="120"/>
    <cellStyle name="Normal 2 2" xfId="121"/>
    <cellStyle name="Normal 2_3.05 Allocation Method 2010 GRC" xfId="122"/>
    <cellStyle name="Normal 3" xfId="123"/>
    <cellStyle name="Normal 4" xfId="124"/>
    <cellStyle name="Normal 5" xfId="125"/>
    <cellStyle name="Normal 6" xfId="126"/>
    <cellStyle name="Normal 7" xfId="127"/>
    <cellStyle name="Note" xfId="128"/>
    <cellStyle name="Note 2" xfId="129"/>
    <cellStyle name="Note 3" xfId="130"/>
    <cellStyle name="Note 4" xfId="131"/>
    <cellStyle name="Output" xfId="132"/>
    <cellStyle name="Percen - Style1" xfId="133"/>
    <cellStyle name="Percen - Style2" xfId="134"/>
    <cellStyle name="Percen - Style3" xfId="135"/>
    <cellStyle name="Percent" xfId="136"/>
    <cellStyle name="Percent [2]" xfId="137"/>
    <cellStyle name="Percent 2" xfId="138"/>
    <cellStyle name="Processing" xfId="139"/>
    <cellStyle name="PSChar" xfId="140"/>
    <cellStyle name="PSDate" xfId="141"/>
    <cellStyle name="PSDec" xfId="142"/>
    <cellStyle name="PSHeading" xfId="143"/>
    <cellStyle name="PSInt" xfId="144"/>
    <cellStyle name="PSSpacer" xfId="145"/>
    <cellStyle name="purple - Style8" xfId="146"/>
    <cellStyle name="RED" xfId="147"/>
    <cellStyle name="Red - Style7" xfId="148"/>
    <cellStyle name="Report" xfId="149"/>
    <cellStyle name="Report Bar" xfId="150"/>
    <cellStyle name="Report Heading" xfId="151"/>
    <cellStyle name="Report Percent" xfId="152"/>
    <cellStyle name="Report Unit Cost" xfId="153"/>
    <cellStyle name="Reports" xfId="154"/>
    <cellStyle name="Reports Total" xfId="155"/>
    <cellStyle name="Reports Unit Cost Total" xfId="156"/>
    <cellStyle name="RevList" xfId="157"/>
    <cellStyle name="round100" xfId="158"/>
    <cellStyle name="shade" xfId="159"/>
    <cellStyle name="StmtTtl1" xfId="160"/>
    <cellStyle name="StmtTtl2" xfId="161"/>
    <cellStyle name="STYL1 - Style1" xfId="162"/>
    <cellStyle name="Style 1" xfId="163"/>
    <cellStyle name="Style 1 2" xfId="164"/>
    <cellStyle name="Subtotal" xfId="165"/>
    <cellStyle name="Sub-total" xfId="166"/>
    <cellStyle name="Title" xfId="167"/>
    <cellStyle name="Title: Major" xfId="168"/>
    <cellStyle name="Title: Minor" xfId="169"/>
    <cellStyle name="Title: Worksheet" xfId="170"/>
    <cellStyle name="Total" xfId="171"/>
    <cellStyle name="Total4 - Style4" xfId="172"/>
    <cellStyle name="Warning Text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27.57421875" style="0" customWidth="1"/>
    <col min="2" max="3" width="16.28125" style="0" customWidth="1"/>
    <col min="4" max="4" width="14.8515625" style="1" bestFit="1" customWidth="1"/>
    <col min="5" max="5" width="10.28125" style="0" bestFit="1" customWidth="1"/>
  </cols>
  <sheetData>
    <row r="1" ht="12.75">
      <c r="E1" s="4" t="s">
        <v>28</v>
      </c>
    </row>
    <row r="3" spans="1:5" ht="15.75">
      <c r="A3" s="80" t="s">
        <v>20</v>
      </c>
      <c r="B3" s="80"/>
      <c r="C3" s="80"/>
      <c r="D3" s="80"/>
      <c r="E3" s="80"/>
    </row>
    <row r="6" spans="1:5" ht="12.75">
      <c r="A6" s="5" t="s">
        <v>26</v>
      </c>
      <c r="B6" s="5" t="s">
        <v>8</v>
      </c>
      <c r="C6" s="5" t="s">
        <v>9</v>
      </c>
      <c r="D6" s="5" t="s">
        <v>10</v>
      </c>
      <c r="E6" s="6" t="s">
        <v>21</v>
      </c>
    </row>
    <row r="7" ht="12.75">
      <c r="D7" s="2"/>
    </row>
    <row r="8" spans="1:5" ht="12.75">
      <c r="A8" s="8" t="s">
        <v>12</v>
      </c>
      <c r="B8" s="9"/>
      <c r="C8" s="9"/>
      <c r="D8" s="10"/>
      <c r="E8" s="9"/>
    </row>
    <row r="9" spans="1:4" ht="12.75">
      <c r="A9" t="s">
        <v>13</v>
      </c>
      <c r="B9" t="s">
        <v>14</v>
      </c>
      <c r="C9" t="s">
        <v>15</v>
      </c>
      <c r="D9" s="3">
        <f>'2006E'!D37+'2006E'!D43+'2006G'!D37</f>
        <v>2046404</v>
      </c>
    </row>
    <row r="10" spans="1:5" ht="12.75">
      <c r="A10" t="s">
        <v>110</v>
      </c>
      <c r="D10" s="3">
        <f>+'2006E'!D34</f>
        <v>2139000</v>
      </c>
      <c r="E10" s="82">
        <f>D10-D9</f>
        <v>92596</v>
      </c>
    </row>
    <row r="11" spans="1:5" ht="12.75">
      <c r="A11" s="7" t="s">
        <v>24</v>
      </c>
      <c r="B11" s="7"/>
      <c r="C11" s="7"/>
      <c r="D11" s="11">
        <f>'Summary of GRC''s '!B26</f>
        <v>2654467.42</v>
      </c>
      <c r="E11" s="12">
        <f>+D9-D11</f>
        <v>-608063.4199999999</v>
      </c>
    </row>
    <row r="12" ht="12.75">
      <c r="D12" s="2"/>
    </row>
    <row r="13" spans="1:5" ht="12.75">
      <c r="A13" s="8" t="s">
        <v>11</v>
      </c>
      <c r="B13" s="9"/>
      <c r="C13" s="9"/>
      <c r="D13" s="10"/>
      <c r="E13" s="9"/>
    </row>
    <row r="14" spans="1:4" ht="12.75">
      <c r="A14" t="s">
        <v>4</v>
      </c>
      <c r="B14" t="s">
        <v>3</v>
      </c>
      <c r="C14" t="s">
        <v>16</v>
      </c>
      <c r="D14" s="3">
        <f>+'2007E'!D31+'2007E'!D37+'2007G'!D31</f>
        <v>990084</v>
      </c>
    </row>
    <row r="15" spans="1:5" ht="12.75">
      <c r="A15" t="s">
        <v>110</v>
      </c>
      <c r="D15" s="3">
        <f>+'2007E'!D28</f>
        <v>1474000</v>
      </c>
      <c r="E15" s="82">
        <f>D15-D14</f>
        <v>483916</v>
      </c>
    </row>
    <row r="16" spans="1:5" ht="12.75">
      <c r="A16" s="7" t="s">
        <v>0</v>
      </c>
      <c r="B16" s="7"/>
      <c r="C16" s="7"/>
      <c r="D16" s="11">
        <f>'Summary of GRC''s '!B17</f>
        <v>1904593.4400000002</v>
      </c>
      <c r="E16" s="12">
        <f>+D14-D16</f>
        <v>-914509.4400000002</v>
      </c>
    </row>
    <row r="18" spans="1:5" ht="12.75">
      <c r="A18" s="8" t="s">
        <v>17</v>
      </c>
      <c r="B18" s="9"/>
      <c r="C18" s="9"/>
      <c r="D18" s="8"/>
      <c r="E18" s="9"/>
    </row>
    <row r="19" spans="1:4" ht="12.75">
      <c r="A19" t="s">
        <v>1</v>
      </c>
      <c r="B19" t="s">
        <v>7</v>
      </c>
      <c r="C19" t="s">
        <v>19</v>
      </c>
      <c r="D19" s="3">
        <f>+'2009E'!D18+'2009E'!D24+'2009G'!D18</f>
        <v>2125530</v>
      </c>
    </row>
    <row r="20" spans="1:5" ht="12.75">
      <c r="A20" t="s">
        <v>110</v>
      </c>
      <c r="D20" s="3">
        <f>+'2009E'!D15</f>
        <v>1139000</v>
      </c>
      <c r="E20" s="82">
        <f>D20-D19</f>
        <v>-986530</v>
      </c>
    </row>
    <row r="21" spans="1:5" ht="12.75">
      <c r="A21" s="7" t="s">
        <v>2</v>
      </c>
      <c r="B21" s="7"/>
      <c r="C21" s="7"/>
      <c r="D21" s="11">
        <f>'Summary of GRC''s '!B8</f>
        <v>2023136.1700000002</v>
      </c>
      <c r="E21" s="12">
        <f>+D19-D21</f>
        <v>102393.82999999984</v>
      </c>
    </row>
    <row r="23" spans="1:5" ht="12.75">
      <c r="A23" s="8" t="s">
        <v>18</v>
      </c>
      <c r="B23" s="9"/>
      <c r="C23" s="9"/>
      <c r="D23" s="8"/>
      <c r="E23" s="9"/>
    </row>
    <row r="24" spans="1:4" ht="12.75">
      <c r="A24" t="s">
        <v>5</v>
      </c>
      <c r="B24" t="s">
        <v>6</v>
      </c>
      <c r="D24" s="3">
        <f>'2011E'!D18+'2011G'!D18</f>
        <v>913000</v>
      </c>
    </row>
    <row r="25" spans="1:5" ht="12.75">
      <c r="A25" s="83" t="s">
        <v>111</v>
      </c>
      <c r="D25" s="3">
        <f>+'2011E'!D15</f>
        <v>982000</v>
      </c>
      <c r="E25" s="82">
        <f>D25-D24</f>
        <v>69000</v>
      </c>
    </row>
    <row r="26" spans="1:5" ht="12.75">
      <c r="A26" s="7" t="s">
        <v>25</v>
      </c>
      <c r="B26" s="7"/>
      <c r="C26" s="7"/>
      <c r="D26" s="11">
        <f>'Summary of GRC''s '!B32</f>
        <v>1123159.2599999998</v>
      </c>
      <c r="E26" s="12">
        <f>+D24-D26</f>
        <v>-210159.25999999978</v>
      </c>
    </row>
    <row r="27" ht="12.75">
      <c r="D27" s="3"/>
    </row>
    <row r="31" ht="12.75">
      <c r="A31" t="s">
        <v>27</v>
      </c>
    </row>
    <row r="33" ht="12.75">
      <c r="A33" t="s">
        <v>22</v>
      </c>
    </row>
    <row r="34" ht="12.75">
      <c r="A34" t="s">
        <v>23</v>
      </c>
    </row>
  </sheetData>
  <sheetProtection/>
  <mergeCells count="1"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zoomScalePageLayoutView="0" workbookViewId="0" topLeftCell="A1">
      <selection activeCell="G44" sqref="G44"/>
    </sheetView>
  </sheetViews>
  <sheetFormatPr defaultColWidth="9.140625" defaultRowHeight="12.75"/>
  <cols>
    <col min="1" max="1" width="38.8515625" style="14" customWidth="1"/>
    <col min="2" max="2" width="24.57421875" style="58" customWidth="1"/>
  </cols>
  <sheetData>
    <row r="2" spans="1:2" ht="12.75">
      <c r="A2" s="81" t="s">
        <v>51</v>
      </c>
      <c r="B2" s="81"/>
    </row>
    <row r="3" spans="1:2" ht="12.75">
      <c r="A3" s="55"/>
      <c r="B3" s="55"/>
    </row>
    <row r="4" spans="1:2" ht="12.75">
      <c r="A4" s="59" t="s">
        <v>58</v>
      </c>
      <c r="B4" s="60" t="s">
        <v>53</v>
      </c>
    </row>
    <row r="5" spans="1:2" ht="12.75">
      <c r="A5" s="61" t="s">
        <v>59</v>
      </c>
      <c r="B5" s="58">
        <v>184731.74</v>
      </c>
    </row>
    <row r="6" spans="1:2" ht="12.75">
      <c r="A6" s="61" t="s">
        <v>60</v>
      </c>
      <c r="B6" s="58">
        <v>41646.56</v>
      </c>
    </row>
    <row r="7" spans="1:2" ht="12.75">
      <c r="A7" s="61" t="s">
        <v>61</v>
      </c>
      <c r="B7" s="58">
        <v>1796757.87</v>
      </c>
    </row>
    <row r="8" spans="1:2" ht="13.5" thickBot="1">
      <c r="A8" s="63" t="s">
        <v>62</v>
      </c>
      <c r="B8" s="64">
        <f>SUM(B5:B7)</f>
        <v>2023136.1700000002</v>
      </c>
    </row>
    <row r="9" spans="1:2" ht="13.5" thickTop="1">
      <c r="A9" s="55"/>
      <c r="B9" s="55"/>
    </row>
    <row r="10" spans="1:2" ht="12.75">
      <c r="A10" s="55"/>
      <c r="B10" s="55"/>
    </row>
    <row r="11" spans="1:2" ht="12.75">
      <c r="A11" s="13"/>
      <c r="B11" s="56"/>
    </row>
    <row r="12" ht="12.75">
      <c r="A12" s="57"/>
    </row>
    <row r="13" spans="1:2" ht="12.75">
      <c r="A13" s="59" t="s">
        <v>52</v>
      </c>
      <c r="B13" s="60" t="s">
        <v>53</v>
      </c>
    </row>
    <row r="14" spans="1:2" ht="12.75">
      <c r="A14" s="61" t="s">
        <v>54</v>
      </c>
      <c r="B14" s="58">
        <v>17703.8</v>
      </c>
    </row>
    <row r="15" spans="1:2" ht="12.75">
      <c r="A15" s="61" t="s">
        <v>55</v>
      </c>
      <c r="B15" s="58">
        <v>2234.79</v>
      </c>
    </row>
    <row r="16" spans="1:6" ht="12.75">
      <c r="A16" s="61" t="s">
        <v>56</v>
      </c>
      <c r="B16" s="58">
        <v>1884654.85</v>
      </c>
      <c r="F16" s="62"/>
    </row>
    <row r="17" spans="1:2" ht="13.5" thickBot="1">
      <c r="A17" s="63" t="s">
        <v>57</v>
      </c>
      <c r="B17" s="64">
        <f>SUM(B14:B16)</f>
        <v>1904593.4400000002</v>
      </c>
    </row>
    <row r="18" spans="1:2" ht="13.5" thickTop="1">
      <c r="A18" s="61"/>
      <c r="B18" s="65"/>
    </row>
    <row r="19" spans="1:2" ht="12.75">
      <c r="A19" s="61"/>
      <c r="B19" s="65"/>
    </row>
    <row r="20" ht="12.75">
      <c r="B20" s="56"/>
    </row>
    <row r="21" spans="1:2" ht="12.75">
      <c r="A21" s="57"/>
      <c r="B21" s="60" t="s">
        <v>53</v>
      </c>
    </row>
    <row r="22" ht="12.75">
      <c r="A22" s="59" t="s">
        <v>12</v>
      </c>
    </row>
    <row r="23" spans="1:2" ht="12.75">
      <c r="A23" s="61" t="s">
        <v>64</v>
      </c>
      <c r="B23" s="58">
        <v>164900.34</v>
      </c>
    </row>
    <row r="24" spans="1:2" ht="12.75">
      <c r="A24" s="61" t="s">
        <v>65</v>
      </c>
      <c r="B24" s="58">
        <v>64265.48</v>
      </c>
    </row>
    <row r="25" spans="1:2" ht="12.75">
      <c r="A25" s="61" t="s">
        <v>66</v>
      </c>
      <c r="B25" s="58">
        <v>2425301.6</v>
      </c>
    </row>
    <row r="26" spans="1:2" ht="13.5" thickBot="1">
      <c r="A26" s="61"/>
      <c r="B26" s="64">
        <f>SUM(B23:B25)</f>
        <v>2654467.42</v>
      </c>
    </row>
    <row r="27" ht="13.5" thickTop="1"/>
    <row r="29" ht="12.75">
      <c r="A29" s="59" t="s">
        <v>63</v>
      </c>
    </row>
    <row r="30" spans="1:2" ht="12.75">
      <c r="A30" s="61" t="s">
        <v>109</v>
      </c>
      <c r="B30" s="58">
        <v>70624.12</v>
      </c>
    </row>
    <row r="31" spans="1:2" ht="12.75">
      <c r="A31" s="61" t="s">
        <v>108</v>
      </c>
      <c r="B31" s="58">
        <v>1052535.14</v>
      </c>
    </row>
    <row r="32" ht="13.5" thickBot="1">
      <c r="B32" s="64">
        <f>+B31+B30</f>
        <v>1123159.2599999998</v>
      </c>
    </row>
    <row r="33" ht="13.5" thickTop="1"/>
  </sheetData>
  <sheetProtection/>
  <mergeCells count="1">
    <mergeCell ref="A2:B2"/>
  </mergeCells>
  <printOptions/>
  <pageMargins left="1.14" right="0.75" top="1.5" bottom="0.75" header="0.5" footer="0.5"/>
  <pageSetup fitToHeight="2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2">
      <selection activeCell="B52" sqref="B52"/>
    </sheetView>
  </sheetViews>
  <sheetFormatPr defaultColWidth="9.140625" defaultRowHeight="12.75"/>
  <cols>
    <col min="1" max="1" width="5.7109375" style="14" customWidth="1"/>
    <col min="2" max="2" width="62.421875" style="14" customWidth="1"/>
    <col min="3" max="3" width="5.7109375" style="14" customWidth="1"/>
    <col min="4" max="5" width="15.7109375" style="14" customWidth="1"/>
  </cols>
  <sheetData>
    <row r="1" spans="1:5" ht="12.75">
      <c r="A1" s="13"/>
      <c r="E1" s="15" t="s">
        <v>97</v>
      </c>
    </row>
    <row r="2" ht="13.5" thickBot="1">
      <c r="E2" s="15" t="s">
        <v>67</v>
      </c>
    </row>
    <row r="3" spans="1:5" ht="14.25" thickBot="1" thickTop="1">
      <c r="A3" s="16"/>
      <c r="B3" s="17"/>
      <c r="E3" s="18" t="s">
        <v>29</v>
      </c>
    </row>
    <row r="4" spans="1:4" ht="13.5" thickTop="1">
      <c r="A4" s="19"/>
      <c r="B4" s="20"/>
      <c r="C4" s="20"/>
      <c r="D4" s="20"/>
    </row>
    <row r="5" spans="1:5" ht="12.75">
      <c r="A5" s="21" t="s">
        <v>30</v>
      </c>
      <c r="B5" s="22"/>
      <c r="C5" s="22"/>
      <c r="D5" s="22"/>
      <c r="E5" s="23"/>
    </row>
    <row r="6" spans="1:5" ht="12.75">
      <c r="A6" s="24" t="s">
        <v>31</v>
      </c>
      <c r="B6" s="22"/>
      <c r="C6" s="22"/>
      <c r="D6" s="22"/>
      <c r="E6" s="23"/>
    </row>
    <row r="7" spans="1:5" ht="12.75">
      <c r="A7" s="25" t="s">
        <v>98</v>
      </c>
      <c r="B7" s="22"/>
      <c r="C7" s="22"/>
      <c r="D7" s="22"/>
      <c r="E7" s="23"/>
    </row>
    <row r="8" spans="1:5" ht="12.75">
      <c r="A8" s="25" t="s">
        <v>99</v>
      </c>
      <c r="B8" s="22"/>
      <c r="C8" s="22"/>
      <c r="D8" s="22"/>
      <c r="E8" s="23"/>
    </row>
    <row r="9" spans="1:4" ht="12.75">
      <c r="A9" s="20"/>
      <c r="B9" s="20"/>
      <c r="C9" s="20"/>
      <c r="D9" s="20"/>
    </row>
    <row r="10" spans="1:4" ht="12.75">
      <c r="A10" s="26" t="s">
        <v>34</v>
      </c>
      <c r="B10" s="20"/>
      <c r="C10" s="20"/>
      <c r="D10" s="20"/>
    </row>
    <row r="11" spans="1:5" ht="12.75">
      <c r="A11" s="27" t="s">
        <v>35</v>
      </c>
      <c r="B11" s="28" t="s">
        <v>36</v>
      </c>
      <c r="C11" s="29"/>
      <c r="D11" s="30"/>
      <c r="E11" s="27" t="s">
        <v>37</v>
      </c>
    </row>
    <row r="12" spans="1:4" ht="12.75">
      <c r="A12" s="16"/>
      <c r="B12" s="16"/>
      <c r="C12" s="16"/>
      <c r="D12" s="16"/>
    </row>
    <row r="13" spans="1:4" ht="12.75">
      <c r="A13" s="31">
        <v>1</v>
      </c>
      <c r="B13" s="32" t="s">
        <v>38</v>
      </c>
      <c r="C13" s="33"/>
      <c r="D13" s="34"/>
    </row>
    <row r="14" spans="1:4" ht="12.75">
      <c r="A14" s="31">
        <f aca="true" t="shared" si="0" ref="A14:A31">+A13+1</f>
        <v>2</v>
      </c>
      <c r="B14" s="35"/>
      <c r="C14" s="33"/>
      <c r="D14" s="34"/>
    </row>
    <row r="15" spans="1:4" ht="12.75">
      <c r="A15" s="31">
        <f t="shared" si="0"/>
        <v>3</v>
      </c>
      <c r="B15" s="35" t="s">
        <v>100</v>
      </c>
      <c r="C15" s="33"/>
      <c r="D15" s="36">
        <v>982000</v>
      </c>
    </row>
    <row r="16" spans="1:4" ht="12.75">
      <c r="A16" s="31">
        <f t="shared" si="0"/>
        <v>4</v>
      </c>
      <c r="B16" s="35"/>
      <c r="C16" s="33"/>
      <c r="D16" s="34"/>
    </row>
    <row r="17" spans="1:4" ht="12.75">
      <c r="A17" s="31">
        <f t="shared" si="0"/>
        <v>5</v>
      </c>
      <c r="B17" s="37" t="s">
        <v>40</v>
      </c>
      <c r="C17" s="38"/>
      <c r="D17" s="39">
        <f>+D15/2</f>
        <v>491000</v>
      </c>
    </row>
    <row r="18" spans="1:6" ht="12.75">
      <c r="A18" s="31">
        <f t="shared" si="0"/>
        <v>6</v>
      </c>
      <c r="B18" s="40" t="s">
        <v>101</v>
      </c>
      <c r="C18" s="41"/>
      <c r="D18" s="42">
        <v>641575</v>
      </c>
      <c r="F18" s="9"/>
    </row>
    <row r="19" spans="1:6" ht="12.75">
      <c r="A19" s="31">
        <f t="shared" si="0"/>
        <v>7</v>
      </c>
      <c r="B19" s="35" t="s">
        <v>42</v>
      </c>
      <c r="C19" s="43"/>
      <c r="D19" s="44">
        <f>+D17-D18</f>
        <v>-150575</v>
      </c>
      <c r="E19" s="45">
        <f>+D19</f>
        <v>-150575</v>
      </c>
      <c r="F19" s="9"/>
    </row>
    <row r="20" spans="1:6" ht="12.75">
      <c r="A20" s="31">
        <f t="shared" si="0"/>
        <v>8</v>
      </c>
      <c r="B20" s="35"/>
      <c r="C20" s="41"/>
      <c r="D20" s="46"/>
      <c r="F20" s="9"/>
    </row>
    <row r="21" spans="1:6" ht="12.75">
      <c r="A21" s="31">
        <f t="shared" si="0"/>
        <v>9</v>
      </c>
      <c r="B21" s="35" t="s">
        <v>102</v>
      </c>
      <c r="C21" s="33"/>
      <c r="D21" s="36">
        <v>329000</v>
      </c>
      <c r="F21" s="77"/>
    </row>
    <row r="22" spans="1:4" ht="12.75">
      <c r="A22" s="31">
        <f t="shared" si="0"/>
        <v>10</v>
      </c>
      <c r="B22" s="35"/>
      <c r="C22" s="33"/>
      <c r="D22" s="34"/>
    </row>
    <row r="23" spans="1:4" ht="12.75">
      <c r="A23" s="31">
        <f t="shared" si="0"/>
        <v>11</v>
      </c>
      <c r="B23" s="37" t="s">
        <v>103</v>
      </c>
      <c r="C23" s="38"/>
      <c r="D23" s="39">
        <f>+D21/4</f>
        <v>82250</v>
      </c>
    </row>
    <row r="24" spans="1:6" ht="12.75">
      <c r="A24" s="31">
        <f t="shared" si="0"/>
        <v>12</v>
      </c>
      <c r="B24" s="40" t="s">
        <v>101</v>
      </c>
      <c r="C24" s="41"/>
      <c r="D24" s="42">
        <v>0</v>
      </c>
      <c r="F24" s="9"/>
    </row>
    <row r="25" spans="1:6" ht="12.75">
      <c r="A25" s="31">
        <f t="shared" si="0"/>
        <v>13</v>
      </c>
      <c r="B25" s="35" t="s">
        <v>42</v>
      </c>
      <c r="C25" s="43"/>
      <c r="D25" s="44">
        <f>+D23-D24</f>
        <v>82250</v>
      </c>
      <c r="E25" s="45">
        <f>+D25</f>
        <v>82250</v>
      </c>
      <c r="F25" s="9"/>
    </row>
    <row r="26" spans="1:6" ht="12.75">
      <c r="A26" s="31">
        <f t="shared" si="0"/>
        <v>14</v>
      </c>
      <c r="B26" s="35"/>
      <c r="C26" s="43"/>
      <c r="D26" s="45"/>
      <c r="E26" s="47"/>
      <c r="F26" s="9"/>
    </row>
    <row r="27" spans="1:6" ht="12.75">
      <c r="A27" s="31">
        <f t="shared" si="0"/>
        <v>15</v>
      </c>
      <c r="B27" s="35"/>
      <c r="C27" s="43"/>
      <c r="D27" s="48"/>
      <c r="F27" s="9"/>
    </row>
    <row r="28" spans="1:5" ht="12.75">
      <c r="A28" s="31">
        <f t="shared" si="0"/>
        <v>16</v>
      </c>
      <c r="B28" s="35" t="s">
        <v>46</v>
      </c>
      <c r="C28" s="41"/>
      <c r="E28" s="36">
        <f>+E19+E25</f>
        <v>-68325</v>
      </c>
    </row>
    <row r="29" spans="1:5" ht="12.75">
      <c r="A29" s="31">
        <f t="shared" si="0"/>
        <v>17</v>
      </c>
      <c r="B29" s="49"/>
      <c r="C29" s="41"/>
      <c r="E29" s="50"/>
    </row>
    <row r="30" spans="1:5" ht="12.75">
      <c r="A30" s="31">
        <f t="shared" si="0"/>
        <v>18</v>
      </c>
      <c r="B30" s="49" t="s">
        <v>47</v>
      </c>
      <c r="C30" s="51">
        <v>0.35</v>
      </c>
      <c r="E30" s="52">
        <f>-E28*C30</f>
        <v>23913.75</v>
      </c>
    </row>
    <row r="31" spans="1:5" ht="13.5" thickBot="1">
      <c r="A31" s="31">
        <f t="shared" si="0"/>
        <v>19</v>
      </c>
      <c r="B31" s="49" t="s">
        <v>48</v>
      </c>
      <c r="C31" s="41"/>
      <c r="E31" s="78">
        <f>-E28-E30</f>
        <v>44411.25</v>
      </c>
    </row>
    <row r="32" ht="13.5" thickTop="1"/>
    <row r="39" ht="12.75">
      <c r="D39" s="79"/>
    </row>
  </sheetData>
  <sheetProtection/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5.7109375" style="0" customWidth="1"/>
    <col min="2" max="2" width="62.421875" style="0" customWidth="1"/>
    <col min="3" max="3" width="5.7109375" style="0" customWidth="1"/>
    <col min="4" max="5" width="15.7109375" style="0" customWidth="1"/>
  </cols>
  <sheetData>
    <row r="1" spans="1:5" ht="12.75">
      <c r="A1" s="1"/>
      <c r="E1" s="15" t="s">
        <v>104</v>
      </c>
    </row>
    <row r="2" ht="13.5" thickBot="1">
      <c r="E2" s="15" t="s">
        <v>105</v>
      </c>
    </row>
    <row r="3" spans="1:5" ht="14.25" thickBot="1" thickTop="1">
      <c r="A3" s="16"/>
      <c r="B3" s="17"/>
      <c r="E3" s="18" t="s">
        <v>49</v>
      </c>
    </row>
    <row r="4" spans="1:8" ht="13.5" thickTop="1">
      <c r="A4" s="19"/>
      <c r="B4" s="20"/>
      <c r="C4" s="20"/>
      <c r="D4" s="20"/>
      <c r="E4" s="14"/>
      <c r="F4" s="14"/>
      <c r="G4" s="14"/>
      <c r="H4" s="14"/>
    </row>
    <row r="5" spans="1:8" ht="12.75">
      <c r="A5" s="21" t="s">
        <v>106</v>
      </c>
      <c r="B5" s="22"/>
      <c r="C5" s="22"/>
      <c r="D5" s="22"/>
      <c r="E5" s="23"/>
      <c r="F5" s="14"/>
      <c r="G5" s="14"/>
      <c r="H5" s="14"/>
    </row>
    <row r="6" spans="1:8" ht="12.75">
      <c r="A6" s="24" t="s">
        <v>31</v>
      </c>
      <c r="B6" s="22"/>
      <c r="C6" s="22"/>
      <c r="D6" s="22"/>
      <c r="E6" s="23"/>
      <c r="F6" s="14"/>
      <c r="G6" s="14"/>
      <c r="H6" s="14"/>
    </row>
    <row r="7" spans="1:8" ht="12.75">
      <c r="A7" s="25" t="e">
        <f>2011E!TESTYEAR</f>
        <v>#NAME?</v>
      </c>
      <c r="B7" s="22"/>
      <c r="C7" s="22"/>
      <c r="D7" s="22"/>
      <c r="E7" s="23"/>
      <c r="F7" s="14"/>
      <c r="G7" s="14"/>
      <c r="H7" s="14"/>
    </row>
    <row r="8" spans="1:8" ht="12.75">
      <c r="A8" s="25" t="e">
        <f>2011E!DOCKET</f>
        <v>#NAME?</v>
      </c>
      <c r="B8" s="22"/>
      <c r="C8" s="22"/>
      <c r="D8" s="22"/>
      <c r="E8" s="23"/>
      <c r="F8" s="14"/>
      <c r="G8" s="14"/>
      <c r="H8" s="14"/>
    </row>
    <row r="9" spans="1:8" ht="12.75">
      <c r="A9" s="20"/>
      <c r="B9" s="20"/>
      <c r="C9" s="20"/>
      <c r="D9" s="20"/>
      <c r="E9" s="14"/>
      <c r="F9" s="14"/>
      <c r="G9" s="14"/>
      <c r="H9" s="14"/>
    </row>
    <row r="10" spans="1:8" ht="12.75">
      <c r="A10" s="26" t="s">
        <v>34</v>
      </c>
      <c r="B10" s="20"/>
      <c r="C10" s="20"/>
      <c r="D10" s="20"/>
      <c r="E10" s="14"/>
      <c r="F10" s="14"/>
      <c r="G10" s="14"/>
      <c r="H10" s="14"/>
    </row>
    <row r="11" spans="1:8" ht="12.75">
      <c r="A11" s="27" t="s">
        <v>35</v>
      </c>
      <c r="B11" s="28" t="s">
        <v>36</v>
      </c>
      <c r="C11" s="29"/>
      <c r="D11" s="30"/>
      <c r="E11" s="27" t="s">
        <v>37</v>
      </c>
      <c r="F11" s="14"/>
      <c r="G11" s="14"/>
      <c r="H11" s="14"/>
    </row>
    <row r="12" spans="1:8" ht="12.75">
      <c r="A12" s="16"/>
      <c r="B12" s="16"/>
      <c r="C12" s="16"/>
      <c r="D12" s="16"/>
      <c r="E12" s="14"/>
      <c r="F12" s="14"/>
      <c r="G12" s="14"/>
      <c r="H12" s="14"/>
    </row>
    <row r="13" spans="1:4" ht="12.75">
      <c r="A13" s="31">
        <v>1</v>
      </c>
      <c r="B13" s="32" t="s">
        <v>38</v>
      </c>
      <c r="C13" s="33"/>
      <c r="D13" s="34"/>
    </row>
    <row r="14" spans="1:4" ht="12.75">
      <c r="A14" s="31">
        <f aca="true" t="shared" si="0" ref="A14:A25">+A13+1</f>
        <v>2</v>
      </c>
      <c r="B14" s="35"/>
      <c r="C14" s="33"/>
      <c r="D14" s="34"/>
    </row>
    <row r="15" spans="1:4" ht="12.75">
      <c r="A15" s="31">
        <f t="shared" si="0"/>
        <v>3</v>
      </c>
      <c r="B15" s="35" t="s">
        <v>100</v>
      </c>
      <c r="C15" s="33"/>
      <c r="D15" s="36">
        <v>982000</v>
      </c>
    </row>
    <row r="16" spans="1:4" ht="12.75">
      <c r="A16" s="31">
        <f t="shared" si="0"/>
        <v>4</v>
      </c>
      <c r="B16" s="35"/>
      <c r="C16" s="33"/>
      <c r="D16" s="34"/>
    </row>
    <row r="17" spans="1:4" ht="12.75">
      <c r="A17" s="31">
        <f t="shared" si="0"/>
        <v>5</v>
      </c>
      <c r="B17" s="37" t="s">
        <v>40</v>
      </c>
      <c r="C17" s="38"/>
      <c r="D17" s="39">
        <f>+D15/2</f>
        <v>491000</v>
      </c>
    </row>
    <row r="18" spans="1:6" ht="12.75">
      <c r="A18" s="31">
        <f t="shared" si="0"/>
        <v>6</v>
      </c>
      <c r="B18" s="40" t="s">
        <v>107</v>
      </c>
      <c r="C18" s="41"/>
      <c r="D18" s="42">
        <v>271425</v>
      </c>
      <c r="F18" s="9"/>
    </row>
    <row r="19" spans="1:6" ht="12.75">
      <c r="A19" s="31">
        <f t="shared" si="0"/>
        <v>7</v>
      </c>
      <c r="B19" s="35" t="s">
        <v>42</v>
      </c>
      <c r="C19" s="43"/>
      <c r="D19" s="44">
        <f>+D17-D18</f>
        <v>219575</v>
      </c>
      <c r="E19" s="45">
        <f>+D19</f>
        <v>219575</v>
      </c>
      <c r="F19" s="9"/>
    </row>
    <row r="20" spans="1:6" ht="12.75">
      <c r="A20" s="31">
        <f t="shared" si="0"/>
        <v>8</v>
      </c>
      <c r="B20" s="35"/>
      <c r="C20" s="43"/>
      <c r="D20" s="48"/>
      <c r="E20" s="54"/>
      <c r="F20" s="9"/>
    </row>
    <row r="21" spans="1:6" ht="12.75">
      <c r="A21" s="31">
        <f t="shared" si="0"/>
        <v>9</v>
      </c>
      <c r="B21" s="35"/>
      <c r="C21" s="41"/>
      <c r="D21" s="46"/>
      <c r="F21" s="9"/>
    </row>
    <row r="22" spans="1:5" ht="12.75">
      <c r="A22" s="31">
        <f t="shared" si="0"/>
        <v>10</v>
      </c>
      <c r="B22" s="35" t="s">
        <v>46</v>
      </c>
      <c r="C22" s="41"/>
      <c r="E22" s="36">
        <f>+E19</f>
        <v>219575</v>
      </c>
    </row>
    <row r="23" spans="1:5" ht="12.75">
      <c r="A23" s="31">
        <f t="shared" si="0"/>
        <v>11</v>
      </c>
      <c r="B23" s="49"/>
      <c r="C23" s="41"/>
      <c r="E23" s="50"/>
    </row>
    <row r="24" spans="1:5" ht="12.75">
      <c r="A24" s="31">
        <f t="shared" si="0"/>
        <v>12</v>
      </c>
      <c r="B24" s="49" t="s">
        <v>47</v>
      </c>
      <c r="C24" s="51">
        <v>0.35</v>
      </c>
      <c r="E24" s="52">
        <f>-E22*C24</f>
        <v>-76851.25</v>
      </c>
    </row>
    <row r="25" spans="1:5" ht="13.5" thickBot="1">
      <c r="A25" s="31">
        <f t="shared" si="0"/>
        <v>13</v>
      </c>
      <c r="B25" s="49" t="s">
        <v>48</v>
      </c>
      <c r="C25" s="41"/>
      <c r="E25" s="78">
        <f>-E22-E24</f>
        <v>-142723.75</v>
      </c>
    </row>
    <row r="26" ht="13.5" thickTop="1"/>
  </sheetData>
  <sheetProtection/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1">
      <selection activeCell="H43" sqref="H43"/>
    </sheetView>
  </sheetViews>
  <sheetFormatPr defaultColWidth="9.140625" defaultRowHeight="12.75"/>
  <cols>
    <col min="1" max="1" width="5.7109375" style="14" customWidth="1"/>
    <col min="2" max="2" width="62.421875" style="14" customWidth="1"/>
    <col min="3" max="3" width="5.7109375" style="14" customWidth="1"/>
    <col min="4" max="5" width="15.7109375" style="14" customWidth="1"/>
  </cols>
  <sheetData>
    <row r="1" spans="1:5" ht="12.75">
      <c r="A1" s="13"/>
      <c r="E1" s="15"/>
    </row>
    <row r="2" ht="13.5" thickBot="1">
      <c r="E2" s="15"/>
    </row>
    <row r="3" spans="1:5" ht="14.25" thickBot="1" thickTop="1">
      <c r="A3" s="16"/>
      <c r="B3" s="17"/>
      <c r="E3" s="18" t="s">
        <v>29</v>
      </c>
    </row>
    <row r="4" spans="1:4" ht="13.5" thickTop="1">
      <c r="A4" s="19"/>
      <c r="B4" s="20"/>
      <c r="C4" s="20"/>
      <c r="D4" s="20"/>
    </row>
    <row r="5" spans="1:5" ht="12.75">
      <c r="A5" s="21" t="s">
        <v>30</v>
      </c>
      <c r="B5" s="22"/>
      <c r="C5" s="22"/>
      <c r="D5" s="22"/>
      <c r="E5" s="23"/>
    </row>
    <row r="6" spans="1:5" ht="12.75">
      <c r="A6" s="24" t="s">
        <v>31</v>
      </c>
      <c r="B6" s="22"/>
      <c r="C6" s="22"/>
      <c r="D6" s="22"/>
      <c r="E6" s="23"/>
    </row>
    <row r="7" spans="1:5" ht="12.75">
      <c r="A7" s="25" t="s">
        <v>32</v>
      </c>
      <c r="B7" s="22"/>
      <c r="C7" s="22"/>
      <c r="D7" s="22"/>
      <c r="E7" s="23"/>
    </row>
    <row r="8" spans="1:5" ht="12.75">
      <c r="A8" s="25" t="s">
        <v>33</v>
      </c>
      <c r="B8" s="22"/>
      <c r="C8" s="22"/>
      <c r="D8" s="22"/>
      <c r="E8" s="23"/>
    </row>
    <row r="9" spans="1:4" ht="12.75">
      <c r="A9" s="20"/>
      <c r="B9" s="20"/>
      <c r="C9" s="20"/>
      <c r="D9" s="20"/>
    </row>
    <row r="10" spans="1:4" ht="12.75">
      <c r="A10" s="26" t="s">
        <v>34</v>
      </c>
      <c r="B10" s="20"/>
      <c r="C10" s="20"/>
      <c r="D10" s="20"/>
    </row>
    <row r="11" spans="1:5" ht="12.75">
      <c r="A11" s="27" t="s">
        <v>35</v>
      </c>
      <c r="B11" s="28" t="s">
        <v>36</v>
      </c>
      <c r="C11" s="29"/>
      <c r="D11" s="30"/>
      <c r="E11" s="27" t="s">
        <v>37</v>
      </c>
    </row>
    <row r="12" spans="1:4" ht="12.75">
      <c r="A12" s="16"/>
      <c r="B12" s="16"/>
      <c r="C12" s="16"/>
      <c r="D12" s="16"/>
    </row>
    <row r="13" spans="1:4" ht="12.75">
      <c r="A13" s="31">
        <v>1</v>
      </c>
      <c r="B13" s="32" t="s">
        <v>38</v>
      </c>
      <c r="C13" s="33"/>
      <c r="D13" s="34"/>
    </row>
    <row r="14" spans="1:4" ht="12.75">
      <c r="A14" s="31">
        <f aca="true" t="shared" si="0" ref="A14:A31">+A13+1</f>
        <v>2</v>
      </c>
      <c r="B14" s="35"/>
      <c r="C14" s="33"/>
      <c r="D14" s="34"/>
    </row>
    <row r="15" spans="1:4" ht="12.75">
      <c r="A15" s="31">
        <f t="shared" si="0"/>
        <v>3</v>
      </c>
      <c r="B15" s="35" t="s">
        <v>39</v>
      </c>
      <c r="C15" s="33"/>
      <c r="D15" s="36">
        <v>1139000</v>
      </c>
    </row>
    <row r="16" spans="1:4" ht="12.75">
      <c r="A16" s="31">
        <f t="shared" si="0"/>
        <v>4</v>
      </c>
      <c r="B16" s="35"/>
      <c r="C16" s="33"/>
      <c r="D16" s="34"/>
    </row>
    <row r="17" spans="1:4" ht="12.75">
      <c r="A17" s="31">
        <f t="shared" si="0"/>
        <v>5</v>
      </c>
      <c r="B17" s="37" t="s">
        <v>40</v>
      </c>
      <c r="C17" s="38"/>
      <c r="D17" s="39">
        <f>+D15/2</f>
        <v>569500</v>
      </c>
    </row>
    <row r="18" spans="1:6" ht="12.75">
      <c r="A18" s="31">
        <f t="shared" si="0"/>
        <v>6</v>
      </c>
      <c r="B18" s="40" t="s">
        <v>41</v>
      </c>
      <c r="C18" s="41"/>
      <c r="D18" s="42">
        <v>1317497</v>
      </c>
      <c r="F18" s="9"/>
    </row>
    <row r="19" spans="1:6" ht="12.75">
      <c r="A19" s="31">
        <f t="shared" si="0"/>
        <v>7</v>
      </c>
      <c r="B19" s="35" t="s">
        <v>42</v>
      </c>
      <c r="C19" s="43"/>
      <c r="D19" s="44">
        <f>+D17-D18</f>
        <v>-747997</v>
      </c>
      <c r="E19" s="45">
        <f>+D19</f>
        <v>-747997</v>
      </c>
      <c r="F19" s="9"/>
    </row>
    <row r="20" spans="1:6" ht="12.75">
      <c r="A20" s="31">
        <f t="shared" si="0"/>
        <v>8</v>
      </c>
      <c r="B20" s="35"/>
      <c r="C20" s="41"/>
      <c r="D20" s="46"/>
      <c r="F20" s="9"/>
    </row>
    <row r="21" spans="1:4" ht="12.75">
      <c r="A21" s="31">
        <f t="shared" si="0"/>
        <v>9</v>
      </c>
      <c r="B21" s="35" t="s">
        <v>43</v>
      </c>
      <c r="C21" s="33"/>
      <c r="D21" s="36">
        <v>329000</v>
      </c>
    </row>
    <row r="22" spans="1:4" ht="12.75">
      <c r="A22" s="31">
        <f t="shared" si="0"/>
        <v>10</v>
      </c>
      <c r="B22" s="35"/>
      <c r="C22" s="33"/>
      <c r="D22" s="34"/>
    </row>
    <row r="23" spans="1:4" ht="12.75">
      <c r="A23" s="31">
        <f t="shared" si="0"/>
        <v>11</v>
      </c>
      <c r="B23" s="37" t="s">
        <v>44</v>
      </c>
      <c r="C23" s="38"/>
      <c r="D23" s="39">
        <f>+D21/2</f>
        <v>164500</v>
      </c>
    </row>
    <row r="24" spans="1:6" ht="12.75">
      <c r="A24" s="31">
        <f t="shared" si="0"/>
        <v>12</v>
      </c>
      <c r="B24" s="40" t="s">
        <v>45</v>
      </c>
      <c r="C24" s="41"/>
      <c r="D24" s="42">
        <v>1674</v>
      </c>
      <c r="F24" s="9"/>
    </row>
    <row r="25" spans="1:6" ht="12.75">
      <c r="A25" s="31">
        <f t="shared" si="0"/>
        <v>13</v>
      </c>
      <c r="B25" s="35" t="s">
        <v>42</v>
      </c>
      <c r="C25" s="43"/>
      <c r="D25" s="44">
        <f>+D23-D24</f>
        <v>162826</v>
      </c>
      <c r="E25" s="45">
        <f>+D25</f>
        <v>162826</v>
      </c>
      <c r="F25" s="9"/>
    </row>
    <row r="26" spans="1:6" ht="12.75">
      <c r="A26" s="31">
        <f t="shared" si="0"/>
        <v>14</v>
      </c>
      <c r="B26" s="35"/>
      <c r="C26" s="43"/>
      <c r="D26" s="45"/>
      <c r="E26" s="47"/>
      <c r="F26" s="9"/>
    </row>
    <row r="27" spans="1:6" ht="12.75">
      <c r="A27" s="31">
        <f t="shared" si="0"/>
        <v>15</v>
      </c>
      <c r="B27" s="35"/>
      <c r="C27" s="43"/>
      <c r="D27" s="48"/>
      <c r="F27" s="9"/>
    </row>
    <row r="28" spans="1:5" ht="12.75">
      <c r="A28" s="31">
        <f t="shared" si="0"/>
        <v>16</v>
      </c>
      <c r="B28" s="35" t="s">
        <v>46</v>
      </c>
      <c r="C28" s="41"/>
      <c r="E28" s="36">
        <f>+E19+E25</f>
        <v>-585171</v>
      </c>
    </row>
    <row r="29" spans="1:5" ht="12.75">
      <c r="A29" s="31">
        <f t="shared" si="0"/>
        <v>17</v>
      </c>
      <c r="B29" s="49"/>
      <c r="C29" s="41"/>
      <c r="E29" s="50"/>
    </row>
    <row r="30" spans="1:5" ht="12.75">
      <c r="A30" s="31">
        <f t="shared" si="0"/>
        <v>18</v>
      </c>
      <c r="B30" s="49" t="s">
        <v>47</v>
      </c>
      <c r="C30" s="51">
        <v>0.35</v>
      </c>
      <c r="E30" s="52">
        <f>-E28*C30</f>
        <v>204809.84999999998</v>
      </c>
    </row>
    <row r="31" spans="1:5" ht="13.5" thickBot="1">
      <c r="A31" s="31">
        <f t="shared" si="0"/>
        <v>19</v>
      </c>
      <c r="B31" s="49" t="s">
        <v>48</v>
      </c>
      <c r="C31" s="41"/>
      <c r="E31" s="53">
        <f>-E28-E30</f>
        <v>380361.15</v>
      </c>
    </row>
    <row r="32" ht="13.5" thickTop="1"/>
  </sheetData>
  <sheetProtection/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5.7109375" style="0" customWidth="1"/>
    <col min="2" max="2" width="62.421875" style="0" customWidth="1"/>
    <col min="3" max="3" width="5.7109375" style="0" customWidth="1"/>
    <col min="4" max="5" width="15.7109375" style="0" customWidth="1"/>
  </cols>
  <sheetData>
    <row r="1" spans="1:5" ht="12.75">
      <c r="A1" s="1"/>
      <c r="E1" s="15"/>
    </row>
    <row r="2" ht="13.5" thickBot="1">
      <c r="E2" s="15"/>
    </row>
    <row r="3" spans="1:5" ht="14.25" thickBot="1" thickTop="1">
      <c r="A3" s="16"/>
      <c r="B3" s="17"/>
      <c r="E3" s="18" t="s">
        <v>49</v>
      </c>
    </row>
    <row r="4" spans="1:8" ht="13.5" thickTop="1">
      <c r="A4" s="19"/>
      <c r="B4" s="20"/>
      <c r="C4" s="20"/>
      <c r="D4" s="20"/>
      <c r="E4" s="14"/>
      <c r="F4" s="14"/>
      <c r="G4" s="14"/>
      <c r="H4" s="14"/>
    </row>
    <row r="5" spans="1:8" ht="12.75">
      <c r="A5" s="21" t="s">
        <v>50</v>
      </c>
      <c r="B5" s="22"/>
      <c r="C5" s="22"/>
      <c r="D5" s="22"/>
      <c r="E5" s="23"/>
      <c r="F5" s="14"/>
      <c r="G5" s="14"/>
      <c r="H5" s="14"/>
    </row>
    <row r="6" spans="1:8" ht="12.75">
      <c r="A6" s="24" t="s">
        <v>31</v>
      </c>
      <c r="B6" s="22"/>
      <c r="C6" s="22"/>
      <c r="D6" s="22"/>
      <c r="E6" s="23"/>
      <c r="F6" s="14"/>
      <c r="G6" s="14"/>
      <c r="H6" s="14"/>
    </row>
    <row r="7" spans="1:8" ht="12.75">
      <c r="A7" s="25" t="s">
        <v>32</v>
      </c>
      <c r="B7" s="22"/>
      <c r="C7" s="22"/>
      <c r="D7" s="22"/>
      <c r="E7" s="23"/>
      <c r="F7" s="14"/>
      <c r="G7" s="14"/>
      <c r="H7" s="14"/>
    </row>
    <row r="8" spans="1:8" ht="12.75">
      <c r="A8" s="25" t="s">
        <v>33</v>
      </c>
      <c r="B8" s="22"/>
      <c r="C8" s="22"/>
      <c r="D8" s="22"/>
      <c r="E8" s="23"/>
      <c r="F8" s="14"/>
      <c r="G8" s="14"/>
      <c r="H8" s="14"/>
    </row>
    <row r="9" spans="1:8" ht="12.75">
      <c r="A9" s="20"/>
      <c r="B9" s="20"/>
      <c r="C9" s="20"/>
      <c r="D9" s="20"/>
      <c r="E9" s="14"/>
      <c r="F9" s="14"/>
      <c r="G9" s="14"/>
      <c r="H9" s="14"/>
    </row>
    <row r="10" spans="1:8" ht="12.75">
      <c r="A10" s="26" t="s">
        <v>34</v>
      </c>
      <c r="B10" s="20"/>
      <c r="C10" s="20"/>
      <c r="D10" s="20"/>
      <c r="E10" s="14"/>
      <c r="F10" s="14"/>
      <c r="G10" s="14"/>
      <c r="H10" s="14"/>
    </row>
    <row r="11" spans="1:8" ht="12.75">
      <c r="A11" s="27" t="s">
        <v>35</v>
      </c>
      <c r="B11" s="28" t="s">
        <v>36</v>
      </c>
      <c r="C11" s="29"/>
      <c r="D11" s="30"/>
      <c r="E11" s="27" t="s">
        <v>37</v>
      </c>
      <c r="F11" s="14"/>
      <c r="G11" s="14"/>
      <c r="H11" s="14"/>
    </row>
    <row r="12" spans="1:8" ht="12.75">
      <c r="A12" s="16"/>
      <c r="B12" s="16"/>
      <c r="C12" s="16"/>
      <c r="D12" s="16"/>
      <c r="E12" s="14"/>
      <c r="F12" s="14"/>
      <c r="G12" s="14"/>
      <c r="H12" s="14"/>
    </row>
    <row r="13" spans="1:4" ht="12.75">
      <c r="A13" s="31">
        <v>1</v>
      </c>
      <c r="B13" s="32" t="s">
        <v>38</v>
      </c>
      <c r="C13" s="33"/>
      <c r="D13" s="34"/>
    </row>
    <row r="14" spans="1:4" ht="12.75">
      <c r="A14" s="31">
        <f aca="true" t="shared" si="0" ref="A14:A25">+A13+1</f>
        <v>2</v>
      </c>
      <c r="B14" s="35"/>
      <c r="C14" s="33"/>
      <c r="D14" s="34"/>
    </row>
    <row r="15" spans="1:4" ht="12.75">
      <c r="A15" s="31">
        <f t="shared" si="0"/>
        <v>3</v>
      </c>
      <c r="B15" s="35" t="s">
        <v>39</v>
      </c>
      <c r="C15" s="33"/>
      <c r="D15" s="36">
        <v>1139000</v>
      </c>
    </row>
    <row r="16" spans="1:4" ht="12.75">
      <c r="A16" s="31">
        <f t="shared" si="0"/>
        <v>4</v>
      </c>
      <c r="B16" s="35"/>
      <c r="C16" s="33"/>
      <c r="D16" s="34"/>
    </row>
    <row r="17" spans="1:4" ht="12.75">
      <c r="A17" s="31">
        <f t="shared" si="0"/>
        <v>5</v>
      </c>
      <c r="B17" s="37" t="s">
        <v>40</v>
      </c>
      <c r="C17" s="38"/>
      <c r="D17" s="39">
        <f>+D15/2</f>
        <v>569500</v>
      </c>
    </row>
    <row r="18" spans="1:6" ht="12.75">
      <c r="A18" s="31">
        <f t="shared" si="0"/>
        <v>6</v>
      </c>
      <c r="B18" s="40" t="s">
        <v>41</v>
      </c>
      <c r="C18" s="41"/>
      <c r="D18" s="42">
        <v>806359</v>
      </c>
      <c r="F18" s="9"/>
    </row>
    <row r="19" spans="1:6" ht="12.75">
      <c r="A19" s="31">
        <f t="shared" si="0"/>
        <v>7</v>
      </c>
      <c r="B19" s="35" t="s">
        <v>42</v>
      </c>
      <c r="C19" s="43"/>
      <c r="D19" s="44">
        <f>+D17-D18</f>
        <v>-236859</v>
      </c>
      <c r="E19" s="45">
        <f>+D19</f>
        <v>-236859</v>
      </c>
      <c r="F19" s="9"/>
    </row>
    <row r="20" spans="1:6" ht="12.75">
      <c r="A20" s="31">
        <f t="shared" si="0"/>
        <v>8</v>
      </c>
      <c r="B20" s="35"/>
      <c r="C20" s="43"/>
      <c r="D20" s="48"/>
      <c r="E20" s="54"/>
      <c r="F20" s="9"/>
    </row>
    <row r="21" spans="1:6" ht="12.75">
      <c r="A21" s="31">
        <f t="shared" si="0"/>
        <v>9</v>
      </c>
      <c r="B21" s="35"/>
      <c r="C21" s="41"/>
      <c r="D21" s="46"/>
      <c r="F21" s="9"/>
    </row>
    <row r="22" spans="1:5" ht="12.75">
      <c r="A22" s="31">
        <f t="shared" si="0"/>
        <v>10</v>
      </c>
      <c r="B22" s="35" t="s">
        <v>46</v>
      </c>
      <c r="C22" s="41"/>
      <c r="E22" s="36">
        <f>+E19</f>
        <v>-236859</v>
      </c>
    </row>
    <row r="23" spans="1:5" ht="12.75">
      <c r="A23" s="31">
        <f t="shared" si="0"/>
        <v>11</v>
      </c>
      <c r="B23" s="49"/>
      <c r="C23" s="41"/>
      <c r="E23" s="50"/>
    </row>
    <row r="24" spans="1:5" ht="12.75">
      <c r="A24" s="31">
        <f t="shared" si="0"/>
        <v>12</v>
      </c>
      <c r="B24" s="49" t="s">
        <v>47</v>
      </c>
      <c r="C24" s="51">
        <v>0.35</v>
      </c>
      <c r="E24" s="52">
        <f>-E22*C24</f>
        <v>82900.65</v>
      </c>
    </row>
    <row r="25" spans="1:5" ht="13.5" thickBot="1">
      <c r="A25" s="31">
        <f t="shared" si="0"/>
        <v>13</v>
      </c>
      <c r="B25" s="49" t="s">
        <v>48</v>
      </c>
      <c r="C25" s="41"/>
      <c r="E25" s="53">
        <f>-E22-E24</f>
        <v>153958.35</v>
      </c>
    </row>
    <row r="26" ht="13.5" thickTop="1"/>
  </sheetData>
  <sheetProtection/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62.421875" style="0" customWidth="1"/>
    <col min="3" max="3" width="5.7109375" style="0" customWidth="1"/>
    <col min="4" max="5" width="15.7109375" style="0" customWidth="1"/>
  </cols>
  <sheetData>
    <row r="1" spans="1:5" ht="12.75">
      <c r="A1" s="1"/>
      <c r="E1" s="15" t="s">
        <v>68</v>
      </c>
    </row>
    <row r="2" ht="13.5" thickBot="1">
      <c r="E2" s="15" t="s">
        <v>67</v>
      </c>
    </row>
    <row r="3" spans="1:5" ht="14.25" thickBot="1" thickTop="1">
      <c r="A3" s="16"/>
      <c r="B3" s="17"/>
      <c r="E3" s="18" t="s">
        <v>29</v>
      </c>
    </row>
    <row r="4" spans="1:4" ht="13.5" thickTop="1">
      <c r="A4" s="19"/>
      <c r="B4" s="20"/>
      <c r="C4" s="20"/>
      <c r="D4" s="20"/>
    </row>
    <row r="5" spans="1:5" ht="12.75">
      <c r="A5" s="66" t="s">
        <v>30</v>
      </c>
      <c r="B5" s="22"/>
      <c r="C5" s="22"/>
      <c r="D5" s="22"/>
      <c r="E5" s="67"/>
    </row>
    <row r="6" spans="1:5" ht="12.75">
      <c r="A6" s="68" t="s">
        <v>31</v>
      </c>
      <c r="B6" s="22"/>
      <c r="C6" s="22"/>
      <c r="D6" s="22"/>
      <c r="E6" s="67"/>
    </row>
    <row r="7" spans="1:5" ht="12.75">
      <c r="A7" s="25" t="s">
        <v>69</v>
      </c>
      <c r="B7" s="22"/>
      <c r="C7" s="22"/>
      <c r="D7" s="22"/>
      <c r="E7" s="67"/>
    </row>
    <row r="8" spans="1:5" ht="12.75">
      <c r="A8" s="25" t="s">
        <v>70</v>
      </c>
      <c r="B8" s="22"/>
      <c r="C8" s="22"/>
      <c r="D8" s="22"/>
      <c r="E8" s="67"/>
    </row>
    <row r="9" spans="1:4" ht="12.75">
      <c r="A9" s="20"/>
      <c r="B9" s="20"/>
      <c r="C9" s="20"/>
      <c r="D9" s="20"/>
    </row>
    <row r="10" spans="1:4" ht="12.75">
      <c r="A10" s="26" t="s">
        <v>34</v>
      </c>
      <c r="B10" s="20"/>
      <c r="C10" s="20"/>
      <c r="D10" s="20"/>
    </row>
    <row r="11" spans="1:5" ht="12.75">
      <c r="A11" s="27" t="s">
        <v>35</v>
      </c>
      <c r="B11" s="28" t="s">
        <v>36</v>
      </c>
      <c r="C11" s="29"/>
      <c r="D11" s="30"/>
      <c r="E11" s="27" t="s">
        <v>37</v>
      </c>
    </row>
    <row r="12" spans="1:4" ht="12.75">
      <c r="A12" s="16"/>
      <c r="B12" s="16"/>
      <c r="C12" s="16"/>
      <c r="D12" s="16"/>
    </row>
    <row r="13" spans="1:4" ht="12.75">
      <c r="A13" s="31">
        <v>1</v>
      </c>
      <c r="B13" s="69" t="s">
        <v>71</v>
      </c>
      <c r="C13" s="70"/>
      <c r="D13" s="70"/>
    </row>
    <row r="14" spans="1:4" ht="12.75">
      <c r="A14" s="31">
        <f aca="true" t="shared" si="0" ref="A14:A44">+A13+1</f>
        <v>2</v>
      </c>
      <c r="B14" s="71"/>
      <c r="C14" s="70"/>
      <c r="D14" s="70"/>
    </row>
    <row r="15" spans="1:4" ht="12.75">
      <c r="A15" s="31">
        <f t="shared" si="0"/>
        <v>3</v>
      </c>
      <c r="B15" s="35" t="s">
        <v>72</v>
      </c>
      <c r="C15" s="72"/>
      <c r="D15" s="73" t="s">
        <v>73</v>
      </c>
    </row>
    <row r="16" spans="1:4" ht="12.75">
      <c r="A16" s="31">
        <f t="shared" si="0"/>
        <v>4</v>
      </c>
      <c r="B16" s="40"/>
      <c r="C16" s="72"/>
      <c r="D16" s="74"/>
    </row>
    <row r="17" spans="1:6" ht="12.75">
      <c r="A17" s="31">
        <f t="shared" si="0"/>
        <v>5</v>
      </c>
      <c r="B17" s="40" t="s">
        <v>74</v>
      </c>
      <c r="C17" s="41"/>
      <c r="D17" s="36">
        <v>176736</v>
      </c>
      <c r="E17" s="9"/>
      <c r="F17" s="9"/>
    </row>
    <row r="18" spans="1:5" ht="12.75">
      <c r="A18" s="31">
        <f t="shared" si="0"/>
        <v>6</v>
      </c>
      <c r="B18" s="35" t="s">
        <v>42</v>
      </c>
      <c r="C18" s="72"/>
      <c r="D18" s="44"/>
      <c r="E18" s="45">
        <f>-D17</f>
        <v>-176736</v>
      </c>
    </row>
    <row r="19" spans="1:4" ht="12.75">
      <c r="A19" s="31">
        <f t="shared" si="0"/>
        <v>7</v>
      </c>
      <c r="B19" s="35"/>
      <c r="C19" s="72"/>
      <c r="D19" s="74"/>
    </row>
    <row r="20" spans="1:4" ht="12.75">
      <c r="A20" s="31">
        <f t="shared" si="0"/>
        <v>8</v>
      </c>
      <c r="B20" s="35" t="s">
        <v>75</v>
      </c>
      <c r="C20" s="72"/>
      <c r="D20" s="73" t="s">
        <v>73</v>
      </c>
    </row>
    <row r="21" spans="1:4" ht="12.75">
      <c r="A21" s="31">
        <f t="shared" si="0"/>
        <v>9</v>
      </c>
      <c r="B21" s="35"/>
      <c r="C21" s="72"/>
      <c r="D21" s="74"/>
    </row>
    <row r="22" spans="1:6" ht="12.75">
      <c r="A22" s="31">
        <f t="shared" si="0"/>
        <v>10</v>
      </c>
      <c r="B22" s="40" t="s">
        <v>76</v>
      </c>
      <c r="C22" s="41"/>
      <c r="D22" s="36">
        <v>251888</v>
      </c>
      <c r="F22" s="9"/>
    </row>
    <row r="23" spans="1:5" ht="12.75">
      <c r="A23" s="31">
        <f t="shared" si="0"/>
        <v>11</v>
      </c>
      <c r="B23" s="35" t="s">
        <v>42</v>
      </c>
      <c r="C23" s="72"/>
      <c r="D23" s="44"/>
      <c r="E23" s="45">
        <f>-D22</f>
        <v>-251888</v>
      </c>
    </row>
    <row r="24" spans="1:4" ht="12.75">
      <c r="A24" s="31">
        <f t="shared" si="0"/>
        <v>12</v>
      </c>
      <c r="B24" s="35"/>
      <c r="C24" s="72"/>
      <c r="D24" s="74"/>
    </row>
    <row r="25" spans="1:4" ht="12.75">
      <c r="A25" s="31">
        <f t="shared" si="0"/>
        <v>13</v>
      </c>
      <c r="B25" s="49"/>
      <c r="C25" s="70"/>
      <c r="D25" s="34"/>
    </row>
    <row r="26" spans="1:4" ht="12.75">
      <c r="A26" s="31">
        <f t="shared" si="0"/>
        <v>14</v>
      </c>
      <c r="B26" s="32" t="s">
        <v>38</v>
      </c>
      <c r="C26" s="33"/>
      <c r="D26" s="34"/>
    </row>
    <row r="27" spans="1:4" ht="12.75">
      <c r="A27" s="31">
        <f t="shared" si="0"/>
        <v>15</v>
      </c>
      <c r="B27" s="35"/>
      <c r="C27" s="33"/>
      <c r="D27" s="34"/>
    </row>
    <row r="28" spans="1:4" ht="12.75">
      <c r="A28" s="31">
        <f t="shared" si="0"/>
        <v>16</v>
      </c>
      <c r="B28" s="35" t="s">
        <v>77</v>
      </c>
      <c r="C28" s="33"/>
      <c r="D28" s="36">
        <v>1474000</v>
      </c>
    </row>
    <row r="29" spans="1:4" ht="12.75">
      <c r="A29" s="31">
        <f t="shared" si="0"/>
        <v>17</v>
      </c>
      <c r="B29" s="35"/>
      <c r="C29" s="33"/>
      <c r="D29" s="34"/>
    </row>
    <row r="30" spans="1:4" ht="12.75">
      <c r="A30" s="31">
        <f t="shared" si="0"/>
        <v>18</v>
      </c>
      <c r="B30" s="37" t="s">
        <v>78</v>
      </c>
      <c r="C30" s="38"/>
      <c r="D30" s="39">
        <f>+D28/2</f>
        <v>737000</v>
      </c>
    </row>
    <row r="31" spans="1:6" ht="12.75">
      <c r="A31" s="31">
        <f t="shared" si="0"/>
        <v>19</v>
      </c>
      <c r="B31" s="40" t="s">
        <v>41</v>
      </c>
      <c r="C31" s="41"/>
      <c r="D31" s="42">
        <v>321200</v>
      </c>
      <c r="F31" s="9"/>
    </row>
    <row r="32" spans="1:6" ht="12.75">
      <c r="A32" s="31">
        <f t="shared" si="0"/>
        <v>20</v>
      </c>
      <c r="B32" s="35" t="s">
        <v>42</v>
      </c>
      <c r="C32" s="43"/>
      <c r="D32" s="44">
        <f>+D30-D31</f>
        <v>415800</v>
      </c>
      <c r="E32" s="45">
        <f>+D32</f>
        <v>415800</v>
      </c>
      <c r="F32" s="9"/>
    </row>
    <row r="33" spans="1:6" ht="12.75">
      <c r="A33" s="31">
        <f t="shared" si="0"/>
        <v>21</v>
      </c>
      <c r="B33" s="35"/>
      <c r="C33" s="41"/>
      <c r="D33" s="46"/>
      <c r="F33" s="9"/>
    </row>
    <row r="34" spans="1:4" ht="12.75">
      <c r="A34" s="31">
        <f t="shared" si="0"/>
        <v>22</v>
      </c>
      <c r="B34" s="35" t="s">
        <v>79</v>
      </c>
      <c r="C34" s="33"/>
      <c r="D34" s="36">
        <v>325000</v>
      </c>
    </row>
    <row r="35" spans="1:4" ht="12.75">
      <c r="A35" s="31">
        <f t="shared" si="0"/>
        <v>23</v>
      </c>
      <c r="B35" s="35"/>
      <c r="C35" s="33"/>
      <c r="D35" s="34"/>
    </row>
    <row r="36" spans="1:4" ht="12.75">
      <c r="A36" s="31">
        <f t="shared" si="0"/>
        <v>24</v>
      </c>
      <c r="B36" s="37" t="s">
        <v>80</v>
      </c>
      <c r="C36" s="38"/>
      <c r="D36" s="39">
        <f>+D34/2</f>
        <v>162500</v>
      </c>
    </row>
    <row r="37" spans="1:6" ht="12.75">
      <c r="A37" s="31">
        <f t="shared" si="0"/>
        <v>25</v>
      </c>
      <c r="B37" s="40" t="s">
        <v>45</v>
      </c>
      <c r="C37" s="41"/>
      <c r="D37" s="42">
        <v>351915</v>
      </c>
      <c r="F37" s="9"/>
    </row>
    <row r="38" spans="1:6" ht="12.75">
      <c r="A38" s="31">
        <f t="shared" si="0"/>
        <v>26</v>
      </c>
      <c r="B38" s="35" t="s">
        <v>42</v>
      </c>
      <c r="C38" s="43"/>
      <c r="D38" s="44">
        <f>+D36-D37</f>
        <v>-189415</v>
      </c>
      <c r="E38" s="45">
        <f>+D38</f>
        <v>-189415</v>
      </c>
      <c r="F38" s="9"/>
    </row>
    <row r="39" spans="1:6" ht="12.75">
      <c r="A39" s="31">
        <f t="shared" si="0"/>
        <v>27</v>
      </c>
      <c r="B39" s="35"/>
      <c r="C39" s="43"/>
      <c r="D39" s="45"/>
      <c r="E39" s="54"/>
      <c r="F39" s="9"/>
    </row>
    <row r="40" spans="1:6" ht="12.75">
      <c r="A40" s="31">
        <f t="shared" si="0"/>
        <v>28</v>
      </c>
      <c r="B40" s="35"/>
      <c r="C40" s="43"/>
      <c r="D40" s="48"/>
      <c r="F40" s="9"/>
    </row>
    <row r="41" spans="1:5" ht="12.75">
      <c r="A41" s="31">
        <f t="shared" si="0"/>
        <v>29</v>
      </c>
      <c r="B41" s="35" t="s">
        <v>46</v>
      </c>
      <c r="C41" s="41"/>
      <c r="E41" s="36">
        <f>+E18+E23+E32+E38</f>
        <v>-202239</v>
      </c>
    </row>
    <row r="42" spans="1:5" ht="12.75">
      <c r="A42" s="31">
        <f t="shared" si="0"/>
        <v>30</v>
      </c>
      <c r="B42" s="49"/>
      <c r="C42" s="41"/>
      <c r="E42" s="50"/>
    </row>
    <row r="43" spans="1:5" ht="12.75">
      <c r="A43" s="31">
        <f t="shared" si="0"/>
        <v>31</v>
      </c>
      <c r="B43" s="49" t="s">
        <v>47</v>
      </c>
      <c r="C43" s="51">
        <v>0.35</v>
      </c>
      <c r="E43" s="52">
        <f>-E41*C43</f>
        <v>70783.65</v>
      </c>
    </row>
    <row r="44" spans="1:5" ht="13.5" thickBot="1">
      <c r="A44" s="31">
        <f t="shared" si="0"/>
        <v>32</v>
      </c>
      <c r="B44" s="49" t="s">
        <v>48</v>
      </c>
      <c r="C44" s="41"/>
      <c r="E44" s="53">
        <f>-E41-E43</f>
        <v>131455.35</v>
      </c>
    </row>
    <row r="45" ht="13.5" thickTop="1"/>
  </sheetData>
  <sheetProtection/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1">
      <selection activeCell="B46" sqref="B46"/>
    </sheetView>
  </sheetViews>
  <sheetFormatPr defaultColWidth="9.140625" defaultRowHeight="12.75"/>
  <cols>
    <col min="1" max="1" width="5.7109375" style="0" customWidth="1"/>
    <col min="2" max="2" width="62.421875" style="0" customWidth="1"/>
    <col min="3" max="3" width="5.7109375" style="0" customWidth="1"/>
    <col min="4" max="5" width="15.7109375" style="0" customWidth="1"/>
  </cols>
  <sheetData>
    <row r="1" spans="1:5" ht="12.75">
      <c r="A1" s="1"/>
      <c r="E1" s="15" t="s">
        <v>81</v>
      </c>
    </row>
    <row r="2" ht="13.5" thickBot="1">
      <c r="E2" s="15" t="s">
        <v>82</v>
      </c>
    </row>
    <row r="3" spans="1:5" ht="14.25" thickBot="1" thickTop="1">
      <c r="A3" s="16"/>
      <c r="B3" s="17"/>
      <c r="E3" s="18" t="s">
        <v>49</v>
      </c>
    </row>
    <row r="4" spans="1:4" ht="13.5" thickTop="1">
      <c r="A4" s="19"/>
      <c r="B4" s="20"/>
      <c r="C4" s="20"/>
      <c r="D4" s="20"/>
    </row>
    <row r="5" spans="1:5" ht="12.75">
      <c r="A5" s="66" t="s">
        <v>50</v>
      </c>
      <c r="B5" s="22"/>
      <c r="C5" s="22"/>
      <c r="D5" s="22"/>
      <c r="E5" s="67"/>
    </row>
    <row r="6" spans="1:5" ht="12.75">
      <c r="A6" s="68" t="s">
        <v>31</v>
      </c>
      <c r="B6" s="22"/>
      <c r="C6" s="22"/>
      <c r="D6" s="22"/>
      <c r="E6" s="67"/>
    </row>
    <row r="7" spans="1:5" ht="12.75">
      <c r="A7" s="25" t="s">
        <v>69</v>
      </c>
      <c r="B7" s="22"/>
      <c r="C7" s="22"/>
      <c r="D7" s="22"/>
      <c r="E7" s="67"/>
    </row>
    <row r="8" spans="1:5" ht="12.75">
      <c r="A8" s="25" t="s">
        <v>70</v>
      </c>
      <c r="B8" s="22"/>
      <c r="C8" s="22"/>
      <c r="D8" s="22"/>
      <c r="E8" s="67"/>
    </row>
    <row r="9" spans="1:4" ht="12.75">
      <c r="A9" s="20"/>
      <c r="B9" s="20"/>
      <c r="C9" s="20"/>
      <c r="D9" s="20"/>
    </row>
    <row r="10" spans="1:4" ht="12.75">
      <c r="A10" s="26" t="s">
        <v>34</v>
      </c>
      <c r="B10" s="20"/>
      <c r="C10" s="20"/>
      <c r="D10" s="20"/>
    </row>
    <row r="11" spans="1:5" ht="12.75">
      <c r="A11" s="27" t="s">
        <v>35</v>
      </c>
      <c r="B11" s="28" t="s">
        <v>36</v>
      </c>
      <c r="C11" s="29"/>
      <c r="D11" s="30"/>
      <c r="E11" s="27" t="s">
        <v>37</v>
      </c>
    </row>
    <row r="12" spans="1:4" ht="12.75">
      <c r="A12" s="16"/>
      <c r="B12" s="16"/>
      <c r="C12" s="16"/>
      <c r="D12" s="16"/>
    </row>
    <row r="13" spans="1:4" ht="12.75">
      <c r="A13" s="31">
        <v>1</v>
      </c>
      <c r="B13" s="69" t="s">
        <v>71</v>
      </c>
      <c r="C13" s="70"/>
      <c r="D13" s="70"/>
    </row>
    <row r="14" spans="1:4" ht="12.75">
      <c r="A14" s="31">
        <f aca="true" t="shared" si="0" ref="A14:A38">+A13+1</f>
        <v>2</v>
      </c>
      <c r="B14" s="71"/>
      <c r="C14" s="70"/>
      <c r="D14" s="70"/>
    </row>
    <row r="15" spans="1:4" ht="12.75">
      <c r="A15" s="31">
        <f t="shared" si="0"/>
        <v>3</v>
      </c>
      <c r="B15" s="35" t="s">
        <v>72</v>
      </c>
      <c r="C15" s="72"/>
      <c r="D15" s="73" t="s">
        <v>73</v>
      </c>
    </row>
    <row r="16" spans="1:4" ht="12.75">
      <c r="A16" s="31">
        <f t="shared" si="0"/>
        <v>4</v>
      </c>
      <c r="B16" s="40"/>
      <c r="C16" s="72"/>
      <c r="D16" s="74"/>
    </row>
    <row r="17" spans="1:6" ht="12.75">
      <c r="A17" s="31">
        <f t="shared" si="0"/>
        <v>5</v>
      </c>
      <c r="B17" s="40" t="s">
        <v>74</v>
      </c>
      <c r="C17" s="41"/>
      <c r="D17" s="36">
        <v>241861</v>
      </c>
      <c r="E17" s="9"/>
      <c r="F17" s="9"/>
    </row>
    <row r="18" spans="1:5" ht="12.75">
      <c r="A18" s="31">
        <f t="shared" si="0"/>
        <v>6</v>
      </c>
      <c r="B18" s="35" t="s">
        <v>42</v>
      </c>
      <c r="C18" s="72"/>
      <c r="D18" s="44"/>
      <c r="E18" s="45">
        <f>-D17</f>
        <v>-241861</v>
      </c>
    </row>
    <row r="19" spans="1:4" ht="12.75">
      <c r="A19" s="31">
        <f t="shared" si="0"/>
        <v>7</v>
      </c>
      <c r="B19" s="35"/>
      <c r="C19" s="72"/>
      <c r="D19" s="74"/>
    </row>
    <row r="20" spans="1:4" ht="12.75">
      <c r="A20" s="31">
        <f t="shared" si="0"/>
        <v>8</v>
      </c>
      <c r="B20" s="35" t="s">
        <v>75</v>
      </c>
      <c r="C20" s="72"/>
      <c r="D20" s="73" t="s">
        <v>73</v>
      </c>
    </row>
    <row r="21" spans="1:4" ht="12.75">
      <c r="A21" s="31">
        <f t="shared" si="0"/>
        <v>9</v>
      </c>
      <c r="B21" s="35"/>
      <c r="C21" s="72"/>
      <c r="D21" s="74"/>
    </row>
    <row r="22" spans="1:6" ht="12.75">
      <c r="A22" s="31">
        <f t="shared" si="0"/>
        <v>10</v>
      </c>
      <c r="B22" s="40" t="s">
        <v>76</v>
      </c>
      <c r="C22" s="41"/>
      <c r="D22" s="36">
        <v>110484</v>
      </c>
      <c r="F22" s="9"/>
    </row>
    <row r="23" spans="1:5" ht="12.75">
      <c r="A23" s="31">
        <f t="shared" si="0"/>
        <v>11</v>
      </c>
      <c r="B23" s="35" t="s">
        <v>42</v>
      </c>
      <c r="C23" s="72"/>
      <c r="D23" s="44"/>
      <c r="E23" s="45">
        <f>-D22</f>
        <v>-110484</v>
      </c>
    </row>
    <row r="24" spans="1:4" ht="12.75">
      <c r="A24" s="31">
        <f t="shared" si="0"/>
        <v>12</v>
      </c>
      <c r="B24" s="35"/>
      <c r="C24" s="72"/>
      <c r="D24" s="74"/>
    </row>
    <row r="25" spans="1:4" ht="12.75">
      <c r="A25" s="31">
        <f t="shared" si="0"/>
        <v>13</v>
      </c>
      <c r="B25" s="49"/>
      <c r="C25" s="70"/>
      <c r="D25" s="34"/>
    </row>
    <row r="26" spans="1:4" ht="12.75">
      <c r="A26" s="31">
        <f t="shared" si="0"/>
        <v>14</v>
      </c>
      <c r="B26" s="32" t="s">
        <v>38</v>
      </c>
      <c r="C26" s="33"/>
      <c r="D26" s="34"/>
    </row>
    <row r="27" spans="1:4" ht="12.75">
      <c r="A27" s="31">
        <f t="shared" si="0"/>
        <v>15</v>
      </c>
      <c r="B27" s="35"/>
      <c r="C27" s="33"/>
      <c r="D27" s="34"/>
    </row>
    <row r="28" spans="1:4" ht="12.75">
      <c r="A28" s="31">
        <f t="shared" si="0"/>
        <v>16</v>
      </c>
      <c r="B28" s="35" t="s">
        <v>77</v>
      </c>
      <c r="C28" s="33"/>
      <c r="D28" s="36">
        <v>1474000</v>
      </c>
    </row>
    <row r="29" spans="1:4" ht="12.75">
      <c r="A29" s="31">
        <f t="shared" si="0"/>
        <v>17</v>
      </c>
      <c r="B29" s="35"/>
      <c r="C29" s="33"/>
      <c r="D29" s="34"/>
    </row>
    <row r="30" spans="1:4" ht="12.75">
      <c r="A30" s="31">
        <f t="shared" si="0"/>
        <v>18</v>
      </c>
      <c r="B30" s="37" t="s">
        <v>78</v>
      </c>
      <c r="C30" s="38"/>
      <c r="D30" s="39">
        <f>+D28/2</f>
        <v>737000</v>
      </c>
    </row>
    <row r="31" spans="1:6" ht="12.75">
      <c r="A31" s="31">
        <f t="shared" si="0"/>
        <v>19</v>
      </c>
      <c r="B31" s="40" t="s">
        <v>41</v>
      </c>
      <c r="C31" s="41"/>
      <c r="D31" s="42">
        <v>316969</v>
      </c>
      <c r="F31" s="9"/>
    </row>
    <row r="32" spans="1:6" ht="12.75">
      <c r="A32" s="31">
        <f t="shared" si="0"/>
        <v>20</v>
      </c>
      <c r="B32" s="35" t="s">
        <v>42</v>
      </c>
      <c r="C32" s="43"/>
      <c r="D32" s="44">
        <f>+D30-D31</f>
        <v>420031</v>
      </c>
      <c r="E32" s="45">
        <f>+D32</f>
        <v>420031</v>
      </c>
      <c r="F32" s="9"/>
    </row>
    <row r="33" spans="1:6" ht="12.75">
      <c r="A33" s="31">
        <f t="shared" si="0"/>
        <v>21</v>
      </c>
      <c r="B33" s="35"/>
      <c r="C33" s="43"/>
      <c r="D33" s="48"/>
      <c r="E33" s="54"/>
      <c r="F33" s="9"/>
    </row>
    <row r="34" spans="1:6" ht="12.75">
      <c r="A34" s="31">
        <f t="shared" si="0"/>
        <v>22</v>
      </c>
      <c r="B34" s="35"/>
      <c r="C34" s="41"/>
      <c r="D34" s="46"/>
      <c r="F34" s="9"/>
    </row>
    <row r="35" spans="1:5" ht="12.75">
      <c r="A35" s="31">
        <f t="shared" si="0"/>
        <v>23</v>
      </c>
      <c r="B35" s="35" t="s">
        <v>46</v>
      </c>
      <c r="C35" s="41"/>
      <c r="E35" s="36">
        <f>+E18+E23+E32</f>
        <v>67686</v>
      </c>
    </row>
    <row r="36" spans="1:5" ht="12.75">
      <c r="A36" s="31">
        <f t="shared" si="0"/>
        <v>24</v>
      </c>
      <c r="B36" s="49"/>
      <c r="C36" s="41"/>
      <c r="E36" s="50"/>
    </row>
    <row r="37" spans="1:5" ht="12.75">
      <c r="A37" s="31">
        <f t="shared" si="0"/>
        <v>25</v>
      </c>
      <c r="B37" s="49" t="s">
        <v>47</v>
      </c>
      <c r="C37" s="51">
        <v>0.35</v>
      </c>
      <c r="E37" s="52">
        <f>-E35*C37</f>
        <v>-23690.1</v>
      </c>
    </row>
    <row r="38" spans="1:5" ht="13.5" thickBot="1">
      <c r="A38" s="31">
        <f t="shared" si="0"/>
        <v>26</v>
      </c>
      <c r="B38" s="49" t="s">
        <v>48</v>
      </c>
      <c r="C38" s="41"/>
      <c r="E38" s="53">
        <f>-E35-E37</f>
        <v>-43995.9</v>
      </c>
    </row>
    <row r="39" ht="13.5" thickTop="1"/>
  </sheetData>
  <sheetProtection/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5.7109375" style="0" customWidth="1"/>
    <col min="2" max="2" width="62.421875" style="0" customWidth="1"/>
    <col min="3" max="3" width="5.7109375" style="0" customWidth="1"/>
    <col min="4" max="5" width="15.7109375" style="0" customWidth="1"/>
  </cols>
  <sheetData>
    <row r="1" spans="1:5" ht="12.75">
      <c r="A1" s="1"/>
      <c r="E1" s="15" t="s">
        <v>83</v>
      </c>
    </row>
    <row r="2" ht="13.5" thickBot="1">
      <c r="E2" s="15" t="s">
        <v>67</v>
      </c>
    </row>
    <row r="3" spans="1:5" ht="14.25" thickBot="1" thickTop="1">
      <c r="A3" s="16"/>
      <c r="B3" s="17"/>
      <c r="E3" s="18" t="s">
        <v>84</v>
      </c>
    </row>
    <row r="4" spans="1:4" ht="13.5" thickTop="1">
      <c r="A4" s="19"/>
      <c r="B4" s="20"/>
      <c r="C4" s="20"/>
      <c r="D4" s="20"/>
    </row>
    <row r="5" spans="1:5" ht="12.75">
      <c r="A5" s="66" t="s">
        <v>30</v>
      </c>
      <c r="B5" s="22"/>
      <c r="C5" s="22"/>
      <c r="D5" s="22"/>
      <c r="E5" s="67"/>
    </row>
    <row r="6" spans="1:5" ht="12.75">
      <c r="A6" s="68" t="s">
        <v>31</v>
      </c>
      <c r="B6" s="22"/>
      <c r="C6" s="22"/>
      <c r="D6" s="22"/>
      <c r="E6" s="67"/>
    </row>
    <row r="7" spans="1:5" ht="12.75">
      <c r="A7" s="25" t="s">
        <v>85</v>
      </c>
      <c r="B7" s="22"/>
      <c r="C7" s="22"/>
      <c r="D7" s="22"/>
      <c r="E7" s="67"/>
    </row>
    <row r="8" spans="1:5" ht="12.75">
      <c r="A8" s="25" t="s">
        <v>86</v>
      </c>
      <c r="B8" s="22"/>
      <c r="C8" s="22"/>
      <c r="D8" s="22"/>
      <c r="E8" s="67"/>
    </row>
    <row r="9" spans="1:4" ht="12.75">
      <c r="A9" s="20"/>
      <c r="B9" s="20"/>
      <c r="C9" s="20"/>
      <c r="D9" s="20"/>
    </row>
    <row r="10" spans="1:4" ht="12.75">
      <c r="A10" s="26" t="s">
        <v>34</v>
      </c>
      <c r="B10" s="20"/>
      <c r="C10" s="20"/>
      <c r="D10" s="20"/>
    </row>
    <row r="11" spans="1:5" ht="12.75">
      <c r="A11" s="27" t="s">
        <v>35</v>
      </c>
      <c r="B11" s="28" t="s">
        <v>36</v>
      </c>
      <c r="C11" s="29"/>
      <c r="D11" s="30"/>
      <c r="E11" s="27" t="s">
        <v>37</v>
      </c>
    </row>
    <row r="12" spans="1:4" ht="12.75">
      <c r="A12" s="16"/>
      <c r="B12" s="16"/>
      <c r="C12" s="16"/>
      <c r="D12" s="16"/>
    </row>
    <row r="13" spans="1:4" ht="12.75">
      <c r="A13" s="31">
        <v>1</v>
      </c>
      <c r="B13" s="69" t="s">
        <v>71</v>
      </c>
      <c r="C13" s="70"/>
      <c r="D13" s="70"/>
    </row>
    <row r="14" spans="1:4" ht="12.75">
      <c r="A14" s="31">
        <f aca="true" t="shared" si="0" ref="A14:A50">+A13+1</f>
        <v>2</v>
      </c>
      <c r="B14" s="71"/>
      <c r="C14" s="70"/>
      <c r="D14" s="70"/>
    </row>
    <row r="15" spans="1:4" ht="12.75">
      <c r="A15" s="31">
        <f t="shared" si="0"/>
        <v>3</v>
      </c>
      <c r="B15" s="35" t="s">
        <v>87</v>
      </c>
      <c r="C15" s="41"/>
      <c r="D15" s="36">
        <v>609277</v>
      </c>
    </row>
    <row r="16" spans="1:4" ht="12.75">
      <c r="A16" s="31">
        <f t="shared" si="0"/>
        <v>4</v>
      </c>
      <c r="B16" s="40" t="s">
        <v>88</v>
      </c>
      <c r="C16" s="41"/>
      <c r="D16" s="75">
        <v>315000</v>
      </c>
    </row>
    <row r="17" spans="1:4" ht="12.75">
      <c r="A17" s="31">
        <f t="shared" si="0"/>
        <v>5</v>
      </c>
      <c r="B17" s="40" t="s">
        <v>89</v>
      </c>
      <c r="C17" s="72"/>
      <c r="D17" s="74">
        <f>+D15-D16</f>
        <v>294277</v>
      </c>
    </row>
    <row r="18" spans="1:4" ht="12.75">
      <c r="A18" s="31">
        <f t="shared" si="0"/>
        <v>6</v>
      </c>
      <c r="B18" s="40"/>
      <c r="C18" s="72"/>
      <c r="D18" s="74"/>
    </row>
    <row r="19" spans="1:4" ht="12.75">
      <c r="A19" s="31">
        <f t="shared" si="0"/>
        <v>7</v>
      </c>
      <c r="B19" s="40" t="s">
        <v>90</v>
      </c>
      <c r="C19" s="72"/>
      <c r="D19" s="74">
        <f>ROUND(+D17/14*12,0)</f>
        <v>252237</v>
      </c>
    </row>
    <row r="20" spans="1:6" ht="12.75">
      <c r="A20" s="31">
        <f t="shared" si="0"/>
        <v>8</v>
      </c>
      <c r="B20" s="40" t="s">
        <v>74</v>
      </c>
      <c r="C20" s="41"/>
      <c r="D20" s="76">
        <v>466695</v>
      </c>
      <c r="E20" s="9"/>
      <c r="F20" s="9"/>
    </row>
    <row r="21" spans="1:5" ht="12.75">
      <c r="A21" s="31">
        <f t="shared" si="0"/>
        <v>9</v>
      </c>
      <c r="B21" s="35" t="s">
        <v>42</v>
      </c>
      <c r="C21" s="72"/>
      <c r="D21" s="44">
        <f>+D19-D20</f>
        <v>-214458</v>
      </c>
      <c r="E21" s="45">
        <f>+D21</f>
        <v>-214458</v>
      </c>
    </row>
    <row r="22" spans="1:4" ht="12.75">
      <c r="A22" s="31">
        <f t="shared" si="0"/>
        <v>10</v>
      </c>
      <c r="B22" s="35"/>
      <c r="C22" s="72"/>
      <c r="D22" s="74"/>
    </row>
    <row r="23" spans="1:4" ht="12.75">
      <c r="A23" s="31">
        <f t="shared" si="0"/>
        <v>11</v>
      </c>
      <c r="B23" s="35" t="s">
        <v>91</v>
      </c>
      <c r="C23" s="33"/>
      <c r="D23" s="36">
        <v>868449</v>
      </c>
    </row>
    <row r="24" spans="1:4" ht="12.75">
      <c r="A24" s="31">
        <f t="shared" si="0"/>
        <v>12</v>
      </c>
      <c r="B24" s="40" t="s">
        <v>92</v>
      </c>
      <c r="C24" s="41"/>
      <c r="D24" s="75">
        <v>449198</v>
      </c>
    </row>
    <row r="25" spans="1:4" ht="12.75">
      <c r="A25" s="31">
        <f t="shared" si="0"/>
        <v>13</v>
      </c>
      <c r="B25" s="40" t="s">
        <v>93</v>
      </c>
      <c r="C25" s="72"/>
      <c r="D25" s="74">
        <f>+D23-D24</f>
        <v>419251</v>
      </c>
    </row>
    <row r="26" spans="1:4" ht="12.75">
      <c r="A26" s="31">
        <f t="shared" si="0"/>
        <v>14</v>
      </c>
      <c r="B26" s="35"/>
      <c r="C26" s="72"/>
      <c r="D26" s="74"/>
    </row>
    <row r="27" spans="1:4" ht="12.75">
      <c r="A27" s="31">
        <f t="shared" si="0"/>
        <v>15</v>
      </c>
      <c r="B27" s="40" t="s">
        <v>94</v>
      </c>
      <c r="C27" s="72"/>
      <c r="D27" s="74">
        <f>ROUND(+D25/14*12,0)</f>
        <v>359358</v>
      </c>
    </row>
    <row r="28" spans="1:6" ht="12.75">
      <c r="A28" s="31">
        <f t="shared" si="0"/>
        <v>16</v>
      </c>
      <c r="B28" s="40" t="s">
        <v>76</v>
      </c>
      <c r="C28" s="41"/>
      <c r="D28" s="42">
        <v>209626</v>
      </c>
      <c r="F28" s="9"/>
    </row>
    <row r="29" spans="1:5" ht="12.75">
      <c r="A29" s="31">
        <f t="shared" si="0"/>
        <v>17</v>
      </c>
      <c r="B29" s="35" t="s">
        <v>42</v>
      </c>
      <c r="C29" s="72"/>
      <c r="D29" s="44">
        <f>+D27-D28</f>
        <v>149732</v>
      </c>
      <c r="E29" s="45">
        <f>+D29</f>
        <v>149732</v>
      </c>
    </row>
    <row r="30" spans="1:4" ht="12.75">
      <c r="A30" s="31">
        <f t="shared" si="0"/>
        <v>18</v>
      </c>
      <c r="B30" s="35"/>
      <c r="C30" s="72"/>
      <c r="D30" s="74"/>
    </row>
    <row r="31" spans="1:4" ht="12.75">
      <c r="A31" s="31">
        <f t="shared" si="0"/>
        <v>19</v>
      </c>
      <c r="B31" s="49"/>
      <c r="C31" s="70"/>
      <c r="D31" s="34"/>
    </row>
    <row r="32" spans="1:4" ht="12.75">
      <c r="A32" s="31">
        <f t="shared" si="0"/>
        <v>20</v>
      </c>
      <c r="B32" s="32" t="s">
        <v>38</v>
      </c>
      <c r="C32" s="33"/>
      <c r="D32" s="34"/>
    </row>
    <row r="33" spans="1:4" ht="12.75">
      <c r="A33" s="31">
        <f t="shared" si="0"/>
        <v>21</v>
      </c>
      <c r="B33" s="35"/>
      <c r="C33" s="33"/>
      <c r="D33" s="34"/>
    </row>
    <row r="34" spans="1:4" ht="12.75">
      <c r="A34" s="31">
        <f t="shared" si="0"/>
        <v>22</v>
      </c>
      <c r="B34" s="35" t="s">
        <v>77</v>
      </c>
      <c r="C34" s="33"/>
      <c r="D34" s="36">
        <v>2139000</v>
      </c>
    </row>
    <row r="35" spans="1:4" ht="12.75">
      <c r="A35" s="31">
        <f t="shared" si="0"/>
        <v>23</v>
      </c>
      <c r="B35" s="35"/>
      <c r="C35" s="33"/>
      <c r="D35" s="34"/>
    </row>
    <row r="36" spans="1:4" ht="12.75">
      <c r="A36" s="31">
        <f t="shared" si="0"/>
        <v>24</v>
      </c>
      <c r="B36" s="37" t="s">
        <v>78</v>
      </c>
      <c r="C36" s="38"/>
      <c r="D36" s="39">
        <f>+D34/2</f>
        <v>1069500</v>
      </c>
    </row>
    <row r="37" spans="1:6" ht="12.75">
      <c r="A37" s="31">
        <f t="shared" si="0"/>
        <v>25</v>
      </c>
      <c r="B37" s="40" t="s">
        <v>41</v>
      </c>
      <c r="C37" s="41"/>
      <c r="D37" s="42">
        <v>1143911</v>
      </c>
      <c r="F37" s="9"/>
    </row>
    <row r="38" spans="1:6" ht="12.75">
      <c r="A38" s="31">
        <f t="shared" si="0"/>
        <v>26</v>
      </c>
      <c r="B38" s="35" t="s">
        <v>42</v>
      </c>
      <c r="C38" s="43"/>
      <c r="D38" s="44">
        <f>+D36-D37</f>
        <v>-74411</v>
      </c>
      <c r="E38" s="45">
        <f>+D38</f>
        <v>-74411</v>
      </c>
      <c r="F38" s="9"/>
    </row>
    <row r="39" spans="1:6" ht="12.75">
      <c r="A39" s="31">
        <f t="shared" si="0"/>
        <v>27</v>
      </c>
      <c r="B39" s="35"/>
      <c r="C39" s="41"/>
      <c r="D39" s="46"/>
      <c r="F39" s="9"/>
    </row>
    <row r="40" spans="1:4" ht="12.75">
      <c r="A40" s="31">
        <f t="shared" si="0"/>
        <v>28</v>
      </c>
      <c r="B40" s="35" t="s">
        <v>79</v>
      </c>
      <c r="C40" s="33"/>
      <c r="D40" s="36">
        <v>1159000</v>
      </c>
    </row>
    <row r="41" spans="1:4" ht="12.75">
      <c r="A41" s="31">
        <f t="shared" si="0"/>
        <v>29</v>
      </c>
      <c r="B41" s="35"/>
      <c r="C41" s="33"/>
      <c r="D41" s="34"/>
    </row>
    <row r="42" spans="1:4" ht="12.75">
      <c r="A42" s="31">
        <f t="shared" si="0"/>
        <v>30</v>
      </c>
      <c r="B42" s="37" t="s">
        <v>80</v>
      </c>
      <c r="C42" s="38"/>
      <c r="D42" s="39">
        <f>+D40/2</f>
        <v>579500</v>
      </c>
    </row>
    <row r="43" spans="1:6" ht="12.75">
      <c r="A43" s="31">
        <f t="shared" si="0"/>
        <v>31</v>
      </c>
      <c r="B43" s="40" t="s">
        <v>45</v>
      </c>
      <c r="C43" s="41"/>
      <c r="D43" s="42">
        <v>290712</v>
      </c>
      <c r="F43" s="9"/>
    </row>
    <row r="44" spans="1:6" ht="12.75">
      <c r="A44" s="31">
        <f t="shared" si="0"/>
        <v>32</v>
      </c>
      <c r="B44" s="35" t="s">
        <v>42</v>
      </c>
      <c r="C44" s="43"/>
      <c r="D44" s="44">
        <f>+D42-D43</f>
        <v>288788</v>
      </c>
      <c r="E44" s="45">
        <f>+D44</f>
        <v>288788</v>
      </c>
      <c r="F44" s="9"/>
    </row>
    <row r="45" spans="1:6" ht="12.75">
      <c r="A45" s="31">
        <f t="shared" si="0"/>
        <v>33</v>
      </c>
      <c r="B45" s="35"/>
      <c r="C45" s="43"/>
      <c r="D45" s="45"/>
      <c r="E45" s="54"/>
      <c r="F45" s="9"/>
    </row>
    <row r="46" spans="1:6" ht="12.75">
      <c r="A46" s="31">
        <f t="shared" si="0"/>
        <v>34</v>
      </c>
      <c r="B46" s="35"/>
      <c r="C46" s="43"/>
      <c r="D46" s="48"/>
      <c r="F46" s="9"/>
    </row>
    <row r="47" spans="1:5" ht="12.75">
      <c r="A47" s="31">
        <f t="shared" si="0"/>
        <v>35</v>
      </c>
      <c r="B47" s="35" t="s">
        <v>46</v>
      </c>
      <c r="C47" s="41"/>
      <c r="E47" s="36">
        <f>+E21+E29+E38+E44</f>
        <v>149651</v>
      </c>
    </row>
    <row r="48" spans="1:5" ht="12.75">
      <c r="A48" s="31">
        <f t="shared" si="0"/>
        <v>36</v>
      </c>
      <c r="B48" s="49"/>
      <c r="C48" s="41"/>
      <c r="E48" s="50"/>
    </row>
    <row r="49" spans="1:5" ht="12.75">
      <c r="A49" s="31">
        <f t="shared" si="0"/>
        <v>37</v>
      </c>
      <c r="B49" s="49" t="s">
        <v>47</v>
      </c>
      <c r="C49" s="51">
        <v>0.35</v>
      </c>
      <c r="E49" s="52">
        <f>-E47*C49</f>
        <v>-52377.85</v>
      </c>
    </row>
    <row r="50" spans="1:5" ht="13.5" thickBot="1">
      <c r="A50" s="31">
        <f t="shared" si="0"/>
        <v>38</v>
      </c>
      <c r="B50" s="49" t="s">
        <v>48</v>
      </c>
      <c r="C50" s="41"/>
      <c r="E50" s="53">
        <f>-E47-E49</f>
        <v>-97273.15</v>
      </c>
    </row>
    <row r="51" ht="13.5" thickTop="1"/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D37" activeCellId="1" sqref="D20 D37"/>
    </sheetView>
  </sheetViews>
  <sheetFormatPr defaultColWidth="9.140625" defaultRowHeight="12.75"/>
  <cols>
    <col min="1" max="1" width="5.7109375" style="0" customWidth="1"/>
    <col min="2" max="2" width="62.421875" style="0" customWidth="1"/>
    <col min="3" max="3" width="5.7109375" style="0" customWidth="1"/>
    <col min="4" max="5" width="15.7109375" style="0" customWidth="1"/>
  </cols>
  <sheetData>
    <row r="1" spans="1:5" ht="12.75">
      <c r="A1" s="1"/>
      <c r="E1" s="15" t="s">
        <v>95</v>
      </c>
    </row>
    <row r="2" ht="13.5" thickBot="1">
      <c r="E2" s="15" t="s">
        <v>82</v>
      </c>
    </row>
    <row r="3" spans="1:5" ht="14.25" thickBot="1" thickTop="1">
      <c r="A3" s="16"/>
      <c r="B3" s="17"/>
      <c r="E3" s="18" t="s">
        <v>96</v>
      </c>
    </row>
    <row r="4" spans="1:4" ht="13.5" thickTop="1">
      <c r="A4" s="19"/>
      <c r="B4" s="20"/>
      <c r="C4" s="20"/>
      <c r="D4" s="20"/>
    </row>
    <row r="5" spans="1:5" ht="12.75">
      <c r="A5" s="66" t="s">
        <v>50</v>
      </c>
      <c r="B5" s="22"/>
      <c r="C5" s="22"/>
      <c r="D5" s="22"/>
      <c r="E5" s="67"/>
    </row>
    <row r="6" spans="1:5" ht="12.75">
      <c r="A6" s="68" t="s">
        <v>31</v>
      </c>
      <c r="B6" s="22"/>
      <c r="C6" s="22"/>
      <c r="D6" s="22"/>
      <c r="E6" s="67"/>
    </row>
    <row r="7" spans="1:5" ht="12.75">
      <c r="A7" s="25" t="s">
        <v>85</v>
      </c>
      <c r="B7" s="22"/>
      <c r="C7" s="22"/>
      <c r="D7" s="22"/>
      <c r="E7" s="67"/>
    </row>
    <row r="8" spans="1:5" ht="12.75">
      <c r="A8" s="25" t="s">
        <v>86</v>
      </c>
      <c r="B8" s="22"/>
      <c r="C8" s="22"/>
      <c r="D8" s="22"/>
      <c r="E8" s="67"/>
    </row>
    <row r="9" spans="1:4" ht="12.75">
      <c r="A9" s="20"/>
      <c r="B9" s="20"/>
      <c r="C9" s="20"/>
      <c r="D9" s="20"/>
    </row>
    <row r="10" spans="1:4" ht="12.75">
      <c r="A10" s="26" t="s">
        <v>34</v>
      </c>
      <c r="B10" s="20"/>
      <c r="C10" s="20"/>
      <c r="D10" s="20"/>
    </row>
    <row r="11" spans="1:5" ht="12.75">
      <c r="A11" s="27" t="s">
        <v>35</v>
      </c>
      <c r="B11" s="28" t="s">
        <v>36</v>
      </c>
      <c r="C11" s="29"/>
      <c r="D11" s="30"/>
      <c r="E11" s="27" t="s">
        <v>37</v>
      </c>
    </row>
    <row r="12" spans="1:4" ht="12.75">
      <c r="A12" s="16"/>
      <c r="B12" s="16"/>
      <c r="C12" s="16"/>
      <c r="D12" s="16"/>
    </row>
    <row r="13" spans="1:4" ht="12.75">
      <c r="A13" s="31">
        <v>1</v>
      </c>
      <c r="B13" s="69" t="s">
        <v>71</v>
      </c>
      <c r="C13" s="70"/>
      <c r="D13" s="70"/>
    </row>
    <row r="14" spans="1:4" ht="12.75">
      <c r="A14" s="31">
        <f aca="true" t="shared" si="0" ref="A14:A44">+A13+1</f>
        <v>2</v>
      </c>
      <c r="B14" s="71"/>
      <c r="C14" s="70"/>
      <c r="D14" s="70"/>
    </row>
    <row r="15" spans="1:4" ht="12.75">
      <c r="A15" s="31">
        <f t="shared" si="0"/>
        <v>3</v>
      </c>
      <c r="B15" s="35" t="s">
        <v>87</v>
      </c>
      <c r="C15" s="41"/>
      <c r="D15" s="36">
        <v>833877</v>
      </c>
    </row>
    <row r="16" spans="1:4" ht="12.75">
      <c r="A16" s="31">
        <f t="shared" si="0"/>
        <v>4</v>
      </c>
      <c r="B16" s="40" t="s">
        <v>88</v>
      </c>
      <c r="C16" s="41"/>
      <c r="D16" s="75">
        <v>431310</v>
      </c>
    </row>
    <row r="17" spans="1:4" ht="12.75">
      <c r="A17" s="31">
        <f t="shared" si="0"/>
        <v>5</v>
      </c>
      <c r="B17" s="40" t="s">
        <v>89</v>
      </c>
      <c r="C17" s="72"/>
      <c r="D17" s="74">
        <f>+D15-D16</f>
        <v>402567</v>
      </c>
    </row>
    <row r="18" spans="1:4" ht="12.75">
      <c r="A18" s="31">
        <f t="shared" si="0"/>
        <v>6</v>
      </c>
      <c r="B18" s="40"/>
      <c r="C18" s="72"/>
      <c r="D18" s="74"/>
    </row>
    <row r="19" spans="1:4" ht="12.75">
      <c r="A19" s="31">
        <f t="shared" si="0"/>
        <v>7</v>
      </c>
      <c r="B19" s="40" t="s">
        <v>90</v>
      </c>
      <c r="C19" s="72"/>
      <c r="D19" s="74">
        <f>ROUND(+D17/14*12,0)</f>
        <v>345057</v>
      </c>
    </row>
    <row r="20" spans="1:6" ht="12.75">
      <c r="A20" s="31">
        <f t="shared" si="0"/>
        <v>8</v>
      </c>
      <c r="B20" s="40" t="s">
        <v>74</v>
      </c>
      <c r="C20" s="41"/>
      <c r="D20" s="76">
        <v>451668</v>
      </c>
      <c r="E20" s="9"/>
      <c r="F20" s="9"/>
    </row>
    <row r="21" spans="1:5" ht="12.75">
      <c r="A21" s="31">
        <f t="shared" si="0"/>
        <v>9</v>
      </c>
      <c r="B21" s="35" t="s">
        <v>42</v>
      </c>
      <c r="C21" s="72"/>
      <c r="D21" s="44">
        <f>+D19-D20</f>
        <v>-106611</v>
      </c>
      <c r="E21" s="45">
        <f>+D21</f>
        <v>-106611</v>
      </c>
    </row>
    <row r="22" spans="1:4" ht="12.75">
      <c r="A22" s="31">
        <f t="shared" si="0"/>
        <v>10</v>
      </c>
      <c r="B22" s="35"/>
      <c r="C22" s="72"/>
      <c r="D22" s="74"/>
    </row>
    <row r="23" spans="1:4" ht="12.75">
      <c r="A23" s="31">
        <f t="shared" si="0"/>
        <v>11</v>
      </c>
      <c r="B23" s="35" t="s">
        <v>91</v>
      </c>
      <c r="C23" s="33"/>
      <c r="D23" s="36">
        <v>379326</v>
      </c>
    </row>
    <row r="24" spans="1:4" ht="12.75">
      <c r="A24" s="31">
        <f t="shared" si="0"/>
        <v>12</v>
      </c>
      <c r="B24" s="40" t="s">
        <v>92</v>
      </c>
      <c r="C24" s="41"/>
      <c r="D24" s="75">
        <v>192720</v>
      </c>
    </row>
    <row r="25" spans="1:4" ht="12.75">
      <c r="A25" s="31">
        <f t="shared" si="0"/>
        <v>13</v>
      </c>
      <c r="B25" s="40" t="s">
        <v>93</v>
      </c>
      <c r="C25" s="72"/>
      <c r="D25" s="74">
        <f>+D23-D24</f>
        <v>186606</v>
      </c>
    </row>
    <row r="26" spans="1:4" ht="12.75">
      <c r="A26" s="31">
        <f t="shared" si="0"/>
        <v>14</v>
      </c>
      <c r="B26" s="35"/>
      <c r="C26" s="72"/>
      <c r="D26" s="74"/>
    </row>
    <row r="27" spans="1:4" ht="12.75">
      <c r="A27" s="31">
        <f t="shared" si="0"/>
        <v>15</v>
      </c>
      <c r="B27" s="40" t="s">
        <v>94</v>
      </c>
      <c r="C27" s="72"/>
      <c r="D27" s="74">
        <f>ROUND(+D25/14*12,0)</f>
        <v>159948</v>
      </c>
    </row>
    <row r="28" spans="1:6" ht="12.75">
      <c r="A28" s="31">
        <f t="shared" si="0"/>
        <v>16</v>
      </c>
      <c r="B28" s="40" t="s">
        <v>76</v>
      </c>
      <c r="C28" s="41"/>
      <c r="D28" s="42">
        <v>89936</v>
      </c>
      <c r="F28" s="9"/>
    </row>
    <row r="29" spans="1:5" ht="12.75">
      <c r="A29" s="31">
        <f t="shared" si="0"/>
        <v>17</v>
      </c>
      <c r="B29" s="35" t="s">
        <v>42</v>
      </c>
      <c r="C29" s="72"/>
      <c r="D29" s="44">
        <f>+D27-D28</f>
        <v>70012</v>
      </c>
      <c r="E29" s="45">
        <f>+D29</f>
        <v>70012</v>
      </c>
    </row>
    <row r="30" spans="1:4" ht="12.75">
      <c r="A30" s="31">
        <f t="shared" si="0"/>
        <v>18</v>
      </c>
      <c r="B30" s="35"/>
      <c r="C30" s="72"/>
      <c r="D30" s="74"/>
    </row>
    <row r="31" spans="1:4" ht="12.75">
      <c r="A31" s="31">
        <f t="shared" si="0"/>
        <v>19</v>
      </c>
      <c r="B31" s="49"/>
      <c r="C31" s="70"/>
      <c r="D31" s="34"/>
    </row>
    <row r="32" spans="1:4" ht="12.75">
      <c r="A32" s="31">
        <f t="shared" si="0"/>
        <v>20</v>
      </c>
      <c r="B32" s="32" t="s">
        <v>38</v>
      </c>
      <c r="C32" s="33"/>
      <c r="D32" s="34"/>
    </row>
    <row r="33" spans="1:4" ht="12.75">
      <c r="A33" s="31">
        <f t="shared" si="0"/>
        <v>21</v>
      </c>
      <c r="B33" s="35"/>
      <c r="C33" s="33"/>
      <c r="D33" s="34"/>
    </row>
    <row r="34" spans="1:4" ht="12.75">
      <c r="A34" s="31">
        <f t="shared" si="0"/>
        <v>22</v>
      </c>
      <c r="B34" s="35" t="s">
        <v>77</v>
      </c>
      <c r="C34" s="33"/>
      <c r="D34" s="36">
        <v>2139000</v>
      </c>
    </row>
    <row r="35" spans="1:4" ht="12.75">
      <c r="A35" s="31">
        <f t="shared" si="0"/>
        <v>23</v>
      </c>
      <c r="B35" s="35"/>
      <c r="C35" s="33"/>
      <c r="D35" s="34"/>
    </row>
    <row r="36" spans="1:4" ht="12.75">
      <c r="A36" s="31">
        <f t="shared" si="0"/>
        <v>24</v>
      </c>
      <c r="B36" s="37" t="s">
        <v>78</v>
      </c>
      <c r="C36" s="38"/>
      <c r="D36" s="39">
        <f>+D34/2</f>
        <v>1069500</v>
      </c>
    </row>
    <row r="37" spans="1:6" ht="12.75">
      <c r="A37" s="31">
        <f t="shared" si="0"/>
        <v>25</v>
      </c>
      <c r="B37" s="40" t="s">
        <v>41</v>
      </c>
      <c r="C37" s="41"/>
      <c r="D37" s="42">
        <v>611781</v>
      </c>
      <c r="F37" s="9"/>
    </row>
    <row r="38" spans="1:6" ht="12.75">
      <c r="A38" s="31">
        <f t="shared" si="0"/>
        <v>26</v>
      </c>
      <c r="B38" s="35" t="s">
        <v>42</v>
      </c>
      <c r="C38" s="43"/>
      <c r="D38" s="44">
        <f>+D36-D37</f>
        <v>457719</v>
      </c>
      <c r="E38" s="45">
        <f>+D38</f>
        <v>457719</v>
      </c>
      <c r="F38" s="9"/>
    </row>
    <row r="39" spans="1:6" ht="12.75">
      <c r="A39" s="31">
        <f t="shared" si="0"/>
        <v>27</v>
      </c>
      <c r="B39" s="35"/>
      <c r="C39" s="43"/>
      <c r="D39" s="48"/>
      <c r="E39" s="54"/>
      <c r="F39" s="9"/>
    </row>
    <row r="40" spans="1:6" ht="12.75">
      <c r="A40" s="31">
        <f t="shared" si="0"/>
        <v>28</v>
      </c>
      <c r="B40" s="35"/>
      <c r="C40" s="41"/>
      <c r="D40" s="46"/>
      <c r="F40" s="9"/>
    </row>
    <row r="41" spans="1:5" ht="12.75">
      <c r="A41" s="31">
        <f t="shared" si="0"/>
        <v>29</v>
      </c>
      <c r="B41" s="35" t="s">
        <v>46</v>
      </c>
      <c r="C41" s="41"/>
      <c r="E41" s="36">
        <f>+E21+E29+E38</f>
        <v>421120</v>
      </c>
    </row>
    <row r="42" spans="1:5" ht="12.75">
      <c r="A42" s="31">
        <f t="shared" si="0"/>
        <v>30</v>
      </c>
      <c r="B42" s="49"/>
      <c r="C42" s="41"/>
      <c r="E42" s="50"/>
    </row>
    <row r="43" spans="1:5" ht="12.75">
      <c r="A43" s="31">
        <f t="shared" si="0"/>
        <v>31</v>
      </c>
      <c r="B43" s="49" t="s">
        <v>47</v>
      </c>
      <c r="C43" s="51">
        <v>0.35</v>
      </c>
      <c r="E43" s="52">
        <f>-E41*C43</f>
        <v>-147392</v>
      </c>
    </row>
    <row r="44" spans="1:5" ht="13.5" thickBot="1">
      <c r="A44" s="31">
        <f t="shared" si="0"/>
        <v>32</v>
      </c>
      <c r="B44" s="49" t="s">
        <v>48</v>
      </c>
      <c r="C44" s="41"/>
      <c r="E44" s="53">
        <f>-E41-E43</f>
        <v>-273728</v>
      </c>
    </row>
    <row r="45" ht="13.5" thickTop="1"/>
  </sheetData>
  <sheetProtection/>
  <printOptions/>
  <pageMargins left="0.75" right="0.75" top="1" bottom="1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Kathie Barnard</dc:creator>
  <cp:keywords/>
  <dc:description/>
  <cp:lastModifiedBy>Kathie Barnard</cp:lastModifiedBy>
  <cp:lastPrinted>2012-01-12T22:39:22Z</cp:lastPrinted>
  <dcterms:created xsi:type="dcterms:W3CDTF">2012-01-11T17:14:35Z</dcterms:created>
  <dcterms:modified xsi:type="dcterms:W3CDTF">2012-01-17T18:29:33Z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2012-02-01T00:00:00Z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