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440" windowWidth="19320" windowHeight="7575" tabRatio="888" activeTab="7"/>
  </bookViews>
  <sheets>
    <sheet name="Review Checklist" sheetId="1" r:id="rId1"/>
    <sheet name="Lead Page" sheetId="2" r:id="rId2"/>
    <sheet name="20.07E - Storm Adjustment" sheetId="3" r:id="rId3"/>
    <sheet name="RTA-4" sheetId="4" r:id="rId4"/>
    <sheet name="18210201 2006 Storm Costs" sheetId="5" r:id="rId5"/>
    <sheet name="18210241 2006 Def Storm Costs" sheetId="6" r:id="rId6"/>
    <sheet name="18210231 2006 Hanukkah Storm" sheetId="7" r:id="rId7"/>
    <sheet name="Catastrophic Storm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ECURRENT" hidden="1">'[1]ConsolidatingPL'!#REF!</definedName>
    <definedName name="_13.01_Power_Costs">#REF!</definedName>
    <definedName name="_13.02_LSR_project">#REF!</definedName>
    <definedName name="_13.03_LSR_transmission_deposits">#REF!</definedName>
    <definedName name="_13.04_Montana">#REF!</definedName>
    <definedName name="_13.05_Wild_Horse">#REF!</definedName>
    <definedName name="_13.06_ASC_815">#REF!</definedName>
    <definedName name="_13.07_storm">#REF!</definedName>
    <definedName name="_13.08_remove_tenaska_costs">#REF!</definedName>
    <definedName name="_13.09_conrtact_payments_chelan">#REF!</definedName>
    <definedName name="_13.10_Reg_Asset">#REF!</definedName>
    <definedName name="_13.11_Production_Adj">#REF!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FUDCRate" localSheetId="3">'[6]Revenue Calculation'!$D$8</definedName>
    <definedName name="AFUDCRate">'[2]Revenue Calculation'!$D$8</definedName>
    <definedName name="ALL_ADJUSTMENT">#REF!</definedName>
    <definedName name="Aurora_Prices">"Monthly Price Summary'!$C$4:$H$63"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OP_unit_cost" localSheetId="3">'[6]Budget'!$C$60</definedName>
    <definedName name="BOP_unit_cost">'[2]Budget'!$C$60</definedName>
    <definedName name="Button_1">"TradeSummary_Ken_Finicle_List"</definedName>
    <definedName name="Capacity_Factor" localSheetId="3">'[6]General Inputs'!$E$13</definedName>
    <definedName name="Capacity_Factor">'[2]General Inputs'!$E$13</definedName>
    <definedName name="CapEx_AFUDC" localSheetId="3">'[6]CapEx'!$B$43</definedName>
    <definedName name="CapEx_AFUDC">'[2]CapEx'!$B$43</definedName>
    <definedName name="CapEx_Facility" localSheetId="3">'[6]CapEx'!$B$17</definedName>
    <definedName name="CapEx_Facility">'[2]CapEx'!$B$17</definedName>
    <definedName name="Capex_ins" localSheetId="3">'[6]CapEx'!$B$37</definedName>
    <definedName name="Capex_ins">'[2]CapEx'!$B$37</definedName>
    <definedName name="Capex_land" localSheetId="3">'[6]CapEx'!$B$4</definedName>
    <definedName name="Capex_land">'[2]CapEx'!$B$4</definedName>
    <definedName name="CapEx_PropertyTax" localSheetId="3">'[6]CapEx'!$B$36</definedName>
    <definedName name="CapEx_PropertyTax">'[2]CapEx'!$B$36</definedName>
    <definedName name="Capex_salestax" localSheetId="3">'[6]CapEx'!$B$35</definedName>
    <definedName name="Capex_salestax">'[2]CapEx'!$B$35</definedName>
    <definedName name="CapEx_Total" localSheetId="3">'[6]CapEx'!$B$44</definedName>
    <definedName name="CapEx_Total">'[2]CapEx'!$B$44</definedName>
    <definedName name="CapEx_TransAndDD" localSheetId="3">'[6]CapEx'!$B$2</definedName>
    <definedName name="CapEx_TransAndDD">'[2]CapEx'!$B$2</definedName>
    <definedName name="CBWorkbookPriority" hidden="1">-2060790043</definedName>
    <definedName name="ClosingDate" localSheetId="3">'[6]General Inputs'!$E$4</definedName>
    <definedName name="ClosingDate">'[2]General Inputs'!$E$4</definedName>
    <definedName name="DebtPerc" localSheetId="3">'[6]Revenue Calculation'!$J$4</definedName>
    <definedName name="DebtPerc">'[2]Revenue Calculation'!$J$4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ocketNumber">#REF!</definedName>
    <definedName name="ee" hidden="1">{#N/A,#N/A,FALSE,"Month ";#N/A,#N/A,FALSE,"YTD";#N/A,#N/A,FALSE,"12 mo ended"}</definedName>
    <definedName name="EquityPerc" localSheetId="3">'[6]Revenue Calculation'!$J$3</definedName>
    <definedName name="EquityPerc">'[2]Revenue Calculation'!$J$3</definedName>
    <definedName name="Estimate" hidden="1">{#N/A,#N/A,FALSE,"Summ";#N/A,#N/A,FALSE,"General"}</definedName>
    <definedName name="ex" hidden="1">{#N/A,#N/A,FALSE,"Summ";#N/A,#N/A,FALSE,"General"}</definedName>
    <definedName name="Exhibit_No._____JHS_05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#REF!</definedName>
    <definedName name="FITRate" localSheetId="3">'[6]General Inputs'!$E$19</definedName>
    <definedName name="FITRate">'[2]General Inputs'!$E$19</definedName>
    <definedName name="HELP" hidden="1">{#N/A,#N/A,FALSE,"Coversheet";#N/A,#N/A,FALSE,"QA"}</definedName>
    <definedName name="Inflation_rate" localSheetId="3">'[6]General Inputs'!$E$36</definedName>
    <definedName name="Inflation_rate">'[2]General Inputs'!$E$36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ickOffDate" localSheetId="3">'[6]General Inputs'!$E$3</definedName>
    <definedName name="KickOffDate">'[2]General Inputs'!$E$3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2">IF([4]!Values_Entered,Header_Row+[4]!Number_of_Payments,Header_Row)</definedName>
    <definedName name="Last_Row" localSheetId="0">IF('Review Checklist'!Values_Entered,Header_Row+'Review Checklist'!Number_of_Payments,Header_Row)</definedName>
    <definedName name="Last_Row" localSheetId="3">IF([4]!Values_Entered,Header_Row+[4]!Number_of_Payments,Header_Row)</definedName>
    <definedName name="Last_Row">IF([4]!Values_Entered,Header_Row+[4]!Number_of_Payments,Header_Row)</definedName>
    <definedName name="LevelizedCost" localSheetId="3">'[6]Revenue Calculation'!$J$8</definedName>
    <definedName name="LevelizedCost">'[2]Revenue Calculation'!$J$8</definedName>
    <definedName name="LoadArray">'[3]Load Source Data'!$C$78:$X$89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nthsInFirstYear" localSheetId="3">'[6]General Inputs'!$E$5</definedName>
    <definedName name="MonthsInFirstYear">'[2]General Inputs'!$E$5</definedName>
    <definedName name="Nameplate_net" localSheetId="3">'[6]General Inputs'!$E$12</definedName>
    <definedName name="Nameplate_net">'[2]General Inputs'!$E$12</definedName>
    <definedName name="Nameplate_plant" localSheetId="3">'[6]General Inputs'!$E$9</definedName>
    <definedName name="Nameplate_plant">'[2]General Inputs'!$E$9</definedName>
    <definedName name="Nameplate_turbine" localSheetId="3">'[6]General Inputs'!$E$10</definedName>
    <definedName name="Nameplate_turbine">'[2]General Inputs'!$E$10</definedName>
    <definedName name="new" hidden="1">{#N/A,#N/A,FALSE,"Summ";#N/A,#N/A,FALSE,"General"}</definedName>
    <definedName name="No_Turbines" localSheetId="3">'[6]General Inputs'!$E$11</definedName>
    <definedName name="No_Turbines">'[2]General Inputs'!$E$11</definedName>
    <definedName name="Number_of_Payments" localSheetId="2">MATCH(0.01,End_Bal,-1)+1</definedName>
    <definedName name="Number_of_Payments" localSheetId="0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eTaxDebt" localSheetId="3">'[6]Revenue Calculation'!$J$5</definedName>
    <definedName name="PreTaxDebt">'[2]Revenue Calculation'!$J$5</definedName>
    <definedName name="_xlnm.Print_Area" localSheetId="4">'18210201 2006 Storm Costs'!$A$1:$F$28</definedName>
    <definedName name="_xlnm.Print_Area" localSheetId="6">'18210231 2006 Hanukkah Storm'!$A$1:$E$23</definedName>
    <definedName name="_xlnm.Print_Area" localSheetId="5">'18210241 2006 Def Storm Costs'!$A$1:$F$28</definedName>
    <definedName name="_xlnm.Print_Area" localSheetId="7">'Catastrophic Storms'!$T$2:$AA$45</definedName>
    <definedName name="_xlnm.Print_Area" localSheetId="1">'Lead Page'!$A$1:$I$24</definedName>
    <definedName name="_xlnm.Print_Area" localSheetId="0">'Review Checklist'!$A$1:$F$35</definedName>
    <definedName name="Print_Area_Reset" localSheetId="0">OFFSET(Full_Print,0,0,'Review Checklist'!Last_Row)</definedName>
    <definedName name="Print_Area_Reset">#N/A</definedName>
    <definedName name="_xlnm.Print_Titles" localSheetId="7">'Catastrophic Storms'!$A:$B</definedName>
    <definedName name="PropTaxDiscountRate" localSheetId="3">'[6]General Inputs'!$E$24</definedName>
    <definedName name="PropTaxDiscountRate">'[2]General Inputs'!$E$24</definedName>
    <definedName name="PropTaxRate" localSheetId="3">'[6]General Inputs'!$E$25</definedName>
    <definedName name="PropTaxRate">'[2]General Inputs'!$E$25</definedName>
    <definedName name="PTCduration" localSheetId="3">'[6]General Inputs'!$E$29</definedName>
    <definedName name="PTCduration">'[2]General Inputs'!$E$29</definedName>
    <definedName name="qqq" hidden="1">{#N/A,#N/A,FALSE,"schA"}</definedName>
    <definedName name="RECswitch" localSheetId="3">'[6]General Inputs'!$E$40</definedName>
    <definedName name="RECswitch">'[2]General Inputs'!$E$40</definedName>
    <definedName name="SalesTaxKittitas" localSheetId="3">'[6]General Inputs'!$E$21</definedName>
    <definedName name="SalesTaxKittitas">'[2]General Inputs'!$E$21</definedName>
    <definedName name="SalesTaxWA" localSheetId="3">'[6]General Inputs'!$E$20</definedName>
    <definedName name="SalesTaxWA">'[2]General Inputs'!$E$20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#REF!</definedName>
    <definedName name="Total_Payment" localSheetId="2">Scheduled_Payment+Extra_Payment</definedName>
    <definedName name="Total_Payment" localSheetId="0">Scheduled_Payment+Extra_Payment</definedName>
    <definedName name="Total_Payment" localSheetId="3">Scheduled_Payment+Extra_Payment</definedName>
    <definedName name="Total_Payment">Scheduled_Payment+Extra_Payment</definedName>
    <definedName name="Turbine_unit_cost" localSheetId="3">'[6]Budget'!$C$58</definedName>
    <definedName name="Turbine_unit_cost">'[2]Budget'!$C$58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ACC" localSheetId="3">'[6]Revenue Calculation'!$D$8</definedName>
    <definedName name="WACC">'[2]Revenue Calculation'!$D$8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<sst xmlns="http://schemas.openxmlformats.org/spreadsheetml/2006/main" count="288" uniqueCount="156">
  <si>
    <t>Total</t>
  </si>
  <si>
    <t>Transmission</t>
  </si>
  <si>
    <t>STORM DAMAGE</t>
  </si>
  <si>
    <t>LINE</t>
  </si>
  <si>
    <t>NO.</t>
  </si>
  <si>
    <t>DESCRIPTION</t>
  </si>
  <si>
    <t>AMOUNT</t>
  </si>
  <si>
    <t>NORMAL STORMS</t>
  </si>
  <si>
    <t>Distribution</t>
  </si>
  <si>
    <t>ACTUAL O&amp;M:</t>
  </si>
  <si>
    <t>TOTAL NORMAL STORMS</t>
  </si>
  <si>
    <t>PUGET SOUND ENERGY-ELECTRIC</t>
  </si>
  <si>
    <t>CATASTROPHIC STORMS:</t>
  </si>
  <si>
    <t>INCREASE (DECREASE) OPERATING EXPENSE (LINE 11-LINE 14)</t>
  </si>
  <si>
    <t xml:space="preserve">  STORM DAMAGE EXPENSE (LINE 8)</t>
  </si>
  <si>
    <t>At the end of</t>
  </si>
  <si>
    <t>10 Year Amortization - as authorized per paragraph 58 of Order No. 12</t>
  </si>
  <si>
    <t>WUTC Docket Nos. UE-072300 and UG-072301:</t>
  </si>
  <si>
    <t>18210231 - December 13, 2006 Storm "Hanukkah Eve"</t>
  </si>
  <si>
    <t>18210241 - 2006 Storm Damage (Other than the Hanukkah Eve)</t>
  </si>
  <si>
    <t>Storms that have not been requested for approval:</t>
  </si>
  <si>
    <t>18210251 - 2007 Storm Damage - 4 Year Amort.</t>
  </si>
  <si>
    <t>PUGET SOUND ENERGY</t>
  </si>
  <si>
    <t>Review Checklist</t>
  </si>
  <si>
    <t xml:space="preserve">Adjustment Name:   </t>
  </si>
  <si>
    <t>Prepared by</t>
  </si>
  <si>
    <t xml:space="preserve">Date </t>
  </si>
  <si>
    <t>Checked by</t>
  </si>
  <si>
    <t>Approved by</t>
  </si>
  <si>
    <t>Comments</t>
  </si>
  <si>
    <t>Storm Damage</t>
  </si>
  <si>
    <t>18210221 - 2008 Storm Damage Excess Costs</t>
  </si>
  <si>
    <t xml:space="preserve">     = $7,959,340 : 12 = $663,278.00 per month effective 11/01/2008</t>
  </si>
  <si>
    <t>Amortization expense per month allowed per docket # UE-090704</t>
  </si>
  <si>
    <t xml:space="preserve">     = $8,374,981 : 12 = $697,915 per month effective 4/08/2010</t>
  </si>
  <si>
    <t>18210271 - 2008 Storm Damage - 4 Year Amort.</t>
  </si>
  <si>
    <t>4 Year Amortization - as authorized in the WUTC Docket Nos. UE-009704</t>
  </si>
  <si>
    <t>and UG-090705</t>
  </si>
  <si>
    <t>Neal Pedersen</t>
  </si>
  <si>
    <t>SIX-YEAR AVERAGE STORM EXPENSE FOR RATE YEAR (LINE 9 ÷ 6 YEARS)</t>
  </si>
  <si>
    <t>FOR THE 12ME TWELVE MONTHS ENDED DECEMBER 31, 2010</t>
  </si>
  <si>
    <t xml:space="preserve">  TWELVE MONTHS ENDED 12/31/05</t>
  </si>
  <si>
    <t xml:space="preserve">  TWELVE MONTHS ENDED 12/31/06</t>
  </si>
  <si>
    <t xml:space="preserve">  TWELVE MONTHS ENDED 12/31/07</t>
  </si>
  <si>
    <t xml:space="preserve">  TWELVE MONTHS ENDED 12/31/08</t>
  </si>
  <si>
    <t xml:space="preserve">  TWELVE MONTHS ENDED 12/31/09</t>
  </si>
  <si>
    <t xml:space="preserve">  TWELVE MONTHS ENDED 12/31/10</t>
  </si>
  <si>
    <t>CHARGED TO EXPENSE  12 MONTH ENDED 12/31/10</t>
  </si>
  <si>
    <t>18210261 - 2010 Storm Damage Excess Costs</t>
  </si>
  <si>
    <t xml:space="preserve">Note:  For support of April and November 2010 ending balances on </t>
  </si>
  <si>
    <t>storm deferrals, please refer to hard copy workpapers.</t>
  </si>
  <si>
    <t>FOR THE TWELVE MONTHS ENDED DECEMBER 31, 2010</t>
  </si>
  <si>
    <t xml:space="preserve">Staff </t>
  </si>
  <si>
    <t>2011 GRC</t>
  </si>
  <si>
    <t>(a)</t>
  </si>
  <si>
    <t>(b)</t>
  </si>
  <si>
    <t>BACKCAST OF COMISSION STAFF PROPOSED METHODOLOGY</t>
  </si>
  <si>
    <t>(Note 1)  Does not include Hanukkah Eve Storm</t>
  </si>
  <si>
    <t xml:space="preserve">Downloaded from SAP </t>
  </si>
  <si>
    <t>Fiscal Year 2008</t>
  </si>
  <si>
    <t>Period</t>
  </si>
  <si>
    <t>Debit</t>
  </si>
  <si>
    <t>Credit</t>
  </si>
  <si>
    <t>Balance</t>
  </si>
  <si>
    <t>Cumulative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</si>
  <si>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</si>
  <si>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</si>
  <si>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</si>
  <si>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</si>
  <si>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</si>
  <si>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</si>
  <si>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</si>
  <si>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</si>
  <si>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</si>
  <si>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</si>
  <si>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</si>
  <si>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</si>
  <si>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</si>
  <si>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</si>
  <si>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</si>
  <si>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</si>
  <si>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</si>
  <si>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INCREASE (DECREASE) NOI</t>
  </si>
  <si>
    <t>CATASTROPHIC STORMS</t>
  </si>
  <si>
    <t xml:space="preserve">DEFERRED BALANCES FOR UE-090704 4 YEAR AMORTIZATION </t>
  </si>
  <si>
    <t>AT START OF RATE YEAR (05/1/12):</t>
  </si>
  <si>
    <t>2007 STORM DAMAGE</t>
  </si>
  <si>
    <t>2008 STORM DAMAGE</t>
  </si>
  <si>
    <t>2008 STORM DAMAGE-PENDING APPROVAL</t>
  </si>
  <si>
    <t>2010 STORM DAMAGE-PENDING APPROVAL</t>
  </si>
  <si>
    <t>DEFERRED BALANCES FOR 10 YEAR AMORTIZATION AT</t>
  </si>
  <si>
    <t>START OF RATE YEAR (05/1/12):</t>
  </si>
  <si>
    <t>12/13/06 WIND STORM</t>
  </si>
  <si>
    <t>INCREASE (DECREASE) OPERATING EXPENSE (LINE 38- LINE 39)</t>
  </si>
  <si>
    <t>INCREASE (DECREASE) FIT @ 35% (LINE 43 X 35%)</t>
  </si>
  <si>
    <t>TOTAL INCREASE (DECREASE) OPERATING EXPENSE (LINE 16 + LINE 41)</t>
  </si>
  <si>
    <t>LESS CATASTROPHIC STORM AMORT AS OF (12/31/10)</t>
  </si>
  <si>
    <t>TOTAL RATE YEAR AMORTIZATION (LINE 29 + LINE 37)</t>
  </si>
  <si>
    <r>
      <t xml:space="preserve">ANNUAL AMORTIZATION (LINE 35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78 (5/2012 - 10/2018) X 12)</t>
    </r>
  </si>
  <si>
    <t>ORIGINAL AMORT PERIOD FROM UE-072300 WAS 10 YEARS, NOV 2008 - OCT 2018</t>
  </si>
  <si>
    <t>TOTAL (LINE 38)</t>
  </si>
  <si>
    <t>ANNUAL AMORTIZATION (LINE 27 ÷ 48 ) x 12</t>
  </si>
  <si>
    <t>ORIGINAL AMORT PERIOD FROM UE-090704  WAS 4 YEARS, APR 2010 - MAR 2014</t>
  </si>
  <si>
    <t>TOTAL (LINE 22 THROUGH LINE 26)</t>
  </si>
  <si>
    <t>2006 STORM DAMAGE (EXCLUDING 12/13/06 WIND STORM)</t>
  </si>
  <si>
    <t>T &amp; D</t>
  </si>
  <si>
    <t>Staff Addition (Removal)</t>
  </si>
  <si>
    <t>ADJUSTMENT 13.07 STORM DAMAGE</t>
  </si>
  <si>
    <t>PROFORMA RESULSTS OF OPERATIONS</t>
  </si>
  <si>
    <t>Page 1 of 1</t>
  </si>
  <si>
    <t>Dockets UE-111048/UG-111049</t>
  </si>
  <si>
    <t>Exhibit No. __ (RTA-4)</t>
  </si>
  <si>
    <t>(d)</t>
  </si>
  <si>
    <t>(c)</t>
  </si>
  <si>
    <t>Adjustments</t>
  </si>
  <si>
    <t xml:space="preserve"> Proposed</t>
  </si>
  <si>
    <t>Staff</t>
  </si>
  <si>
    <t>(e)</t>
  </si>
  <si>
    <t xml:space="preserve">Add Back </t>
  </si>
  <si>
    <t>COMPARISON</t>
  </si>
  <si>
    <t xml:space="preserve">Original </t>
  </si>
  <si>
    <t>Deferrals *</t>
  </si>
  <si>
    <t>*  Assuming no deferrals over this period</t>
  </si>
  <si>
    <t>Representative</t>
  </si>
  <si>
    <t>Normalization</t>
  </si>
  <si>
    <t>(f)</t>
  </si>
  <si>
    <t>(g)=(f)-(c)</t>
  </si>
  <si>
    <t xml:space="preserve">18210201 2006 Deferred Storm Excess Costs  </t>
  </si>
  <si>
    <t xml:space="preserve">18210231 2006 Hanukkah Deferred Storm Excess Costs  </t>
  </si>
  <si>
    <t xml:space="preserve">18210241 Deferred Storm Excess Costs  </t>
  </si>
  <si>
    <t>Less Hanukkah Storm Costs transferred to 18210231</t>
  </si>
  <si>
    <t>Total 2006 Excess Storm Costs Approved for Deferral in accounts 18210201 or 18260241</t>
  </si>
  <si>
    <t>Total 2006 Excess Storm Costs Approved for Deferral in accounts 18210241</t>
  </si>
  <si>
    <t>Add :2006 Excess Storm Costs Approved for Deferral from account 18210201</t>
  </si>
  <si>
    <t>Total 2006 Excess Storm Costs Approved for Deferral with Four-year amortization</t>
  </si>
  <si>
    <t xml:space="preserve">Exhibit No. </t>
  </si>
  <si>
    <t>Total 2008 Excess Storm Costs Approved for Deferral in account 18210261</t>
  </si>
  <si>
    <t>Total 2008 Excess Storm Costs Approved for Deferral in account 18210271</t>
  </si>
  <si>
    <t>Total 2008 Excess Storm Costs Approved for Deferral with Four-year amortization</t>
  </si>
  <si>
    <t>Year</t>
  </si>
  <si>
    <t>|---------- RECAST ------------|</t>
  </si>
  <si>
    <t>|---------- FROM RTA-4 -----------|</t>
  </si>
  <si>
    <t>SIX-YEAR AVERAGE STORM EXPENSE FOR</t>
  </si>
  <si>
    <t>RATE YEAR (LINE 7 ÷ 6 YEARS)</t>
  </si>
  <si>
    <t>TWELVE MONTHS ENDED 12/31/05</t>
  </si>
  <si>
    <t>TWELVE MONTHS ENDED 12/31/06 (Note 1)</t>
  </si>
  <si>
    <t>TWELVE MONTHS ENDED 12/31/07</t>
  </si>
  <si>
    <t>TWELVE MONTHS ENDED 12/31/08</t>
  </si>
  <si>
    <t>TWELVE MONTHS ENDED 12/31/09</t>
  </si>
  <si>
    <t>TWELVE MONTHS ENDED 12/31/10</t>
  </si>
  <si>
    <t>Per JHS-13</t>
  </si>
  <si>
    <t>Page 8</t>
  </si>
  <si>
    <t>JUNE 2011 RATE FILING</t>
  </si>
  <si>
    <t>Page 20.07</t>
  </si>
  <si>
    <t>Exhibit No. ______ (JHS-20)</t>
  </si>
  <si>
    <t>Docket Number UE-11____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</si>
</sst>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mm/dd/yyyy"/>
    <numFmt numFmtId="168" formatCode="[$-409]mmm\-yy;@"/>
    <numFmt numFmtId="169" formatCode="&quot;$&quot;#,##0.00"/>
    <numFmt numFmtId="170" formatCode="_(&quot;$&quot;* #,##0.000_);_(&quot;$&quot;* \(#,##0.000\);_(&quot;$&quot;* &quot;-&quot;??_);_(@_)"/>
    <numFmt numFmtId="171" formatCode="[$-409]d\-mmm\-yy;@"/>
    <numFmt numFmtId="172" formatCode="_(* #,##0.00000_);_(* \(#,##0.00000\);_(* &quot;-&quot;??_);_(@_)"/>
    <numFmt numFmtId="173" formatCode="0.0000000"/>
    <numFmt numFmtId="174" formatCode="d\.mmm\.yy"/>
    <numFmt numFmtId="175" formatCode="_(* ###0_);_(* \(###0\);_(* &quot;-&quot;_);_(@_)"/>
    <numFmt numFmtId="176" formatCode="0000000"/>
    <numFmt numFmtId="177" formatCode="_(* #,##0.0_);_(* \(#,##0.0\);_(* &quot;-&quot;_);_(@_)"/>
    <numFmt numFmtId="178" formatCode="&quot;PAGE&quot;\ 0.00"/>
    <numFmt numFmtId="179" formatCode="#,##0;\(#,##0\)"/>
    <numFmt numFmtId="180" formatCode="0.000%"/>
    <numFmt numFmtId="181" formatCode="#,##0.00000_);[Red]\(#,##0.00000\)"/>
    <numFmt numFmtId="182" formatCode="_(* #,##0_);[Red]_(* \(#,##0\);_(* &quot;-&quot;_);_(@_)"/>
    <numFmt numFmtId="183" formatCode="_(* #,##0.0000_);_(* \(#,##0.0000\);_(* &quot;-&quot;_);_(@_)"/>
    <numFmt numFmtId="184" formatCode="_(* #,##0.000000_);_(* \(#,##0.000000\);_(* &quot;-&quot;_);_(@_)"/>
    <numFmt numFmtId="185" formatCode="#."/>
    <numFmt numFmtId="186" formatCode="_([$€-2]* #,##0.00_);_([$€-2]* \(#,##0.00\);_([$€-2]* &quot;-&quot;??_)"/>
    <numFmt numFmtId="187" formatCode="&quot;$&quot;#,##0;\-&quot;$&quot;#,##0"/>
    <numFmt numFmtId="188" formatCode="_(&quot;$&quot;* #,##0.0000_);_(&quot;$&quot;* \(#,##0.0000\);_(&quot;$&quot;* &quot;-&quot;????_);_(@_)"/>
    <numFmt numFmtId="189" formatCode="_(&quot;$&quot;* #,##0.000000_);_(&quot;$&quot;* \(#,##0.000000\);_(&quot;$&quot;* &quot;-&quot;??????_);_(@_)"/>
    <numFmt numFmtId="190" formatCode="0.0000%"/>
  </numFmts>
  <fonts count="8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MS Sans Serif"/>
      <family val="2"/>
    </font>
    <font>
      <b/>
      <sz val="12"/>
      <name val="Times New Roman"/>
      <family val="1"/>
    </font>
    <font>
      <b/>
      <sz val="8.5"/>
      <name val="MS Sans Serif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univers (E1)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8.8"/>
      <name val="Symbol"/>
      <family val="1"/>
    </font>
    <font>
      <b/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40">
    <xf numFmtId="166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20" fillId="0" borderId="0">
      <alignment/>
      <protection/>
    </xf>
    <xf numFmtId="0" fontId="2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2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20" fillId="0" borderId="0">
      <alignment/>
      <protection/>
    </xf>
    <xf numFmtId="0" fontId="2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20" fillId="0" borderId="0">
      <alignment/>
      <protection/>
    </xf>
    <xf numFmtId="0" fontId="2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20" fillId="0" borderId="0">
      <alignment/>
      <protection/>
    </xf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70" fillId="24" borderId="0" applyNumberFormat="0" applyBorder="0" applyAlignment="0" applyProtection="0"/>
    <xf numFmtId="0" fontId="41" fillId="25" borderId="0" applyNumberFormat="0" applyBorder="0" applyAlignment="0" applyProtection="0"/>
    <xf numFmtId="0" fontId="70" fillId="26" borderId="0" applyNumberFormat="0" applyBorder="0" applyAlignment="0" applyProtection="0"/>
    <xf numFmtId="0" fontId="41" fillId="17" borderId="0" applyNumberFormat="0" applyBorder="0" applyAlignment="0" applyProtection="0"/>
    <xf numFmtId="0" fontId="70" fillId="27" borderId="0" applyNumberFormat="0" applyBorder="0" applyAlignment="0" applyProtection="0"/>
    <xf numFmtId="0" fontId="41" fillId="19" borderId="0" applyNumberFormat="0" applyBorder="0" applyAlignment="0" applyProtection="0"/>
    <xf numFmtId="0" fontId="70" fillId="28" borderId="0" applyNumberFormat="0" applyBorder="0" applyAlignment="0" applyProtection="0"/>
    <xf numFmtId="0" fontId="41" fillId="29" borderId="0" applyNumberFormat="0" applyBorder="0" applyAlignment="0" applyProtection="0"/>
    <xf numFmtId="0" fontId="70" fillId="30" borderId="0" applyNumberFormat="0" applyBorder="0" applyAlignment="0" applyProtection="0"/>
    <xf numFmtId="0" fontId="41" fillId="31" borderId="0" applyNumberFormat="0" applyBorder="0" applyAlignment="0" applyProtection="0"/>
    <xf numFmtId="0" fontId="70" fillId="32" borderId="0" applyNumberFormat="0" applyBorder="0" applyAlignment="0" applyProtection="0"/>
    <xf numFmtId="0" fontId="41" fillId="33" borderId="0" applyNumberFormat="0" applyBorder="0" applyAlignment="0" applyProtection="0"/>
    <xf numFmtId="0" fontId="7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7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7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70" fillId="49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29" borderId="0" applyNumberFormat="0" applyBorder="0" applyAlignment="0" applyProtection="0"/>
    <xf numFmtId="0" fontId="70" fillId="50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1" borderId="0" applyNumberFormat="0" applyBorder="0" applyAlignment="0" applyProtection="0"/>
    <xf numFmtId="0" fontId="7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1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71" fillId="55" borderId="0" applyNumberFormat="0" applyBorder="0" applyAlignment="0" applyProtection="0"/>
    <xf numFmtId="0" fontId="42" fillId="5" borderId="0" applyNumberFormat="0" applyBorder="0" applyAlignment="0" applyProtection="0"/>
    <xf numFmtId="174" fontId="24" fillId="0" borderId="0" applyFill="0" applyBorder="0" applyAlignment="0">
      <protection/>
    </xf>
    <xf numFmtId="0" fontId="72" fillId="56" borderId="1" applyNumberFormat="0" applyAlignment="0" applyProtection="0"/>
    <xf numFmtId="0" fontId="72" fillId="56" borderId="1" applyNumberFormat="0" applyAlignment="0" applyProtection="0"/>
    <xf numFmtId="0" fontId="43" fillId="57" borderId="2" applyNumberFormat="0" applyAlignment="0" applyProtection="0"/>
    <xf numFmtId="0" fontId="72" fillId="56" borderId="1" applyNumberFormat="0" applyAlignment="0" applyProtection="0"/>
    <xf numFmtId="0" fontId="73" fillId="58" borderId="3" applyNumberFormat="0" applyAlignment="0" applyProtection="0"/>
    <xf numFmtId="0" fontId="44" fillId="59" borderId="4" applyNumberFormat="0" applyAlignment="0" applyProtection="0"/>
    <xf numFmtId="41" fontId="0" fillId="57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85" fontId="59" fillId="0" borderId="0">
      <alignment/>
      <protection locked="0"/>
    </xf>
    <xf numFmtId="0" fontId="57" fillId="0" borderId="0">
      <alignment/>
      <protection/>
    </xf>
    <xf numFmtId="0" fontId="27" fillId="0" borderId="0" applyNumberFormat="0" applyAlignment="0">
      <protection/>
    </xf>
    <xf numFmtId="0" fontId="28" fillId="0" borderId="0" applyNumberFormat="0" applyAlignment="0">
      <protection/>
    </xf>
    <xf numFmtId="0" fontId="26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75" fillId="63" borderId="0" applyNumberFormat="0" applyBorder="0" applyAlignment="0" applyProtection="0"/>
    <xf numFmtId="0" fontId="46" fillId="7" borderId="0" applyNumberFormat="0" applyBorder="0" applyAlignment="0" applyProtection="0"/>
    <xf numFmtId="38" fontId="5" fillId="57" borderId="0" applyNumberFormat="0" applyBorder="0" applyAlignment="0" applyProtection="0"/>
    <xf numFmtId="38" fontId="5" fillId="57" borderId="0" applyNumberFormat="0" applyBorder="0" applyAlignment="0" applyProtection="0"/>
    <xf numFmtId="38" fontId="5" fillId="57" borderId="0" applyNumberFormat="0" applyBorder="0" applyAlignment="0" applyProtection="0"/>
    <xf numFmtId="38" fontId="5" fillId="57" borderId="0" applyNumberFormat="0" applyBorder="0" applyAlignment="0" applyProtection="0"/>
    <xf numFmtId="38" fontId="5" fillId="57" borderId="0" applyNumberFormat="0" applyBorder="0" applyAlignment="0" applyProtection="0"/>
    <xf numFmtId="0" fontId="29" fillId="0" borderId="5" applyNumberFormat="0" applyAlignment="0" applyProtection="0"/>
    <xf numFmtId="0" fontId="29" fillId="0" borderId="6">
      <alignment horizontal="left"/>
      <protection/>
    </xf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47" fillId="0" borderId="8" applyNumberFormat="0" applyFill="0" applyAlignment="0" applyProtection="0"/>
    <xf numFmtId="0" fontId="76" fillId="0" borderId="7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48" fillId="0" borderId="10" applyNumberFormat="0" applyFill="0" applyAlignment="0" applyProtection="0"/>
    <xf numFmtId="0" fontId="77" fillId="0" borderId="9" applyNumberFormat="0" applyFill="0" applyAlignment="0" applyProtection="0"/>
    <xf numFmtId="0" fontId="78" fillId="0" borderId="11" applyNumberFormat="0" applyFill="0" applyAlignment="0" applyProtection="0"/>
    <xf numFmtId="0" fontId="49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30" fillId="0" borderId="0">
      <alignment/>
      <protection/>
    </xf>
    <xf numFmtId="40" fontId="30" fillId="0" borderId="0">
      <alignment/>
      <protection/>
    </xf>
    <xf numFmtId="0" fontId="6" fillId="0" borderId="0" applyNumberFormat="0" applyFill="0" applyBorder="0" applyAlignment="0" applyProtection="0"/>
    <xf numFmtId="0" fontId="79" fillId="64" borderId="1" applyNumberFormat="0" applyAlignment="0" applyProtection="0"/>
    <xf numFmtId="10" fontId="5" fillId="65" borderId="13" applyNumberFormat="0" applyBorder="0" applyAlignment="0" applyProtection="0"/>
    <xf numFmtId="10" fontId="5" fillId="65" borderId="13" applyNumberFormat="0" applyBorder="0" applyAlignment="0" applyProtection="0"/>
    <xf numFmtId="10" fontId="5" fillId="65" borderId="13" applyNumberFormat="0" applyBorder="0" applyAlignment="0" applyProtection="0"/>
    <xf numFmtId="10" fontId="5" fillId="65" borderId="13" applyNumberFormat="0" applyBorder="0" applyAlignment="0" applyProtection="0"/>
    <xf numFmtId="10" fontId="5" fillId="65" borderId="13" applyNumberFormat="0" applyBorder="0" applyAlignment="0" applyProtection="0"/>
    <xf numFmtId="0" fontId="50" fillId="13" borderId="2" applyNumberFormat="0" applyAlignment="0" applyProtection="0"/>
    <xf numFmtId="41" fontId="31" fillId="66" borderId="14">
      <alignment horizontal="left"/>
      <protection locked="0"/>
    </xf>
    <xf numFmtId="10" fontId="31" fillId="66" borderId="14">
      <alignment horizontal="right"/>
      <protection locked="0"/>
    </xf>
    <xf numFmtId="41" fontId="31" fillId="66" borderId="14">
      <alignment horizontal="left"/>
      <protection locked="0"/>
    </xf>
    <xf numFmtId="0" fontId="5" fillId="57" borderId="0">
      <alignment/>
      <protection/>
    </xf>
    <xf numFmtId="0" fontId="5" fillId="57" borderId="0">
      <alignment/>
      <protection/>
    </xf>
    <xf numFmtId="3" fontId="60" fillId="0" borderId="0" applyFill="0" applyBorder="0" applyAlignment="0" applyProtection="0"/>
    <xf numFmtId="0" fontId="80" fillId="0" borderId="15" applyNumberFormat="0" applyFill="0" applyAlignment="0" applyProtection="0"/>
    <xf numFmtId="0" fontId="51" fillId="0" borderId="16" applyNumberFormat="0" applyFill="0" applyAlignment="0" applyProtection="0"/>
    <xf numFmtId="44" fontId="2" fillId="0" borderId="17" applyNumberFormat="0" applyFont="0" applyAlignment="0">
      <protection/>
    </xf>
    <xf numFmtId="44" fontId="2" fillId="0" borderId="17" applyNumberFormat="0" applyFont="0" applyAlignment="0">
      <protection/>
    </xf>
    <xf numFmtId="44" fontId="2" fillId="0" borderId="17" applyNumberFormat="0" applyFont="0" applyAlignment="0">
      <protection/>
    </xf>
    <xf numFmtId="44" fontId="2" fillId="0" borderId="17" applyNumberFormat="0" applyFont="0" applyAlignment="0">
      <protection/>
    </xf>
    <xf numFmtId="44" fontId="2" fillId="0" borderId="17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44" fontId="2" fillId="0" borderId="18" applyNumberFormat="0" applyFont="0" applyAlignment="0">
      <protection/>
    </xf>
    <xf numFmtId="0" fontId="81" fillId="67" borderId="0" applyNumberFormat="0" applyBorder="0" applyAlignment="0" applyProtection="0"/>
    <xf numFmtId="0" fontId="52" fillId="66" borderId="0" applyNumberFormat="0" applyBorder="0" applyAlignment="0" applyProtection="0"/>
    <xf numFmtId="37" fontId="32" fillId="0" borderId="0">
      <alignment/>
      <protection/>
    </xf>
    <xf numFmtId="176" fontId="33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7" fontId="0" fillId="0" borderId="0">
      <alignment/>
      <protection/>
    </xf>
    <xf numFmtId="189" fontId="36" fillId="0" borderId="0">
      <alignment/>
      <protection/>
    </xf>
    <xf numFmtId="176" fontId="33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187" fontId="36" fillId="0" borderId="0">
      <alignment horizontal="left" wrapText="1"/>
      <protection/>
    </xf>
    <xf numFmtId="0" fontId="69" fillId="0" borderId="0">
      <alignment/>
      <protection/>
    </xf>
    <xf numFmtId="187" fontId="36" fillId="0" borderId="0">
      <alignment horizontal="left" wrapText="1"/>
      <protection/>
    </xf>
    <xf numFmtId="0" fontId="69" fillId="0" borderId="0">
      <alignment/>
      <protection/>
    </xf>
    <xf numFmtId="187" fontId="36" fillId="0" borderId="0">
      <alignment horizontal="left" wrapText="1"/>
      <protection/>
    </xf>
    <xf numFmtId="0" fontId="69" fillId="0" borderId="0">
      <alignment/>
      <protection/>
    </xf>
    <xf numFmtId="187" fontId="36" fillId="0" borderId="0">
      <alignment horizontal="left" wrapText="1"/>
      <protection/>
    </xf>
    <xf numFmtId="0" fontId="69" fillId="0" borderId="0">
      <alignment/>
      <protection/>
    </xf>
    <xf numFmtId="187" fontId="36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166" fontId="36" fillId="0" borderId="0">
      <alignment horizontal="left" wrapText="1"/>
      <protection/>
    </xf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6" fontId="0" fillId="0" borderId="0">
      <alignment horizontal="left"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190" fontId="0" fillId="0" borderId="0">
      <alignment horizontal="left" wrapText="1"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166" fontId="36" fillId="0" borderId="0">
      <alignment horizontal="left" wrapText="1"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69" fillId="0" borderId="0">
      <alignment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40" fillId="69" borderId="20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69" fillId="68" borderId="19" applyNumberFormat="0" applyFont="0" applyAlignment="0" applyProtection="0"/>
    <xf numFmtId="0" fontId="82" fillId="56" borderId="21" applyNumberFormat="0" applyAlignment="0" applyProtection="0"/>
    <xf numFmtId="0" fontId="53" fillId="57" borderId="22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41" fontId="0" fillId="70" borderId="14">
      <alignment/>
      <protection/>
    </xf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23">
      <alignment horizontal="center"/>
      <protection/>
    </xf>
    <xf numFmtId="3" fontId="34" fillId="0" borderId="0" applyFont="0" applyFill="0" applyBorder="0" applyAlignment="0" applyProtection="0"/>
    <xf numFmtId="0" fontId="34" fillId="71" borderId="0" applyNumberFormat="0" applyFont="0" applyBorder="0" applyAlignment="0" applyProtection="0"/>
    <xf numFmtId="0" fontId="57" fillId="0" borderId="0">
      <alignment/>
      <protection/>
    </xf>
    <xf numFmtId="3" fontId="61" fillId="0" borderId="0" applyFill="0" applyBorder="0" applyAlignment="0" applyProtection="0"/>
    <xf numFmtId="0" fontId="62" fillId="0" borderId="0">
      <alignment/>
      <protection/>
    </xf>
    <xf numFmtId="3" fontId="61" fillId="0" borderId="0" applyFill="0" applyBorder="0" applyAlignment="0" applyProtection="0"/>
    <xf numFmtId="42" fontId="0" fillId="65" borderId="0">
      <alignment/>
      <protection/>
    </xf>
    <xf numFmtId="42" fontId="0" fillId="65" borderId="24">
      <alignment vertical="center"/>
      <protection/>
    </xf>
    <xf numFmtId="0" fontId="2" fillId="65" borderId="25" applyNumberFormat="0">
      <alignment horizontal="center" vertical="center" wrapText="1"/>
      <protection/>
    </xf>
    <xf numFmtId="0" fontId="2" fillId="65" borderId="25" applyNumberFormat="0">
      <alignment horizontal="center" vertical="center" wrapText="1"/>
      <protection/>
    </xf>
    <xf numFmtId="10" fontId="0" fillId="65" borderId="0">
      <alignment/>
      <protection/>
    </xf>
    <xf numFmtId="10" fontId="0" fillId="65" borderId="0">
      <alignment/>
      <protection/>
    </xf>
    <xf numFmtId="188" fontId="0" fillId="65" borderId="0">
      <alignment/>
      <protection/>
    </xf>
    <xf numFmtId="188" fontId="0" fillId="65" borderId="0">
      <alignment/>
      <protection/>
    </xf>
    <xf numFmtId="42" fontId="0" fillId="65" borderId="0">
      <alignment/>
      <protection/>
    </xf>
    <xf numFmtId="165" fontId="30" fillId="0" borderId="0" applyBorder="0" applyAlignment="0">
      <protection/>
    </xf>
    <xf numFmtId="42" fontId="0" fillId="65" borderId="26">
      <alignment horizontal="left"/>
      <protection/>
    </xf>
    <xf numFmtId="188" fontId="63" fillId="65" borderId="26">
      <alignment horizontal="left"/>
      <protection/>
    </xf>
    <xf numFmtId="165" fontId="30" fillId="0" borderId="0" applyBorder="0" applyAlignment="0">
      <protection/>
    </xf>
    <xf numFmtId="14" fontId="36" fillId="0" borderId="0" applyNumberFormat="0" applyFill="0" applyBorder="0" applyAlignment="0" applyProtection="0"/>
    <xf numFmtId="177" fontId="0" fillId="0" borderId="0" applyFont="0" applyFill="0" applyAlignment="0">
      <protection/>
    </xf>
    <xf numFmtId="177" fontId="0" fillId="0" borderId="0" applyFont="0" applyFill="0" applyAlignment="0">
      <protection/>
    </xf>
    <xf numFmtId="4" fontId="11" fillId="66" borderId="22" applyNumberFormat="0" applyProtection="0">
      <alignment vertical="center"/>
    </xf>
    <xf numFmtId="4" fontId="15" fillId="66" borderId="22" applyNumberFormat="0" applyProtection="0">
      <alignment vertical="center"/>
    </xf>
    <xf numFmtId="4" fontId="11" fillId="66" borderId="22" applyNumberFormat="0" applyProtection="0">
      <alignment horizontal="left" vertical="center" indent="1"/>
    </xf>
    <xf numFmtId="4" fontId="11" fillId="66" borderId="22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0" fontId="0" fillId="72" borderId="0" applyNumberFormat="0" applyProtection="0">
      <alignment horizontal="left" vertical="center" indent="1"/>
    </xf>
    <xf numFmtId="4" fontId="11" fillId="5" borderId="22" applyNumberFormat="0" applyProtection="0">
      <alignment horizontal="right" vertical="center"/>
    </xf>
    <xf numFmtId="4" fontId="11" fillId="17" borderId="22" applyNumberFormat="0" applyProtection="0">
      <alignment horizontal="right" vertical="center"/>
    </xf>
    <xf numFmtId="4" fontId="11" fillId="43" borderId="22" applyNumberFormat="0" applyProtection="0">
      <alignment horizontal="right" vertical="center"/>
    </xf>
    <xf numFmtId="4" fontId="11" fillId="23" borderId="22" applyNumberFormat="0" applyProtection="0">
      <alignment horizontal="right" vertical="center"/>
    </xf>
    <xf numFmtId="4" fontId="11" fillId="33" borderId="22" applyNumberFormat="0" applyProtection="0">
      <alignment horizontal="right" vertical="center"/>
    </xf>
    <xf numFmtId="4" fontId="11" fillId="54" borderId="22" applyNumberFormat="0" applyProtection="0">
      <alignment horizontal="right" vertical="center"/>
    </xf>
    <xf numFmtId="4" fontId="11" fillId="48" borderId="22" applyNumberFormat="0" applyProtection="0">
      <alignment horizontal="right" vertical="center"/>
    </xf>
    <xf numFmtId="4" fontId="11" fillId="73" borderId="22" applyNumberFormat="0" applyProtection="0">
      <alignment horizontal="right" vertical="center"/>
    </xf>
    <xf numFmtId="4" fontId="11" fillId="19" borderId="22" applyNumberFormat="0" applyProtection="0">
      <alignment horizontal="right" vertical="center"/>
    </xf>
    <xf numFmtId="4" fontId="12" fillId="74" borderId="0" applyNumberFormat="0" applyProtection="0">
      <alignment horizontal="left" vertical="center" indent="1"/>
    </xf>
    <xf numFmtId="4" fontId="12" fillId="75" borderId="22" applyNumberFormat="0" applyProtection="0">
      <alignment horizontal="left" vertical="center" indent="1"/>
    </xf>
    <xf numFmtId="4" fontId="11" fillId="76" borderId="0" applyNumberFormat="0" applyProtection="0">
      <alignment horizontal="left" vertical="center" indent="1"/>
    </xf>
    <xf numFmtId="4" fontId="11" fillId="76" borderId="27" applyNumberFormat="0" applyProtection="0">
      <alignment horizontal="left" vertical="center" indent="1"/>
    </xf>
    <xf numFmtId="4" fontId="16" fillId="77" borderId="0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1" fillId="76" borderId="22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1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78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65" borderId="13" applyNumberFormat="0">
      <alignment/>
      <protection locked="0"/>
    </xf>
    <xf numFmtId="4" fontId="11" fillId="69" borderId="22" applyNumberFormat="0" applyProtection="0">
      <alignment vertical="center"/>
    </xf>
    <xf numFmtId="4" fontId="15" fillId="69" borderId="22" applyNumberFormat="0" applyProtection="0">
      <alignment vertical="center"/>
    </xf>
    <xf numFmtId="4" fontId="11" fillId="69" borderId="22" applyNumberFormat="0" applyProtection="0">
      <alignment horizontal="left" vertical="center" indent="1"/>
    </xf>
    <xf numFmtId="4" fontId="11" fillId="69" borderId="22" applyNumberFormat="0" applyProtection="0">
      <alignment horizontal="left" vertical="center" indent="1"/>
    </xf>
    <xf numFmtId="4" fontId="11" fillId="76" borderId="22" applyNumberFormat="0" applyProtection="0">
      <alignment horizontal="right" vertical="center"/>
    </xf>
    <xf numFmtId="4" fontId="15" fillId="76" borderId="22" applyNumberFormat="0" applyProtection="0">
      <alignment horizontal="right" vertical="center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14" fillId="0" borderId="0" applyNumberFormat="0" applyProtection="0">
      <alignment horizontal="left" indent="5"/>
    </xf>
    <xf numFmtId="0" fontId="68" fillId="0" borderId="0">
      <alignment/>
      <protection/>
    </xf>
    <xf numFmtId="4" fontId="17" fillId="76" borderId="22" applyNumberFormat="0" applyProtection="0">
      <alignment horizontal="right" vertical="center"/>
    </xf>
    <xf numFmtId="39" fontId="0" fillId="79" borderId="0">
      <alignment/>
      <protection/>
    </xf>
    <xf numFmtId="39" fontId="0" fillId="79" borderId="0">
      <alignment/>
      <protection/>
    </xf>
    <xf numFmtId="0" fontId="64" fillId="0" borderId="0" applyNumberFormat="0" applyFill="0" applyBorder="0" applyAlignment="0" applyProtection="0"/>
    <xf numFmtId="38" fontId="5" fillId="0" borderId="28">
      <alignment/>
      <protection/>
    </xf>
    <xf numFmtId="38" fontId="5" fillId="0" borderId="28">
      <alignment/>
      <protection/>
    </xf>
    <xf numFmtId="38" fontId="5" fillId="0" borderId="28">
      <alignment/>
      <protection/>
    </xf>
    <xf numFmtId="38" fontId="5" fillId="0" borderId="28">
      <alignment/>
      <protection/>
    </xf>
    <xf numFmtId="38" fontId="5" fillId="0" borderId="28">
      <alignment/>
      <protection/>
    </xf>
    <xf numFmtId="38" fontId="30" fillId="0" borderId="26">
      <alignment/>
      <protection/>
    </xf>
    <xf numFmtId="39" fontId="36" fillId="80" borderId="0">
      <alignment/>
      <protection/>
    </xf>
    <xf numFmtId="171" fontId="0" fillId="0" borderId="0">
      <alignment horizontal="left" wrapText="1"/>
      <protection/>
    </xf>
    <xf numFmtId="179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71" fontId="0" fillId="0" borderId="0">
      <alignment horizontal="left" wrapText="1"/>
      <protection/>
    </xf>
    <xf numFmtId="40" fontId="37" fillId="0" borderId="0" applyBorder="0">
      <alignment horizontal="right"/>
      <protection/>
    </xf>
    <xf numFmtId="41" fontId="65" fillId="65" borderId="0">
      <alignment horizontal="left"/>
      <protection/>
    </xf>
    <xf numFmtId="0" fontId="8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66" fillId="65" borderId="0">
      <alignment horizontal="left" vertical="center"/>
      <protection/>
    </xf>
    <xf numFmtId="0" fontId="2" fillId="65" borderId="0">
      <alignment horizontal="left" wrapText="1"/>
      <protection/>
    </xf>
    <xf numFmtId="0" fontId="2" fillId="65" borderId="0">
      <alignment horizontal="left" wrapText="1"/>
      <protection/>
    </xf>
    <xf numFmtId="0" fontId="38" fillId="0" borderId="0">
      <alignment horizontal="left" vertical="center"/>
      <protection/>
    </xf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9" fillId="0" borderId="30" applyNumberFormat="0" applyFill="0" applyAlignment="0" applyProtection="0"/>
    <xf numFmtId="0" fontId="84" fillId="0" borderId="29" applyNumberFormat="0" applyFill="0" applyAlignment="0" applyProtection="0"/>
    <xf numFmtId="0" fontId="57" fillId="0" borderId="31">
      <alignment/>
      <protection/>
    </xf>
    <xf numFmtId="0" fontId="8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22"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 locked="0"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0" borderId="32" xfId="0" applyNumberFormat="1" applyFont="1" applyBorder="1" applyAlignment="1">
      <alignment horizontal="center"/>
    </xf>
    <xf numFmtId="43" fontId="9" fillId="0" borderId="33" xfId="0" applyNumberFormat="1" applyFont="1" applyBorder="1" applyAlignment="1">
      <alignment/>
    </xf>
    <xf numFmtId="43" fontId="9" fillId="0" borderId="34" xfId="0" applyNumberFormat="1" applyFont="1" applyBorder="1" applyAlignment="1">
      <alignment/>
    </xf>
    <xf numFmtId="43" fontId="9" fillId="0" borderId="0" xfId="0" applyNumberFormat="1" applyFont="1" applyFill="1" applyAlignment="1">
      <alignment/>
    </xf>
    <xf numFmtId="0" fontId="9" fillId="0" borderId="33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/>
    </xf>
    <xf numFmtId="0" fontId="10" fillId="0" borderId="33" xfId="0" applyNumberFormat="1" applyFont="1" applyBorder="1" applyAlignment="1">
      <alignment/>
    </xf>
    <xf numFmtId="0" fontId="10" fillId="0" borderId="34" xfId="0" applyNumberFormat="1" applyFont="1" applyBorder="1" applyAlignment="1">
      <alignment/>
    </xf>
    <xf numFmtId="166" fontId="1" fillId="0" borderId="0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25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41" fontId="0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10" fillId="0" borderId="35" xfId="0" applyNumberFormat="1" applyFont="1" applyBorder="1" applyAlignment="1">
      <alignment/>
    </xf>
    <xf numFmtId="0" fontId="19" fillId="0" borderId="0" xfId="1291" applyFont="1" applyAlignment="1">
      <alignment horizontal="centerContinuous"/>
      <protection/>
    </xf>
    <xf numFmtId="0" fontId="20" fillId="0" borderId="0" xfId="1291" applyFont="1" applyAlignment="1">
      <alignment horizontal="centerContinuous"/>
      <protection/>
    </xf>
    <xf numFmtId="0" fontId="1" fillId="0" borderId="0" xfId="1291" applyFont="1" applyAlignment="1">
      <alignment horizontal="centerContinuous"/>
      <protection/>
    </xf>
    <xf numFmtId="0" fontId="21" fillId="0" borderId="0" xfId="1291" applyFont="1" applyAlignment="1">
      <alignment horizontal="centerContinuous"/>
      <protection/>
    </xf>
    <xf numFmtId="0" fontId="21" fillId="0" borderId="0" xfId="1291" applyFont="1">
      <alignment/>
      <protection/>
    </xf>
    <xf numFmtId="0" fontId="22" fillId="0" borderId="0" xfId="1291" applyFont="1" applyAlignment="1">
      <alignment horizontal="centerContinuous"/>
      <protection/>
    </xf>
    <xf numFmtId="166" fontId="4" fillId="0" borderId="0" xfId="1258" applyNumberFormat="1" applyFont="1" applyFill="1" applyAlignment="1">
      <alignment horizontal="centerContinuous"/>
      <protection/>
    </xf>
    <xf numFmtId="0" fontId="1" fillId="0" borderId="0" xfId="1291" applyFont="1">
      <alignment/>
      <protection/>
    </xf>
    <xf numFmtId="0" fontId="20" fillId="0" borderId="0" xfId="1291" applyFont="1">
      <alignment/>
      <protection/>
    </xf>
    <xf numFmtId="0" fontId="23" fillId="0" borderId="25" xfId="1291" applyFont="1" applyBorder="1" applyAlignment="1">
      <alignment horizontal="left"/>
      <protection/>
    </xf>
    <xf numFmtId="0" fontId="0" fillId="0" borderId="25" xfId="1291" applyFont="1" applyBorder="1" applyAlignment="1">
      <alignment horizontal="centerContinuous"/>
      <protection/>
    </xf>
    <xf numFmtId="0" fontId="21" fillId="0" borderId="0" xfId="1291" applyFont="1" applyBorder="1">
      <alignment/>
      <protection/>
    </xf>
    <xf numFmtId="2" fontId="21" fillId="0" borderId="25" xfId="1291" applyNumberFormat="1" applyFont="1" applyBorder="1" applyAlignment="1">
      <alignment horizontal="left"/>
      <protection/>
    </xf>
    <xf numFmtId="0" fontId="0" fillId="0" borderId="0" xfId="1291">
      <alignment/>
      <protection/>
    </xf>
    <xf numFmtId="0" fontId="21" fillId="0" borderId="25" xfId="1291" applyFont="1" applyBorder="1" applyAlignment="1">
      <alignment horizontal="left"/>
      <protection/>
    </xf>
    <xf numFmtId="0" fontId="21" fillId="0" borderId="0" xfId="1291" applyFont="1" applyAlignment="1">
      <alignment horizontal="right"/>
      <protection/>
    </xf>
    <xf numFmtId="14" fontId="21" fillId="0" borderId="25" xfId="1291" applyNumberFormat="1" applyFont="1" applyBorder="1" applyAlignment="1">
      <alignment horizontal="right"/>
      <protection/>
    </xf>
    <xf numFmtId="0" fontId="21" fillId="0" borderId="25" xfId="1291" applyFont="1" applyBorder="1" applyAlignment="1">
      <alignment horizontal="right"/>
      <protection/>
    </xf>
    <xf numFmtId="0" fontId="21" fillId="0" borderId="25" xfId="1291" applyFont="1" applyBorder="1">
      <alignment/>
      <protection/>
    </xf>
    <xf numFmtId="0" fontId="21" fillId="0" borderId="25" xfId="1291" applyFont="1" applyBorder="1" quotePrefix="1">
      <alignment/>
      <protection/>
    </xf>
    <xf numFmtId="0" fontId="9" fillId="0" borderId="32" xfId="0" applyNumberFormat="1" applyFont="1" applyBorder="1" applyAlignment="1">
      <alignment horizontal="center"/>
    </xf>
    <xf numFmtId="168" fontId="9" fillId="0" borderId="35" xfId="0" applyNumberFormat="1" applyFont="1" applyFill="1" applyBorder="1" applyAlignment="1">
      <alignment horizontal="center"/>
    </xf>
    <xf numFmtId="43" fontId="9" fillId="0" borderId="33" xfId="0" applyNumberFormat="1" applyFont="1" applyFill="1" applyBorder="1" applyAlignment="1">
      <alignment/>
    </xf>
    <xf numFmtId="43" fontId="9" fillId="0" borderId="0" xfId="1043" applyFont="1" applyFill="1" applyAlignment="1">
      <alignment/>
    </xf>
    <xf numFmtId="0" fontId="10" fillId="0" borderId="33" xfId="0" applyNumberFormat="1" applyFont="1" applyBorder="1" applyAlignment="1">
      <alignment wrapText="1"/>
    </xf>
    <xf numFmtId="0" fontId="2" fillId="0" borderId="0" xfId="1278" applyFont="1">
      <alignment/>
      <protection/>
    </xf>
    <xf numFmtId="0" fontId="0" fillId="0" borderId="0" xfId="1278" applyFont="1">
      <alignment/>
      <protection/>
    </xf>
    <xf numFmtId="43" fontId="0" fillId="0" borderId="0" xfId="1278" applyNumberFormat="1" applyFont="1" applyAlignment="1">
      <alignment horizontal="right"/>
      <protection/>
    </xf>
    <xf numFmtId="166" fontId="1" fillId="0" borderId="0" xfId="0" applyFont="1" applyFill="1" applyBorder="1" applyAlignment="1">
      <alignment/>
    </xf>
    <xf numFmtId="166" fontId="1" fillId="0" borderId="0" xfId="0" applyFont="1" applyFill="1" applyBorder="1" applyAlignment="1">
      <alignment horizontal="left" indent="1"/>
    </xf>
    <xf numFmtId="1" fontId="1" fillId="0" borderId="0" xfId="0" applyNumberFormat="1" applyFont="1" applyFill="1" applyBorder="1" applyAlignment="1" quotePrefix="1">
      <alignment horizontal="left"/>
    </xf>
    <xf numFmtId="166" fontId="1" fillId="0" borderId="0" xfId="0" applyFont="1" applyFill="1" applyBorder="1" applyAlignment="1">
      <alignment horizontal="left"/>
    </xf>
    <xf numFmtId="166" fontId="1" fillId="0" borderId="0" xfId="0" applyFont="1" applyFill="1" applyBorder="1" applyAlignment="1">
      <alignment horizontal="left" wrapText="1"/>
    </xf>
    <xf numFmtId="41" fontId="4" fillId="0" borderId="0" xfId="0" applyNumberFormat="1" applyFont="1" applyFill="1" applyBorder="1" applyAlignment="1" applyProtection="1">
      <alignment horizontal="center"/>
      <protection locked="0"/>
    </xf>
    <xf numFmtId="41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81" borderId="13" xfId="1278" applyFont="1" applyFill="1" applyBorder="1">
      <alignment/>
      <protection/>
    </xf>
    <xf numFmtId="0" fontId="0" fillId="0" borderId="0" xfId="1281" applyNumberFormat="1" applyFill="1" applyAlignment="1">
      <alignment/>
      <protection/>
    </xf>
    <xf numFmtId="14" fontId="0" fillId="0" borderId="0" xfId="1281" applyNumberFormat="1" applyFill="1" applyAlignment="1">
      <alignment/>
      <protection/>
    </xf>
    <xf numFmtId="0" fontId="1" fillId="0" borderId="0" xfId="1281" applyNumberFormat="1" applyFont="1" applyFill="1" applyAlignment="1">
      <alignment/>
      <protection/>
    </xf>
    <xf numFmtId="41" fontId="1" fillId="0" borderId="0" xfId="1281" applyNumberFormat="1" applyFont="1" applyFill="1" applyAlignment="1">
      <alignment/>
      <protection/>
    </xf>
    <xf numFmtId="14" fontId="1" fillId="0" borderId="0" xfId="1281" applyNumberFormat="1" applyFont="1" applyFill="1" applyAlignment="1">
      <alignment/>
      <protection/>
    </xf>
    <xf numFmtId="0" fontId="0" fillId="0" borderId="0" xfId="1281" applyNumberFormat="1" applyFill="1" applyBorder="1" applyAlignment="1">
      <alignment/>
      <protection/>
    </xf>
    <xf numFmtId="0" fontId="1" fillId="0" borderId="0" xfId="1281" applyNumberFormat="1" applyFont="1" applyFill="1" applyBorder="1" applyAlignment="1">
      <alignment/>
      <protection/>
    </xf>
    <xf numFmtId="0" fontId="18" fillId="0" borderId="0" xfId="1281" applyNumberFormat="1" applyFont="1" applyFill="1" applyAlignment="1">
      <alignment horizontal="left"/>
      <protection/>
    </xf>
    <xf numFmtId="41" fontId="1" fillId="0" borderId="0" xfId="1281" applyNumberFormat="1" applyFont="1" applyFill="1" applyBorder="1" applyAlignment="1">
      <alignment/>
      <protection/>
    </xf>
    <xf numFmtId="0" fontId="1" fillId="0" borderId="0" xfId="1281" applyNumberFormat="1" applyFont="1" applyFill="1" applyAlignment="1">
      <alignment horizontal="center"/>
      <protection/>
    </xf>
    <xf numFmtId="41" fontId="1" fillId="0" borderId="36" xfId="1281" applyNumberFormat="1" applyFont="1" applyFill="1" applyBorder="1" applyAlignment="1">
      <alignment/>
      <protection/>
    </xf>
    <xf numFmtId="0" fontId="0" fillId="0" borderId="37" xfId="1281" applyNumberFormat="1" applyFill="1" applyBorder="1" applyAlignment="1">
      <alignment/>
      <protection/>
    </xf>
    <xf numFmtId="41" fontId="1" fillId="0" borderId="0" xfId="1281" applyNumberFormat="1" applyFont="1" applyFill="1" applyAlignment="1">
      <alignment horizontal="left" wrapText="1"/>
      <protection/>
    </xf>
    <xf numFmtId="166" fontId="1" fillId="0" borderId="0" xfId="1281" applyFont="1" applyFill="1" applyAlignment="1">
      <alignment horizontal="left" wrapText="1"/>
      <protection/>
    </xf>
    <xf numFmtId="0" fontId="0" fillId="0" borderId="38" xfId="1281" applyNumberFormat="1" applyFill="1" applyBorder="1" applyAlignment="1">
      <alignment/>
      <protection/>
    </xf>
    <xf numFmtId="41" fontId="1" fillId="0" borderId="25" xfId="1281" applyNumberFormat="1" applyFont="1" applyFill="1" applyBorder="1" applyAlignment="1">
      <alignment/>
      <protection/>
    </xf>
    <xf numFmtId="41" fontId="1" fillId="0" borderId="0" xfId="1281" applyNumberFormat="1" applyFont="1" applyFill="1" applyBorder="1" applyAlignment="1">
      <alignment horizontal="center"/>
      <protection/>
    </xf>
    <xf numFmtId="41" fontId="1" fillId="0" borderId="0" xfId="1281" applyNumberFormat="1" applyFont="1" applyFill="1" applyAlignment="1">
      <alignment horizontal="left"/>
      <protection/>
    </xf>
    <xf numFmtId="166" fontId="1" fillId="0" borderId="0" xfId="1281" applyFont="1" applyFill="1" applyAlignment="1">
      <alignment horizontal="left"/>
      <protection/>
    </xf>
    <xf numFmtId="166" fontId="1" fillId="0" borderId="0" xfId="1281" applyFont="1" applyFill="1" applyAlignment="1">
      <alignment/>
      <protection/>
    </xf>
    <xf numFmtId="41" fontId="1" fillId="0" borderId="0" xfId="1281" applyNumberFormat="1" applyFont="1" applyFill="1" applyAlignment="1" quotePrefix="1">
      <alignment horizontal="left"/>
      <protection/>
    </xf>
    <xf numFmtId="1" fontId="1" fillId="0" borderId="0" xfId="1281" applyNumberFormat="1" applyFont="1" applyFill="1" applyAlignment="1" quotePrefix="1">
      <alignment horizontal="left"/>
      <protection/>
    </xf>
    <xf numFmtId="41" fontId="0" fillId="0" borderId="0" xfId="1281" applyNumberFormat="1" applyFont="1" applyFill="1" applyBorder="1" applyAlignment="1">
      <alignment/>
      <protection/>
    </xf>
    <xf numFmtId="41" fontId="1" fillId="0" borderId="25" xfId="1281" applyNumberFormat="1" applyFont="1" applyFill="1" applyBorder="1" applyAlignment="1">
      <alignment horizontal="left" indent="1"/>
      <protection/>
    </xf>
    <xf numFmtId="166" fontId="1" fillId="0" borderId="0" xfId="1281" applyFont="1" applyFill="1" applyAlignment="1">
      <alignment horizontal="left" indent="1"/>
      <protection/>
    </xf>
    <xf numFmtId="41" fontId="1" fillId="0" borderId="0" xfId="1281" applyNumberFormat="1" applyFont="1" applyFill="1" applyBorder="1" applyAlignment="1" applyProtection="1">
      <alignment horizontal="left"/>
      <protection locked="0"/>
    </xf>
    <xf numFmtId="166" fontId="1" fillId="0" borderId="0" xfId="1281" applyFont="1" applyFill="1" applyBorder="1" applyAlignment="1" applyProtection="1">
      <alignment horizontal="left"/>
      <protection locked="0"/>
    </xf>
    <xf numFmtId="43" fontId="0" fillId="0" borderId="0" xfId="1281" applyNumberFormat="1" applyFont="1" applyFill="1" applyBorder="1" applyAlignment="1">
      <alignment/>
      <protection/>
    </xf>
    <xf numFmtId="41" fontId="1" fillId="0" borderId="38" xfId="1281" applyNumberFormat="1" applyFont="1" applyFill="1" applyBorder="1" applyAlignment="1">
      <alignment/>
      <protection/>
    </xf>
    <xf numFmtId="41" fontId="1" fillId="0" borderId="37" xfId="1281" applyNumberFormat="1" applyFont="1" applyFill="1" applyBorder="1" applyAlignment="1">
      <alignment horizontal="left" indent="1"/>
      <protection/>
    </xf>
    <xf numFmtId="41" fontId="1" fillId="0" borderId="0" xfId="1281" applyNumberFormat="1" applyFont="1" applyFill="1" applyBorder="1" applyAlignment="1">
      <alignment horizontal="left" indent="1"/>
      <protection/>
    </xf>
    <xf numFmtId="41" fontId="1" fillId="0" borderId="38" xfId="1281" applyNumberFormat="1" applyFont="1" applyFill="1" applyBorder="1" applyAlignment="1">
      <alignment horizontal="left" indent="1"/>
      <protection/>
    </xf>
    <xf numFmtId="41" fontId="1" fillId="0" borderId="0" xfId="1281" applyNumberFormat="1" applyFont="1" applyFill="1" applyAlignment="1">
      <alignment horizontal="left" indent="1"/>
      <protection/>
    </xf>
    <xf numFmtId="41" fontId="0" fillId="0" borderId="0" xfId="1281" applyNumberFormat="1" applyFill="1" applyBorder="1" applyAlignment="1">
      <alignment/>
      <protection/>
    </xf>
    <xf numFmtId="41" fontId="1" fillId="0" borderId="6" xfId="1281" applyNumberFormat="1" applyFont="1" applyFill="1" applyBorder="1" applyAlignment="1">
      <alignment horizontal="centerContinuous" vertical="center" wrapText="1"/>
      <protection/>
    </xf>
    <xf numFmtId="0" fontId="4" fillId="0" borderId="6" xfId="1281" applyNumberFormat="1" applyFont="1" applyFill="1" applyBorder="1" applyAlignment="1">
      <alignment horizontal="centerContinuous" vertical="center" wrapText="1"/>
      <protection/>
    </xf>
    <xf numFmtId="0" fontId="1" fillId="0" borderId="0" xfId="1281" applyNumberFormat="1" applyFont="1" applyFill="1" applyAlignment="1" quotePrefix="1">
      <alignment/>
      <protection/>
    </xf>
    <xf numFmtId="0" fontId="8" fillId="0" borderId="0" xfId="1281" applyNumberFormat="1" applyFont="1" applyFill="1" applyAlignment="1">
      <alignment horizontal="left"/>
      <protection/>
    </xf>
    <xf numFmtId="41" fontId="1" fillId="0" borderId="0" xfId="1045" applyNumberFormat="1" applyFont="1" applyFill="1" applyAlignment="1">
      <alignment/>
    </xf>
    <xf numFmtId="41" fontId="1" fillId="0" borderId="0" xfId="1045" applyNumberFormat="1" applyFont="1" applyFill="1" applyAlignment="1">
      <alignment horizontal="right"/>
    </xf>
    <xf numFmtId="41" fontId="1" fillId="0" borderId="38" xfId="1045" applyNumberFormat="1" applyFont="1" applyFill="1" applyBorder="1" applyAlignment="1">
      <alignment horizontal="right"/>
    </xf>
    <xf numFmtId="1" fontId="1" fillId="0" borderId="0" xfId="1281" applyNumberFormat="1" applyFont="1" applyFill="1" applyAlignment="1">
      <alignment horizontal="left"/>
      <protection/>
    </xf>
    <xf numFmtId="41" fontId="1" fillId="0" borderId="37" xfId="1281" applyNumberFormat="1" applyFont="1" applyFill="1" applyBorder="1" applyAlignment="1">
      <alignment/>
      <protection/>
    </xf>
    <xf numFmtId="0" fontId="1" fillId="0" borderId="0" xfId="1281" applyNumberFormat="1" applyFont="1" applyFill="1" applyAlignment="1" applyProtection="1">
      <alignment horizontal="left"/>
      <protection locked="0"/>
    </xf>
    <xf numFmtId="41" fontId="1" fillId="0" borderId="0" xfId="1281" applyNumberFormat="1" applyFont="1" applyFill="1" applyAlignment="1" applyProtection="1">
      <alignment horizontal="right"/>
      <protection locked="0"/>
    </xf>
    <xf numFmtId="41" fontId="1" fillId="0" borderId="38" xfId="1281" applyNumberFormat="1" applyFont="1" applyFill="1" applyBorder="1" applyAlignment="1" applyProtection="1">
      <alignment horizontal="right"/>
      <protection locked="0"/>
    </xf>
    <xf numFmtId="42" fontId="1" fillId="0" borderId="0" xfId="1281" applyNumberFormat="1" applyFont="1" applyFill="1" applyAlignment="1" applyProtection="1">
      <alignment horizontal="right"/>
      <protection locked="0"/>
    </xf>
    <xf numFmtId="42" fontId="1" fillId="0" borderId="38" xfId="1281" applyNumberFormat="1" applyFont="1" applyFill="1" applyBorder="1" applyAlignment="1" applyProtection="1">
      <alignment horizontal="right"/>
      <protection locked="0"/>
    </xf>
    <xf numFmtId="42" fontId="1" fillId="0" borderId="0" xfId="1281" applyNumberFormat="1" applyFont="1" applyFill="1" applyBorder="1" applyAlignment="1">
      <alignment/>
      <protection/>
    </xf>
    <xf numFmtId="3" fontId="1" fillId="0" borderId="0" xfId="1281" applyNumberFormat="1" applyFont="1" applyFill="1" applyBorder="1" applyAlignment="1" applyProtection="1">
      <alignment/>
      <protection locked="0"/>
    </xf>
    <xf numFmtId="0" fontId="1" fillId="0" borderId="0" xfId="1281" applyNumberFormat="1" applyFont="1" applyFill="1" applyBorder="1" applyAlignment="1" applyProtection="1">
      <alignment horizontal="left"/>
      <protection locked="0"/>
    </xf>
    <xf numFmtId="0" fontId="4" fillId="0" borderId="0" xfId="1281" applyNumberFormat="1" applyFont="1" applyFill="1" applyBorder="1" applyAlignment="1">
      <alignment horizontal="center"/>
      <protection/>
    </xf>
    <xf numFmtId="0" fontId="4" fillId="0" borderId="38" xfId="1281" applyNumberFormat="1" applyFont="1" applyFill="1" applyBorder="1" applyAlignment="1">
      <alignment horizontal="center"/>
      <protection/>
    </xf>
    <xf numFmtId="41" fontId="4" fillId="0" borderId="13" xfId="1281" applyNumberFormat="1" applyFont="1" applyFill="1" applyBorder="1" applyAlignment="1">
      <alignment horizontal="center" vertical="center" wrapText="1"/>
      <protection/>
    </xf>
    <xf numFmtId="0" fontId="4" fillId="0" borderId="25" xfId="1281" applyNumberFormat="1" applyFont="1" applyFill="1" applyBorder="1" applyAlignment="1">
      <alignment horizontal="center"/>
      <protection/>
    </xf>
    <xf numFmtId="0" fontId="4" fillId="0" borderId="25" xfId="1281" applyNumberFormat="1" applyFont="1" applyFill="1" applyBorder="1" applyAlignment="1">
      <alignment/>
      <protection/>
    </xf>
    <xf numFmtId="0" fontId="4" fillId="0" borderId="25" xfId="1281" applyNumberFormat="1" applyFont="1" applyFill="1" applyBorder="1" applyAlignment="1" applyProtection="1">
      <alignment horizontal="center"/>
      <protection locked="0"/>
    </xf>
    <xf numFmtId="0" fontId="4" fillId="0" borderId="26" xfId="1281" applyNumberFormat="1" applyFont="1" applyFill="1" applyBorder="1" applyAlignment="1">
      <alignment horizontal="center"/>
      <protection/>
    </xf>
    <xf numFmtId="0" fontId="4" fillId="0" borderId="26" xfId="1281" applyNumberFormat="1" applyFont="1" applyFill="1" applyBorder="1" applyAlignment="1" applyProtection="1">
      <alignment/>
      <protection locked="0"/>
    </xf>
    <xf numFmtId="0" fontId="4" fillId="0" borderId="26" xfId="1281" applyNumberFormat="1" applyFont="1" applyFill="1" applyBorder="1" applyAlignment="1" applyProtection="1">
      <alignment horizontal="center"/>
      <protection locked="0"/>
    </xf>
    <xf numFmtId="0" fontId="4" fillId="0" borderId="0" xfId="1281" applyNumberFormat="1" applyFont="1" applyFill="1" applyAlignment="1">
      <alignment/>
      <protection/>
    </xf>
    <xf numFmtId="0" fontId="4" fillId="0" borderId="0" xfId="1281" applyNumberFormat="1" applyFont="1" applyFill="1" applyAlignment="1" applyProtection="1">
      <alignment/>
      <protection locked="0"/>
    </xf>
    <xf numFmtId="0" fontId="0" fillId="0" borderId="0" xfId="1281" applyNumberFormat="1" applyFill="1" applyAlignment="1">
      <alignment horizontal="right"/>
      <protection/>
    </xf>
    <xf numFmtId="41" fontId="1" fillId="0" borderId="26" xfId="0" applyNumberFormat="1" applyFont="1" applyFill="1" applyBorder="1" applyAlignment="1">
      <alignment/>
    </xf>
    <xf numFmtId="41" fontId="4" fillId="0" borderId="39" xfId="0" applyNumberFormat="1" applyFont="1" applyFill="1" applyBorder="1" applyAlignment="1">
      <alignment horizontal="center"/>
    </xf>
    <xf numFmtId="41" fontId="1" fillId="0" borderId="39" xfId="0" applyNumberFormat="1" applyFont="1" applyFill="1" applyBorder="1" applyAlignment="1">
      <alignment/>
    </xf>
    <xf numFmtId="41" fontId="1" fillId="0" borderId="40" xfId="0" applyNumberFormat="1" applyFont="1" applyFill="1" applyBorder="1" applyAlignment="1">
      <alignment/>
    </xf>
    <xf numFmtId="41" fontId="1" fillId="0" borderId="4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41" fontId="1" fillId="0" borderId="42" xfId="0" applyNumberFormat="1" applyFont="1" applyFill="1" applyBorder="1" applyAlignment="1">
      <alignment/>
    </xf>
    <xf numFmtId="42" fontId="1" fillId="0" borderId="39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41" fontId="4" fillId="0" borderId="39" xfId="0" applyNumberFormat="1" applyFont="1" applyFill="1" applyBorder="1" applyAlignment="1" applyProtection="1">
      <alignment horizontal="center"/>
      <protection locked="0"/>
    </xf>
    <xf numFmtId="0" fontId="2" fillId="0" borderId="0" xfId="1200" applyFont="1">
      <alignment/>
      <protection/>
    </xf>
    <xf numFmtId="0" fontId="0" fillId="0" borderId="0" xfId="1167" applyFont="1">
      <alignment/>
      <protection/>
    </xf>
    <xf numFmtId="0" fontId="0" fillId="81" borderId="13" xfId="1167" applyFont="1" applyFill="1" applyBorder="1">
      <alignment/>
      <protection/>
    </xf>
    <xf numFmtId="43" fontId="0" fillId="0" borderId="0" xfId="1167" applyNumberFormat="1" applyFont="1" applyAlignment="1">
      <alignment horizontal="right"/>
      <protection/>
    </xf>
    <xf numFmtId="0" fontId="2" fillId="0" borderId="0" xfId="1167" applyFont="1">
      <alignment/>
      <protection/>
    </xf>
    <xf numFmtId="44" fontId="0" fillId="0" borderId="0" xfId="1278" applyNumberFormat="1" applyFont="1">
      <alignment/>
      <protection/>
    </xf>
    <xf numFmtId="43" fontId="0" fillId="0" borderId="25" xfId="1278" applyNumberFormat="1" applyFont="1" applyBorder="1">
      <alignment/>
      <protection/>
    </xf>
    <xf numFmtId="44" fontId="2" fillId="0" borderId="24" xfId="1278" applyNumberFormat="1" applyFont="1" applyBorder="1">
      <alignment/>
      <protection/>
    </xf>
    <xf numFmtId="44" fontId="0" fillId="0" borderId="0" xfId="1167" applyNumberFormat="1" applyFont="1">
      <alignment/>
      <protection/>
    </xf>
    <xf numFmtId="43" fontId="0" fillId="0" borderId="25" xfId="1167" applyNumberFormat="1" applyFont="1" applyBorder="1">
      <alignment/>
      <protection/>
    </xf>
    <xf numFmtId="44" fontId="2" fillId="0" borderId="24" xfId="1167" applyNumberFormat="1" applyFont="1" applyBorder="1">
      <alignment/>
      <protection/>
    </xf>
    <xf numFmtId="42" fontId="4" fillId="0" borderId="39" xfId="0" applyNumberFormat="1" applyFont="1" applyFill="1" applyBorder="1" applyAlignment="1">
      <alignment/>
    </xf>
    <xf numFmtId="42" fontId="4" fillId="0" borderId="0" xfId="0" applyNumberFormat="1" applyFont="1" applyFill="1" applyBorder="1" applyAlignment="1">
      <alignment/>
    </xf>
    <xf numFmtId="44" fontId="9" fillId="0" borderId="0" xfId="1043" applyNumberFormat="1" applyFont="1" applyFill="1" applyAlignment="1">
      <alignment/>
    </xf>
    <xf numFmtId="44" fontId="10" fillId="0" borderId="24" xfId="1043" applyNumberFormat="1" applyFont="1" applyFill="1" applyBorder="1" applyAlignment="1">
      <alignment/>
    </xf>
    <xf numFmtId="0" fontId="0" fillId="0" borderId="0" xfId="0" applyNumberFormat="1" applyFill="1" applyAlignment="1">
      <alignment horizontal="centerContinuous"/>
    </xf>
    <xf numFmtId="41" fontId="4" fillId="0" borderId="23" xfId="0" applyNumberFormat="1" applyFont="1" applyFill="1" applyBorder="1" applyAlignment="1">
      <alignment horizontal="center"/>
    </xf>
    <xf numFmtId="41" fontId="4" fillId="0" borderId="43" xfId="0" applyNumberFormat="1" applyFont="1" applyFill="1" applyBorder="1" applyAlignment="1">
      <alignment horizontal="center"/>
    </xf>
    <xf numFmtId="166" fontId="1" fillId="0" borderId="23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0" fillId="0" borderId="0" xfId="1236" applyNumberFormat="1" applyFill="1" applyAlignment="1">
      <alignment/>
      <protection/>
    </xf>
    <xf numFmtId="14" fontId="0" fillId="0" borderId="0" xfId="1236" applyNumberFormat="1" applyFill="1" applyAlignment="1">
      <alignment/>
      <protection/>
    </xf>
    <xf numFmtId="0" fontId="1" fillId="0" borderId="0" xfId="1236" applyNumberFormat="1" applyFont="1" applyFill="1" applyAlignment="1">
      <alignment/>
      <protection/>
    </xf>
    <xf numFmtId="41" fontId="1" fillId="0" borderId="0" xfId="1236" applyNumberFormat="1" applyFont="1" applyFill="1" applyAlignment="1">
      <alignment/>
      <protection/>
    </xf>
    <xf numFmtId="14" fontId="1" fillId="0" borderId="0" xfId="1236" applyNumberFormat="1" applyFont="1" applyFill="1" applyAlignment="1">
      <alignment/>
      <protection/>
    </xf>
    <xf numFmtId="0" fontId="0" fillId="0" borderId="0" xfId="1236" applyNumberFormat="1" applyFill="1" applyBorder="1" applyAlignment="1">
      <alignment/>
      <protection/>
    </xf>
    <xf numFmtId="0" fontId="1" fillId="0" borderId="0" xfId="1236" applyNumberFormat="1" applyFont="1" applyFill="1" applyBorder="1" applyAlignment="1">
      <alignment/>
      <protection/>
    </xf>
    <xf numFmtId="0" fontId="18" fillId="0" borderId="0" xfId="1236" applyNumberFormat="1" applyFont="1" applyFill="1" applyAlignment="1">
      <alignment horizontal="left"/>
      <protection/>
    </xf>
    <xf numFmtId="41" fontId="1" fillId="0" borderId="0" xfId="1236" applyNumberFormat="1" applyFont="1" applyFill="1" applyBorder="1" applyAlignment="1">
      <alignment/>
      <protection/>
    </xf>
    <xf numFmtId="0" fontId="1" fillId="0" borderId="0" xfId="1236" applyNumberFormat="1" applyFont="1" applyFill="1" applyAlignment="1">
      <alignment horizontal="center"/>
      <protection/>
    </xf>
    <xf numFmtId="42" fontId="1" fillId="0" borderId="36" xfId="1236" applyNumberFormat="1" applyFont="1" applyFill="1" applyBorder="1" applyAlignment="1">
      <alignment/>
      <protection/>
    </xf>
    <xf numFmtId="41" fontId="1" fillId="0" borderId="0" xfId="1236" applyNumberFormat="1" applyFont="1" applyFill="1" applyAlignment="1">
      <alignment horizontal="left" wrapText="1"/>
      <protection/>
    </xf>
    <xf numFmtId="166" fontId="1" fillId="0" borderId="0" xfId="1236" applyFont="1" applyFill="1" applyAlignment="1">
      <alignment horizontal="left" wrapText="1"/>
      <protection/>
    </xf>
    <xf numFmtId="41" fontId="1" fillId="0" borderId="25" xfId="1236" applyNumberFormat="1" applyFont="1" applyFill="1" applyBorder="1" applyAlignment="1">
      <alignment/>
      <protection/>
    </xf>
    <xf numFmtId="41" fontId="1" fillId="0" borderId="0" xfId="1236" applyNumberFormat="1" applyFont="1" applyFill="1" applyBorder="1" applyAlignment="1">
      <alignment horizontal="center"/>
      <protection/>
    </xf>
    <xf numFmtId="41" fontId="1" fillId="0" borderId="0" xfId="1236" applyNumberFormat="1" applyFont="1" applyFill="1" applyAlignment="1">
      <alignment horizontal="left"/>
      <protection/>
    </xf>
    <xf numFmtId="166" fontId="1" fillId="0" borderId="0" xfId="1236" applyFont="1" applyFill="1" applyAlignment="1">
      <alignment horizontal="left"/>
      <protection/>
    </xf>
    <xf numFmtId="166" fontId="1" fillId="0" borderId="0" xfId="1236" applyFont="1" applyFill="1" applyAlignment="1">
      <alignment/>
      <protection/>
    </xf>
    <xf numFmtId="41" fontId="1" fillId="0" borderId="0" xfId="1236" applyNumberFormat="1" applyFont="1" applyFill="1" applyAlignment="1" quotePrefix="1">
      <alignment horizontal="left"/>
      <protection/>
    </xf>
    <xf numFmtId="1" fontId="1" fillId="0" borderId="0" xfId="1236" applyNumberFormat="1" applyFont="1" applyFill="1" applyAlignment="1" quotePrefix="1">
      <alignment horizontal="left"/>
      <protection/>
    </xf>
    <xf numFmtId="41" fontId="0" fillId="0" borderId="0" xfId="1236" applyNumberFormat="1" applyFont="1" applyFill="1" applyBorder="1" applyAlignment="1">
      <alignment/>
      <protection/>
    </xf>
    <xf numFmtId="41" fontId="1" fillId="0" borderId="25" xfId="1236" applyNumberFormat="1" applyFont="1" applyFill="1" applyBorder="1" applyAlignment="1">
      <alignment horizontal="left" indent="1"/>
      <protection/>
    </xf>
    <xf numFmtId="166" fontId="1" fillId="0" borderId="0" xfId="1236" applyFont="1" applyFill="1" applyAlignment="1">
      <alignment horizontal="left" indent="1"/>
      <protection/>
    </xf>
    <xf numFmtId="41" fontId="1" fillId="0" borderId="0" xfId="1236" applyNumberFormat="1" applyFont="1" applyFill="1" applyBorder="1" applyAlignment="1" applyProtection="1">
      <alignment horizontal="left"/>
      <protection locked="0"/>
    </xf>
    <xf numFmtId="166" fontId="1" fillId="0" borderId="0" xfId="1236" applyFont="1" applyFill="1" applyBorder="1" applyAlignment="1" applyProtection="1">
      <alignment horizontal="left"/>
      <protection locked="0"/>
    </xf>
    <xf numFmtId="43" fontId="0" fillId="0" borderId="0" xfId="1236" applyNumberFormat="1" applyFont="1" applyFill="1" applyBorder="1" applyAlignment="1">
      <alignment/>
      <protection/>
    </xf>
    <xf numFmtId="41" fontId="1" fillId="0" borderId="0" xfId="1236" applyNumberFormat="1" applyFont="1" applyFill="1" applyBorder="1" applyAlignment="1">
      <alignment horizontal="left" indent="1"/>
      <protection/>
    </xf>
    <xf numFmtId="41" fontId="1" fillId="0" borderId="0" xfId="1236" applyNumberFormat="1" applyFont="1" applyFill="1" applyAlignment="1">
      <alignment horizontal="left" indent="1"/>
      <protection/>
    </xf>
    <xf numFmtId="41" fontId="0" fillId="0" borderId="0" xfId="1236" applyNumberFormat="1" applyFill="1" applyBorder="1" applyAlignment="1">
      <alignment/>
      <protection/>
    </xf>
    <xf numFmtId="41" fontId="1" fillId="0" borderId="6" xfId="1236" applyNumberFormat="1" applyFont="1" applyFill="1" applyBorder="1" applyAlignment="1">
      <alignment horizontal="centerContinuous" vertical="center" wrapText="1"/>
      <protection/>
    </xf>
    <xf numFmtId="0" fontId="4" fillId="0" borderId="6" xfId="1236" applyNumberFormat="1" applyFont="1" applyFill="1" applyBorder="1" applyAlignment="1">
      <alignment horizontal="centerContinuous" vertical="center" wrapText="1"/>
      <protection/>
    </xf>
    <xf numFmtId="0" fontId="1" fillId="0" borderId="0" xfId="1236" applyNumberFormat="1" applyFont="1" applyFill="1" applyAlignment="1" quotePrefix="1">
      <alignment/>
      <protection/>
    </xf>
    <xf numFmtId="0" fontId="8" fillId="0" borderId="0" xfId="1236" applyNumberFormat="1" applyFont="1" applyFill="1" applyAlignment="1">
      <alignment horizontal="left"/>
      <protection/>
    </xf>
    <xf numFmtId="1" fontId="1" fillId="0" borderId="0" xfId="1236" applyNumberFormat="1" applyFont="1" applyFill="1" applyAlignment="1">
      <alignment horizontal="left"/>
      <protection/>
    </xf>
    <xf numFmtId="43" fontId="0" fillId="0" borderId="0" xfId="1236" applyNumberFormat="1" applyFill="1" applyAlignment="1">
      <alignment/>
      <protection/>
    </xf>
    <xf numFmtId="0" fontId="1" fillId="0" borderId="0" xfId="1236" applyNumberFormat="1" applyFont="1" applyFill="1" applyAlignment="1" applyProtection="1">
      <alignment horizontal="left"/>
      <protection locked="0"/>
    </xf>
    <xf numFmtId="41" fontId="1" fillId="0" borderId="0" xfId="1236" applyNumberFormat="1" applyFont="1" applyFill="1" applyAlignment="1" applyProtection="1">
      <alignment horizontal="right"/>
      <protection locked="0"/>
    </xf>
    <xf numFmtId="42" fontId="1" fillId="0" borderId="0" xfId="1236" applyNumberFormat="1" applyFont="1" applyFill="1" applyAlignment="1" applyProtection="1">
      <alignment horizontal="right"/>
      <protection locked="0"/>
    </xf>
    <xf numFmtId="42" fontId="1" fillId="0" borderId="0" xfId="1236" applyNumberFormat="1" applyFont="1" applyFill="1" applyBorder="1" applyAlignment="1">
      <alignment/>
      <protection/>
    </xf>
    <xf numFmtId="3" fontId="1" fillId="0" borderId="0" xfId="1236" applyNumberFormat="1" applyFont="1" applyFill="1" applyBorder="1" applyAlignment="1" applyProtection="1">
      <alignment/>
      <protection locked="0"/>
    </xf>
    <xf numFmtId="0" fontId="1" fillId="0" borderId="0" xfId="1236" applyNumberFormat="1" applyFont="1" applyFill="1" applyBorder="1" applyAlignment="1" applyProtection="1">
      <alignment horizontal="left"/>
      <protection locked="0"/>
    </xf>
    <xf numFmtId="0" fontId="4" fillId="0" borderId="0" xfId="1236" applyNumberFormat="1" applyFont="1" applyFill="1" applyBorder="1" applyAlignment="1">
      <alignment horizontal="center"/>
      <protection/>
    </xf>
    <xf numFmtId="0" fontId="4" fillId="0" borderId="25" xfId="1236" applyNumberFormat="1" applyFont="1" applyFill="1" applyBorder="1" applyAlignment="1">
      <alignment horizontal="center"/>
      <protection/>
    </xf>
    <xf numFmtId="0" fontId="4" fillId="0" borderId="25" xfId="1236" applyNumberFormat="1" applyFont="1" applyFill="1" applyBorder="1" applyAlignment="1">
      <alignment/>
      <protection/>
    </xf>
    <xf numFmtId="0" fontId="4" fillId="0" borderId="25" xfId="1236" applyNumberFormat="1" applyFont="1" applyFill="1" applyBorder="1" applyAlignment="1" applyProtection="1">
      <alignment horizontal="center"/>
      <protection locked="0"/>
    </xf>
    <xf numFmtId="0" fontId="4" fillId="0" borderId="26" xfId="1236" applyNumberFormat="1" applyFont="1" applyFill="1" applyBorder="1" applyAlignment="1">
      <alignment horizontal="center"/>
      <protection/>
    </xf>
    <xf numFmtId="0" fontId="4" fillId="0" borderId="26" xfId="1236" applyNumberFormat="1" applyFont="1" applyFill="1" applyBorder="1" applyAlignment="1" applyProtection="1">
      <alignment/>
      <protection locked="0"/>
    </xf>
    <xf numFmtId="0" fontId="4" fillId="0" borderId="26" xfId="1236" applyNumberFormat="1" applyFont="1" applyFill="1" applyBorder="1" applyAlignment="1" applyProtection="1">
      <alignment horizontal="center"/>
      <protection locked="0"/>
    </xf>
    <xf numFmtId="0" fontId="4" fillId="0" borderId="0" xfId="1236" applyNumberFormat="1" applyFont="1" applyFill="1" applyAlignment="1">
      <alignment/>
      <protection/>
    </xf>
    <xf numFmtId="0" fontId="4" fillId="0" borderId="0" xfId="1236" applyNumberFormat="1" applyFont="1" applyFill="1" applyAlignment="1" applyProtection="1">
      <alignment/>
      <protection locked="0"/>
    </xf>
    <xf numFmtId="0" fontId="4" fillId="0" borderId="0" xfId="1236" applyNumberFormat="1" applyFont="1" applyFill="1" applyAlignment="1">
      <alignment horizontal="centerContinuous"/>
      <protection/>
    </xf>
    <xf numFmtId="0" fontId="4" fillId="0" borderId="0" xfId="1236" applyNumberFormat="1" applyFont="1" applyFill="1" applyAlignment="1" applyProtection="1">
      <alignment horizontal="centerContinuous"/>
      <protection locked="0"/>
    </xf>
    <xf numFmtId="0" fontId="4" fillId="0" borderId="44" xfId="1236" applyNumberFormat="1" applyFont="1" applyFill="1" applyBorder="1" applyAlignment="1">
      <alignment horizontal="right"/>
      <protection/>
    </xf>
    <xf numFmtId="2" fontId="4" fillId="0" borderId="0" xfId="1236" applyNumberFormat="1" applyFont="1" applyFill="1" applyAlignment="1">
      <alignment/>
      <protection/>
    </xf>
    <xf numFmtId="166" fontId="4" fillId="0" borderId="0" xfId="1236" applyFont="1" applyFill="1" applyAlignment="1">
      <alignment horizontal="right"/>
      <protection/>
    </xf>
    <xf numFmtId="2" fontId="1" fillId="0" borderId="0" xfId="1236" applyNumberFormat="1" applyFont="1" applyFill="1" applyAlignment="1">
      <alignment/>
      <protection/>
    </xf>
    <xf numFmtId="0" fontId="3" fillId="0" borderId="0" xfId="1236" applyNumberFormat="1" applyFont="1" applyFill="1" applyAlignment="1">
      <alignment/>
      <protection/>
    </xf>
    <xf numFmtId="41" fontId="4" fillId="0" borderId="0" xfId="0" applyNumberFormat="1" applyFont="1" applyFill="1" applyBorder="1" applyAlignment="1" applyProtection="1">
      <alignment horizontal="center"/>
      <protection locked="0"/>
    </xf>
    <xf numFmtId="41" fontId="4" fillId="0" borderId="0" xfId="0" applyNumberFormat="1" applyFont="1" applyFill="1" applyBorder="1" applyAlignment="1">
      <alignment horizontal="center"/>
    </xf>
    <xf numFmtId="0" fontId="4" fillId="0" borderId="0" xfId="1281" applyNumberFormat="1" applyFont="1" applyFill="1" applyAlignment="1">
      <alignment horizontal="center"/>
      <protection/>
    </xf>
    <xf numFmtId="0" fontId="4" fillId="0" borderId="0" xfId="1281" applyNumberFormat="1" applyFont="1" applyFill="1" applyAlignment="1" applyProtection="1">
      <alignment horizontal="center"/>
      <protection locked="0"/>
    </xf>
    <xf numFmtId="166" fontId="4" fillId="0" borderId="0" xfId="1281" applyFont="1" applyFill="1" applyAlignment="1">
      <alignment horizontal="center" vertical="center"/>
      <protection/>
    </xf>
    <xf numFmtId="0" fontId="4" fillId="0" borderId="0" xfId="1281" applyNumberFormat="1" applyFont="1" applyFill="1" applyAlignment="1">
      <alignment horizontal="center" vertical="center"/>
      <protection/>
    </xf>
  </cellXfs>
  <cellStyles count="2226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2 3" xfId="1053"/>
    <cellStyle name="Comma 3" xfId="1054"/>
    <cellStyle name="Comma 3 2" xfId="1055"/>
    <cellStyle name="Comma 4" xfId="1056"/>
    <cellStyle name="Comma 4 2" xfId="1057"/>
    <cellStyle name="Comma 6 2" xfId="1058"/>
    <cellStyle name="Comma 7" xfId="1059"/>
    <cellStyle name="Comma 8" xfId="1060"/>
    <cellStyle name="Comma 9" xfId="1061"/>
    <cellStyle name="Comma0" xfId="1062"/>
    <cellStyle name="Comma0 - Style2" xfId="1063"/>
    <cellStyle name="Comma0 - Style4" xfId="1064"/>
    <cellStyle name="Comma0 - Style5" xfId="1065"/>
    <cellStyle name="Comma0 2" xfId="1066"/>
    <cellStyle name="Comma0 3" xfId="1067"/>
    <cellStyle name="Comma0 4" xfId="1068"/>
    <cellStyle name="Comma0_00COS Ind Allocators" xfId="1069"/>
    <cellStyle name="Comma1 - Style1" xfId="1070"/>
    <cellStyle name="Copied" xfId="1071"/>
    <cellStyle name="COST1" xfId="1072"/>
    <cellStyle name="Curren - Style1" xfId="1073"/>
    <cellStyle name="Curren - Style2" xfId="1074"/>
    <cellStyle name="Curren - Style5" xfId="1075"/>
    <cellStyle name="Curren - Style6" xfId="1076"/>
    <cellStyle name="Currency" xfId="1077"/>
    <cellStyle name="Currency [0]" xfId="1078"/>
    <cellStyle name="Currency 10" xfId="1079"/>
    <cellStyle name="Currency 11" xfId="1080"/>
    <cellStyle name="Currency 12" xfId="1081"/>
    <cellStyle name="Currency 2" xfId="1082"/>
    <cellStyle name="Currency 2 2" xfId="1083"/>
    <cellStyle name="Currency 3" xfId="1084"/>
    <cellStyle name="Currency 4 2" xfId="1085"/>
    <cellStyle name="Currency 7" xfId="1086"/>
    <cellStyle name="Currency 8" xfId="1087"/>
    <cellStyle name="Currency 9" xfId="1088"/>
    <cellStyle name="Currency0" xfId="1089"/>
    <cellStyle name="Currency0 2" xfId="1090"/>
    <cellStyle name="Date" xfId="1091"/>
    <cellStyle name="Date 2" xfId="1092"/>
    <cellStyle name="Date 3" xfId="1093"/>
    <cellStyle name="Date 4" xfId="1094"/>
    <cellStyle name="Emphasis 1" xfId="1095"/>
    <cellStyle name="Emphasis 2" xfId="1096"/>
    <cellStyle name="Emphasis 3" xfId="1097"/>
    <cellStyle name="Entered" xfId="1098"/>
    <cellStyle name="Entered 2" xfId="1099"/>
    <cellStyle name="Entered_JHS-4" xfId="1100"/>
    <cellStyle name="Euro" xfId="1101"/>
    <cellStyle name="Euro 2" xfId="1102"/>
    <cellStyle name="Explanatory Text" xfId="1103"/>
    <cellStyle name="Explanatory Text 2 2" xfId="1104"/>
    <cellStyle name="Fixed" xfId="1105"/>
    <cellStyle name="Fixed3 - Style3" xfId="1106"/>
    <cellStyle name="Followed Hyperlink" xfId="1107"/>
    <cellStyle name="Good" xfId="1108"/>
    <cellStyle name="Good 2 2" xfId="1109"/>
    <cellStyle name="Grey" xfId="1110"/>
    <cellStyle name="Grey 2" xfId="1111"/>
    <cellStyle name="Grey 3" xfId="1112"/>
    <cellStyle name="Grey 4" xfId="1113"/>
    <cellStyle name="Grey_(C) WHE Proforma with ITC cash grant 10 Yr Amort_for deferral_102809" xfId="1114"/>
    <cellStyle name="Header1" xfId="1115"/>
    <cellStyle name="Header2" xfId="1116"/>
    <cellStyle name="Heading 1" xfId="1117"/>
    <cellStyle name="Heading 1 2" xfId="1118"/>
    <cellStyle name="Heading 1 2 2" xfId="1119"/>
    <cellStyle name="Heading 1 3" xfId="1120"/>
    <cellStyle name="Heading 2" xfId="1121"/>
    <cellStyle name="Heading 2 2" xfId="1122"/>
    <cellStyle name="Heading 2 2 2" xfId="1123"/>
    <cellStyle name="Heading 2 3" xfId="1124"/>
    <cellStyle name="Heading 3" xfId="1125"/>
    <cellStyle name="Heading 3 2 2" xfId="1126"/>
    <cellStyle name="Heading 4" xfId="1127"/>
    <cellStyle name="Heading 4 2 2" xfId="1128"/>
    <cellStyle name="Heading1" xfId="1129"/>
    <cellStyle name="Heading2" xfId="1130"/>
    <cellStyle name="Hyperlink" xfId="1131"/>
    <cellStyle name="Input" xfId="1132"/>
    <cellStyle name="Input [yellow]" xfId="1133"/>
    <cellStyle name="Input [yellow] 2" xfId="1134"/>
    <cellStyle name="Input [yellow] 3" xfId="1135"/>
    <cellStyle name="Input [yellow] 4" xfId="1136"/>
    <cellStyle name="Input [yellow]_(C) WHE Proforma with ITC cash grant 10 Yr Amort_for deferral_102809" xfId="1137"/>
    <cellStyle name="Input 2 2" xfId="1138"/>
    <cellStyle name="Input Cells" xfId="1139"/>
    <cellStyle name="Input Cells Percent" xfId="1140"/>
    <cellStyle name="Input Cells_4.34E Mint Farm Deferral" xfId="1141"/>
    <cellStyle name="Lines" xfId="1142"/>
    <cellStyle name="Lines 2" xfId="1143"/>
    <cellStyle name="LINKED" xfId="1144"/>
    <cellStyle name="Linked Cell" xfId="1145"/>
    <cellStyle name="Linked Cell 2 2" xfId="1146"/>
    <cellStyle name="modified border" xfId="1147"/>
    <cellStyle name="modified border 2" xfId="1148"/>
    <cellStyle name="modified border 3" xfId="1149"/>
    <cellStyle name="modified border 4" xfId="1150"/>
    <cellStyle name="modified border_4.34E Mint Farm Deferral" xfId="1151"/>
    <cellStyle name="modified border1" xfId="1152"/>
    <cellStyle name="modified border1 2" xfId="1153"/>
    <cellStyle name="modified border1 3" xfId="1154"/>
    <cellStyle name="modified border1 4" xfId="1155"/>
    <cellStyle name="modified border1_4.34E Mint Farm Deferral" xfId="1156"/>
    <cellStyle name="Neutral" xfId="1157"/>
    <cellStyle name="Neutral 2 2" xfId="1158"/>
    <cellStyle name="no dec" xfId="1159"/>
    <cellStyle name="Normal - Style1" xfId="1160"/>
    <cellStyle name="Normal - Style1 2" xfId="1161"/>
    <cellStyle name="Normal - Style1 3" xfId="1162"/>
    <cellStyle name="Normal - Style1 4" xfId="1163"/>
    <cellStyle name="Normal - Style1 5" xfId="1164"/>
    <cellStyle name="Normal - Style1_(C) WHE Proforma with ITC cash grant 10 Yr Amort_for deferral_102809" xfId="1165"/>
    <cellStyle name="Normal 10" xfId="1166"/>
    <cellStyle name="Normal 10 2" xfId="1167"/>
    <cellStyle name="Normal 10 3" xfId="1168"/>
    <cellStyle name="Normal 10 4" xfId="1169"/>
    <cellStyle name="Normal 11" xfId="1170"/>
    <cellStyle name="Normal 11 2" xfId="1171"/>
    <cellStyle name="Normal 12" xfId="1172"/>
    <cellStyle name="Normal 12 2" xfId="1173"/>
    <cellStyle name="Normal 13" xfId="1174"/>
    <cellStyle name="Normal 13 2" xfId="1175"/>
    <cellStyle name="Normal 14" xfId="1176"/>
    <cellStyle name="Normal 14 2" xfId="1177"/>
    <cellStyle name="Normal 15" xfId="1178"/>
    <cellStyle name="Normal 15 2" xfId="1179"/>
    <cellStyle name="Normal 16" xfId="1180"/>
    <cellStyle name="Normal 16 2" xfId="1181"/>
    <cellStyle name="Normal 17" xfId="1182"/>
    <cellStyle name="Normal 17 2" xfId="1183"/>
    <cellStyle name="Normal 18" xfId="1184"/>
    <cellStyle name="Normal 18 2" xfId="1185"/>
    <cellStyle name="Normal 19" xfId="1186"/>
    <cellStyle name="Normal 19 2" xfId="1187"/>
    <cellStyle name="Normal 2" xfId="1188"/>
    <cellStyle name="Normal 2 10" xfId="1189"/>
    <cellStyle name="Normal 2 11" xfId="1190"/>
    <cellStyle name="Normal 2 12" xfId="1191"/>
    <cellStyle name="Normal 2 13" xfId="1192"/>
    <cellStyle name="Normal 2 14" xfId="1193"/>
    <cellStyle name="Normal 2 15" xfId="1194"/>
    <cellStyle name="Normal 2 16" xfId="1195"/>
    <cellStyle name="Normal 2 17" xfId="1196"/>
    <cellStyle name="Normal 2 18" xfId="1197"/>
    <cellStyle name="Normal 2 19" xfId="1198"/>
    <cellStyle name="Normal 2 2" xfId="1199"/>
    <cellStyle name="Normal 2 2 2" xfId="1200"/>
    <cellStyle name="Normal 2 2 3" xfId="1201"/>
    <cellStyle name="Normal 2 2 4" xfId="1202"/>
    <cellStyle name="Normal 2 20" xfId="1203"/>
    <cellStyle name="Normal 2 21" xfId="1204"/>
    <cellStyle name="Normal 2 22" xfId="1205"/>
    <cellStyle name="Normal 2 23" xfId="1206"/>
    <cellStyle name="Normal 2 24" xfId="1207"/>
    <cellStyle name="Normal 2 25" xfId="1208"/>
    <cellStyle name="Normal 2 26" xfId="1209"/>
    <cellStyle name="Normal 2 27" xfId="1210"/>
    <cellStyle name="Normal 2 28" xfId="1211"/>
    <cellStyle name="Normal 2 29" xfId="1212"/>
    <cellStyle name="Normal 2 3" xfId="1213"/>
    <cellStyle name="Normal 2 3 2" xfId="1214"/>
    <cellStyle name="Normal 2 30" xfId="1215"/>
    <cellStyle name="Normal 2 31" xfId="1216"/>
    <cellStyle name="Normal 2 32" xfId="1217"/>
    <cellStyle name="Normal 2 33" xfId="1218"/>
    <cellStyle name="Normal 2 34" xfId="1219"/>
    <cellStyle name="Normal 2 35" xfId="1220"/>
    <cellStyle name="Normal 2 36" xfId="1221"/>
    <cellStyle name="Normal 2 37" xfId="1222"/>
    <cellStyle name="Normal 2 38" xfId="1223"/>
    <cellStyle name="Normal 2 39" xfId="1224"/>
    <cellStyle name="Normal 2 4" xfId="1225"/>
    <cellStyle name="Normal 2 4 2" xfId="1226"/>
    <cellStyle name="Normal 2 40" xfId="1227"/>
    <cellStyle name="Normal 2 41" xfId="1228"/>
    <cellStyle name="Normal 2 5" xfId="1229"/>
    <cellStyle name="Normal 2 5 2" xfId="1230"/>
    <cellStyle name="Normal 2 6" xfId="1231"/>
    <cellStyle name="Normal 2 6 2" xfId="1232"/>
    <cellStyle name="Normal 2 7" xfId="1233"/>
    <cellStyle name="Normal 2 7 2" xfId="1234"/>
    <cellStyle name="Normal 2 8" xfId="1235"/>
    <cellStyle name="Normal 2 8 2" xfId="1236"/>
    <cellStyle name="Normal 2 9" xfId="1237"/>
    <cellStyle name="Normal 2_16.37E Wild Horse Expansion DeferralRevwrkingfile SF" xfId="1238"/>
    <cellStyle name="Normal 20" xfId="1239"/>
    <cellStyle name="Normal 20 2" xfId="1240"/>
    <cellStyle name="Normal 21" xfId="1241"/>
    <cellStyle name="Normal 21 2" xfId="1242"/>
    <cellStyle name="Normal 22" xfId="1243"/>
    <cellStyle name="Normal 22 2" xfId="1244"/>
    <cellStyle name="Normal 23" xfId="1245"/>
    <cellStyle name="Normal 23 2" xfId="1246"/>
    <cellStyle name="Normal 24" xfId="1247"/>
    <cellStyle name="Normal 24 2" xfId="1248"/>
    <cellStyle name="Normal 25" xfId="1249"/>
    <cellStyle name="Normal 25 2" xfId="1250"/>
    <cellStyle name="Normal 26" xfId="1251"/>
    <cellStyle name="Normal 26 2" xfId="1252"/>
    <cellStyle name="Normal 27" xfId="1253"/>
    <cellStyle name="Normal 27 2" xfId="1254"/>
    <cellStyle name="Normal 28" xfId="1255"/>
    <cellStyle name="Normal 28 2" xfId="1256"/>
    <cellStyle name="Normal 29" xfId="1257"/>
    <cellStyle name="Normal 3" xfId="1258"/>
    <cellStyle name="Normal 3 2" xfId="1259"/>
    <cellStyle name="Normal 3 3" xfId="1260"/>
    <cellStyle name="Normal 30" xfId="1261"/>
    <cellStyle name="Normal 31" xfId="1262"/>
    <cellStyle name="Normal 32" xfId="1263"/>
    <cellStyle name="Normal 33" xfId="1264"/>
    <cellStyle name="Normal 34" xfId="1265"/>
    <cellStyle name="Normal 35" xfId="1266"/>
    <cellStyle name="Normal 36" xfId="1267"/>
    <cellStyle name="Normal 37" xfId="1268"/>
    <cellStyle name="Normal 38" xfId="1269"/>
    <cellStyle name="Normal 39" xfId="1270"/>
    <cellStyle name="Normal 4" xfId="1271"/>
    <cellStyle name="Normal 4 2" xfId="1272"/>
    <cellStyle name="Normal 40" xfId="1273"/>
    <cellStyle name="Normal 41" xfId="1274"/>
    <cellStyle name="Normal 42" xfId="1275"/>
    <cellStyle name="Normal 43" xfId="1276"/>
    <cellStyle name="Normal 44" xfId="1277"/>
    <cellStyle name="Normal 5" xfId="1278"/>
    <cellStyle name="Normal 6" xfId="1279"/>
    <cellStyle name="Normal 6 2" xfId="1280"/>
    <cellStyle name="Normal 6 2 2" xfId="1281"/>
    <cellStyle name="Normal 6 3" xfId="1282"/>
    <cellStyle name="Normal 6 4" xfId="1283"/>
    <cellStyle name="Normal 7" xfId="1284"/>
    <cellStyle name="Normal 7 2" xfId="1285"/>
    <cellStyle name="Normal 7 3" xfId="1286"/>
    <cellStyle name="Normal 8" xfId="1287"/>
    <cellStyle name="Normal 8 2" xfId="1288"/>
    <cellStyle name="Normal 9" xfId="1289"/>
    <cellStyle name="Normal 9 2" xfId="1290"/>
    <cellStyle name="Normal_4.15G Deferred Gains or Losses on Property Sales" xfId="1291"/>
    <cellStyle name="Note" xfId="1292"/>
    <cellStyle name="Note 10" xfId="1293"/>
    <cellStyle name="Note 10 10" xfId="1294"/>
    <cellStyle name="Note 10 11" xfId="1295"/>
    <cellStyle name="Note 10 12" xfId="1296"/>
    <cellStyle name="Note 10 13" xfId="1297"/>
    <cellStyle name="Note 10 14" xfId="1298"/>
    <cellStyle name="Note 10 15" xfId="1299"/>
    <cellStyle name="Note 10 16" xfId="1300"/>
    <cellStyle name="Note 10 2" xfId="1301"/>
    <cellStyle name="Note 10 3" xfId="1302"/>
    <cellStyle name="Note 10 4" xfId="1303"/>
    <cellStyle name="Note 10 5" xfId="1304"/>
    <cellStyle name="Note 10 6" xfId="1305"/>
    <cellStyle name="Note 10 7" xfId="1306"/>
    <cellStyle name="Note 10 8" xfId="1307"/>
    <cellStyle name="Note 10 9" xfId="1308"/>
    <cellStyle name="Note 11" xfId="1309"/>
    <cellStyle name="Note 11 10" xfId="1310"/>
    <cellStyle name="Note 11 11" xfId="1311"/>
    <cellStyle name="Note 11 12" xfId="1312"/>
    <cellStyle name="Note 11 13" xfId="1313"/>
    <cellStyle name="Note 11 14" xfId="1314"/>
    <cellStyle name="Note 11 15" xfId="1315"/>
    <cellStyle name="Note 11 2" xfId="1316"/>
    <cellStyle name="Note 11 3" xfId="1317"/>
    <cellStyle name="Note 11 4" xfId="1318"/>
    <cellStyle name="Note 11 5" xfId="1319"/>
    <cellStyle name="Note 11 6" xfId="1320"/>
    <cellStyle name="Note 11 7" xfId="1321"/>
    <cellStyle name="Note 11 8" xfId="1322"/>
    <cellStyle name="Note 11 9" xfId="1323"/>
    <cellStyle name="Note 12" xfId="1324"/>
    <cellStyle name="Note 12 10" xfId="1325"/>
    <cellStyle name="Note 12 11" xfId="1326"/>
    <cellStyle name="Note 12 12" xfId="1327"/>
    <cellStyle name="Note 12 13" xfId="1328"/>
    <cellStyle name="Note 12 14" xfId="1329"/>
    <cellStyle name="Note 12 2" xfId="1330"/>
    <cellStyle name="Note 12 3" xfId="1331"/>
    <cellStyle name="Note 12 4" xfId="1332"/>
    <cellStyle name="Note 12 5" xfId="1333"/>
    <cellStyle name="Note 12 6" xfId="1334"/>
    <cellStyle name="Note 12 7" xfId="1335"/>
    <cellStyle name="Note 12 8" xfId="1336"/>
    <cellStyle name="Note 12 9" xfId="1337"/>
    <cellStyle name="Note 13" xfId="1338"/>
    <cellStyle name="Note 13 10" xfId="1339"/>
    <cellStyle name="Note 13 11" xfId="1340"/>
    <cellStyle name="Note 13 12" xfId="1341"/>
    <cellStyle name="Note 13 2" xfId="1342"/>
    <cellStyle name="Note 13 3" xfId="1343"/>
    <cellStyle name="Note 13 4" xfId="1344"/>
    <cellStyle name="Note 13 5" xfId="1345"/>
    <cellStyle name="Note 13 6" xfId="1346"/>
    <cellStyle name="Note 13 7" xfId="1347"/>
    <cellStyle name="Note 13 8" xfId="1348"/>
    <cellStyle name="Note 13 9" xfId="1349"/>
    <cellStyle name="Note 14" xfId="1350"/>
    <cellStyle name="Note 14 10" xfId="1351"/>
    <cellStyle name="Note 14 11" xfId="1352"/>
    <cellStyle name="Note 14 2" xfId="1353"/>
    <cellStyle name="Note 14 3" xfId="1354"/>
    <cellStyle name="Note 14 4" xfId="1355"/>
    <cellStyle name="Note 14 5" xfId="1356"/>
    <cellStyle name="Note 14 6" xfId="1357"/>
    <cellStyle name="Note 14 7" xfId="1358"/>
    <cellStyle name="Note 14 8" xfId="1359"/>
    <cellStyle name="Note 14 9" xfId="1360"/>
    <cellStyle name="Note 15" xfId="1361"/>
    <cellStyle name="Note 15 10" xfId="1362"/>
    <cellStyle name="Note 15 2" xfId="1363"/>
    <cellStyle name="Note 15 3" xfId="1364"/>
    <cellStyle name="Note 15 4" xfId="1365"/>
    <cellStyle name="Note 15 5" xfId="1366"/>
    <cellStyle name="Note 15 6" xfId="1367"/>
    <cellStyle name="Note 15 7" xfId="1368"/>
    <cellStyle name="Note 15 8" xfId="1369"/>
    <cellStyle name="Note 15 9" xfId="1370"/>
    <cellStyle name="Note 16" xfId="1371"/>
    <cellStyle name="Note 16 2" xfId="1372"/>
    <cellStyle name="Note 16 3" xfId="1373"/>
    <cellStyle name="Note 16 4" xfId="1374"/>
    <cellStyle name="Note 16 5" xfId="1375"/>
    <cellStyle name="Note 16 6" xfId="1376"/>
    <cellStyle name="Note 16 7" xfId="1377"/>
    <cellStyle name="Note 16 8" xfId="1378"/>
    <cellStyle name="Note 16 9" xfId="1379"/>
    <cellStyle name="Note 17" xfId="1380"/>
    <cellStyle name="Note 17 2" xfId="1381"/>
    <cellStyle name="Note 17 3" xfId="1382"/>
    <cellStyle name="Note 17 4" xfId="1383"/>
    <cellStyle name="Note 17 5" xfId="1384"/>
    <cellStyle name="Note 17 6" xfId="1385"/>
    <cellStyle name="Note 17 7" xfId="1386"/>
    <cellStyle name="Note 17 8" xfId="1387"/>
    <cellStyle name="Note 18" xfId="1388"/>
    <cellStyle name="Note 18 2" xfId="1389"/>
    <cellStyle name="Note 18 3" xfId="1390"/>
    <cellStyle name="Note 18 4" xfId="1391"/>
    <cellStyle name="Note 18 5" xfId="1392"/>
    <cellStyle name="Note 18 6" xfId="1393"/>
    <cellStyle name="Note 18 7" xfId="1394"/>
    <cellStyle name="Note 19" xfId="1395"/>
    <cellStyle name="Note 19 2" xfId="1396"/>
    <cellStyle name="Note 19 3" xfId="1397"/>
    <cellStyle name="Note 19 4" xfId="1398"/>
    <cellStyle name="Note 19 5" xfId="1399"/>
    <cellStyle name="Note 19 6" xfId="1400"/>
    <cellStyle name="Note 2" xfId="1401"/>
    <cellStyle name="Note 2 10" xfId="1402"/>
    <cellStyle name="Note 2 11" xfId="1403"/>
    <cellStyle name="Note 2 12" xfId="1404"/>
    <cellStyle name="Note 2 13" xfId="1405"/>
    <cellStyle name="Note 2 14" xfId="1406"/>
    <cellStyle name="Note 2 15" xfId="1407"/>
    <cellStyle name="Note 2 16" xfId="1408"/>
    <cellStyle name="Note 2 17" xfId="1409"/>
    <cellStyle name="Note 2 18" xfId="1410"/>
    <cellStyle name="Note 2 19" xfId="1411"/>
    <cellStyle name="Note 2 2" xfId="1412"/>
    <cellStyle name="Note 2 2 2" xfId="1413"/>
    <cellStyle name="Note 2 20" xfId="1414"/>
    <cellStyle name="Note 2 21" xfId="1415"/>
    <cellStyle name="Note 2 22" xfId="1416"/>
    <cellStyle name="Note 2 23" xfId="1417"/>
    <cellStyle name="Note 2 3" xfId="1418"/>
    <cellStyle name="Note 2 4" xfId="1419"/>
    <cellStyle name="Note 2 5" xfId="1420"/>
    <cellStyle name="Note 2 6" xfId="1421"/>
    <cellStyle name="Note 2 7" xfId="1422"/>
    <cellStyle name="Note 2 8" xfId="1423"/>
    <cellStyle name="Note 2 9" xfId="1424"/>
    <cellStyle name="Note 20" xfId="1425"/>
    <cellStyle name="Note 20 2" xfId="1426"/>
    <cellStyle name="Note 20 3" xfId="1427"/>
    <cellStyle name="Note 20 4" xfId="1428"/>
    <cellStyle name="Note 20 5" xfId="1429"/>
    <cellStyle name="Note 21" xfId="1430"/>
    <cellStyle name="Note 21 2" xfId="1431"/>
    <cellStyle name="Note 21 3" xfId="1432"/>
    <cellStyle name="Note 21 4" xfId="1433"/>
    <cellStyle name="Note 22" xfId="1434"/>
    <cellStyle name="Note 22 2" xfId="1435"/>
    <cellStyle name="Note 22 3" xfId="1436"/>
    <cellStyle name="Note 23" xfId="1437"/>
    <cellStyle name="Note 23 2" xfId="1438"/>
    <cellStyle name="Note 24" xfId="1439"/>
    <cellStyle name="Note 24 2" xfId="1440"/>
    <cellStyle name="Note 3" xfId="1441"/>
    <cellStyle name="Note 3 10" xfId="1442"/>
    <cellStyle name="Note 3 11" xfId="1443"/>
    <cellStyle name="Note 3 12" xfId="1444"/>
    <cellStyle name="Note 3 13" xfId="1445"/>
    <cellStyle name="Note 3 14" xfId="1446"/>
    <cellStyle name="Note 3 15" xfId="1447"/>
    <cellStyle name="Note 3 16" xfId="1448"/>
    <cellStyle name="Note 3 17" xfId="1449"/>
    <cellStyle name="Note 3 18" xfId="1450"/>
    <cellStyle name="Note 3 19" xfId="1451"/>
    <cellStyle name="Note 3 2" xfId="1452"/>
    <cellStyle name="Note 3 20" xfId="1453"/>
    <cellStyle name="Note 3 21" xfId="1454"/>
    <cellStyle name="Note 3 22" xfId="1455"/>
    <cellStyle name="Note 3 23" xfId="1456"/>
    <cellStyle name="Note 3 3" xfId="1457"/>
    <cellStyle name="Note 3 4" xfId="1458"/>
    <cellStyle name="Note 3 5" xfId="1459"/>
    <cellStyle name="Note 3 6" xfId="1460"/>
    <cellStyle name="Note 3 7" xfId="1461"/>
    <cellStyle name="Note 3 8" xfId="1462"/>
    <cellStyle name="Note 3 9" xfId="1463"/>
    <cellStyle name="Note 4" xfId="1464"/>
    <cellStyle name="Note 4 10" xfId="1465"/>
    <cellStyle name="Note 4 11" xfId="1466"/>
    <cellStyle name="Note 4 12" xfId="1467"/>
    <cellStyle name="Note 4 13" xfId="1468"/>
    <cellStyle name="Note 4 14" xfId="1469"/>
    <cellStyle name="Note 4 15" xfId="1470"/>
    <cellStyle name="Note 4 16" xfId="1471"/>
    <cellStyle name="Note 4 17" xfId="1472"/>
    <cellStyle name="Note 4 18" xfId="1473"/>
    <cellStyle name="Note 4 19" xfId="1474"/>
    <cellStyle name="Note 4 2" xfId="1475"/>
    <cellStyle name="Note 4 20" xfId="1476"/>
    <cellStyle name="Note 4 21" xfId="1477"/>
    <cellStyle name="Note 4 22" xfId="1478"/>
    <cellStyle name="Note 4 3" xfId="1479"/>
    <cellStyle name="Note 4 4" xfId="1480"/>
    <cellStyle name="Note 4 5" xfId="1481"/>
    <cellStyle name="Note 4 6" xfId="1482"/>
    <cellStyle name="Note 4 7" xfId="1483"/>
    <cellStyle name="Note 4 8" xfId="1484"/>
    <cellStyle name="Note 4 9" xfId="1485"/>
    <cellStyle name="Note 5" xfId="1486"/>
    <cellStyle name="Note 5 10" xfId="1487"/>
    <cellStyle name="Note 5 11" xfId="1488"/>
    <cellStyle name="Note 5 12" xfId="1489"/>
    <cellStyle name="Note 5 13" xfId="1490"/>
    <cellStyle name="Note 5 14" xfId="1491"/>
    <cellStyle name="Note 5 15" xfId="1492"/>
    <cellStyle name="Note 5 16" xfId="1493"/>
    <cellStyle name="Note 5 17" xfId="1494"/>
    <cellStyle name="Note 5 18" xfId="1495"/>
    <cellStyle name="Note 5 19" xfId="1496"/>
    <cellStyle name="Note 5 2" xfId="1497"/>
    <cellStyle name="Note 5 20" xfId="1498"/>
    <cellStyle name="Note 5 21" xfId="1499"/>
    <cellStyle name="Note 5 3" xfId="1500"/>
    <cellStyle name="Note 5 4" xfId="1501"/>
    <cellStyle name="Note 5 5" xfId="1502"/>
    <cellStyle name="Note 5 6" xfId="1503"/>
    <cellStyle name="Note 5 7" xfId="1504"/>
    <cellStyle name="Note 5 8" xfId="1505"/>
    <cellStyle name="Note 5 9" xfId="1506"/>
    <cellStyle name="Note 6" xfId="1507"/>
    <cellStyle name="Note 6 10" xfId="1508"/>
    <cellStyle name="Note 6 11" xfId="1509"/>
    <cellStyle name="Note 6 12" xfId="1510"/>
    <cellStyle name="Note 6 13" xfId="1511"/>
    <cellStyle name="Note 6 14" xfId="1512"/>
    <cellStyle name="Note 6 15" xfId="1513"/>
    <cellStyle name="Note 6 16" xfId="1514"/>
    <cellStyle name="Note 6 17" xfId="1515"/>
    <cellStyle name="Note 6 18" xfId="1516"/>
    <cellStyle name="Note 6 19" xfId="1517"/>
    <cellStyle name="Note 6 2" xfId="1518"/>
    <cellStyle name="Note 6 20" xfId="1519"/>
    <cellStyle name="Note 6 3" xfId="1520"/>
    <cellStyle name="Note 6 4" xfId="1521"/>
    <cellStyle name="Note 6 5" xfId="1522"/>
    <cellStyle name="Note 6 6" xfId="1523"/>
    <cellStyle name="Note 6 7" xfId="1524"/>
    <cellStyle name="Note 6 8" xfId="1525"/>
    <cellStyle name="Note 6 9" xfId="1526"/>
    <cellStyle name="Note 7" xfId="1527"/>
    <cellStyle name="Note 7 10" xfId="1528"/>
    <cellStyle name="Note 7 11" xfId="1529"/>
    <cellStyle name="Note 7 12" xfId="1530"/>
    <cellStyle name="Note 7 13" xfId="1531"/>
    <cellStyle name="Note 7 14" xfId="1532"/>
    <cellStyle name="Note 7 15" xfId="1533"/>
    <cellStyle name="Note 7 16" xfId="1534"/>
    <cellStyle name="Note 7 17" xfId="1535"/>
    <cellStyle name="Note 7 18" xfId="1536"/>
    <cellStyle name="Note 7 19" xfId="1537"/>
    <cellStyle name="Note 7 2" xfId="1538"/>
    <cellStyle name="Note 7 3" xfId="1539"/>
    <cellStyle name="Note 7 4" xfId="1540"/>
    <cellStyle name="Note 7 5" xfId="1541"/>
    <cellStyle name="Note 7 6" xfId="1542"/>
    <cellStyle name="Note 7 7" xfId="1543"/>
    <cellStyle name="Note 7 8" xfId="1544"/>
    <cellStyle name="Note 7 9" xfId="1545"/>
    <cellStyle name="Note 8" xfId="1546"/>
    <cellStyle name="Note 8 10" xfId="1547"/>
    <cellStyle name="Note 8 11" xfId="1548"/>
    <cellStyle name="Note 8 12" xfId="1549"/>
    <cellStyle name="Note 8 13" xfId="1550"/>
    <cellStyle name="Note 8 14" xfId="1551"/>
    <cellStyle name="Note 8 15" xfId="1552"/>
    <cellStyle name="Note 8 16" xfId="1553"/>
    <cellStyle name="Note 8 17" xfId="1554"/>
    <cellStyle name="Note 8 2" xfId="1555"/>
    <cellStyle name="Note 8 3" xfId="1556"/>
    <cellStyle name="Note 8 4" xfId="1557"/>
    <cellStyle name="Note 8 5" xfId="1558"/>
    <cellStyle name="Note 8 6" xfId="1559"/>
    <cellStyle name="Note 8 7" xfId="1560"/>
    <cellStyle name="Note 8 8" xfId="1561"/>
    <cellStyle name="Note 8 9" xfId="1562"/>
    <cellStyle name="Note 9" xfId="1563"/>
    <cellStyle name="Note 9 10" xfId="1564"/>
    <cellStyle name="Note 9 11" xfId="1565"/>
    <cellStyle name="Note 9 12" xfId="1566"/>
    <cellStyle name="Note 9 13" xfId="1567"/>
    <cellStyle name="Note 9 14" xfId="1568"/>
    <cellStyle name="Note 9 15" xfId="1569"/>
    <cellStyle name="Note 9 16" xfId="1570"/>
    <cellStyle name="Note 9 17" xfId="1571"/>
    <cellStyle name="Note 9 2" xfId="1572"/>
    <cellStyle name="Note 9 3" xfId="1573"/>
    <cellStyle name="Note 9 4" xfId="1574"/>
    <cellStyle name="Note 9 5" xfId="1575"/>
    <cellStyle name="Note 9 6" xfId="1576"/>
    <cellStyle name="Note 9 7" xfId="1577"/>
    <cellStyle name="Note 9 8" xfId="1578"/>
    <cellStyle name="Note 9 9" xfId="1579"/>
    <cellStyle name="Output" xfId="1580"/>
    <cellStyle name="Output 2 2" xfId="1581"/>
    <cellStyle name="Percen - Style1" xfId="1582"/>
    <cellStyle name="Percen - Style2" xfId="1583"/>
    <cellStyle name="Percen - Style3" xfId="1584"/>
    <cellStyle name="Percent" xfId="1585"/>
    <cellStyle name="Percent [2]" xfId="1586"/>
    <cellStyle name="Percent [2] 2" xfId="1587"/>
    <cellStyle name="Percent 2" xfId="1588"/>
    <cellStyle name="Percent 2 2" xfId="1589"/>
    <cellStyle name="Percent 3" xfId="1590"/>
    <cellStyle name="Percent 3 2" xfId="1591"/>
    <cellStyle name="Percent 4 2" xfId="1592"/>
    <cellStyle name="Percent 6 2" xfId="1593"/>
    <cellStyle name="Percent 7" xfId="1594"/>
    <cellStyle name="Percent 8" xfId="1595"/>
    <cellStyle name="Processing" xfId="1596"/>
    <cellStyle name="PSChar" xfId="1597"/>
    <cellStyle name="PSDate" xfId="1598"/>
    <cellStyle name="PSDec" xfId="1599"/>
    <cellStyle name="PSHeading" xfId="1600"/>
    <cellStyle name="PSInt" xfId="1601"/>
    <cellStyle name="PSSpacer" xfId="1602"/>
    <cellStyle name="purple - Style8" xfId="1603"/>
    <cellStyle name="RED" xfId="1604"/>
    <cellStyle name="Red - Style7" xfId="1605"/>
    <cellStyle name="RED_04 07E Wild Horse Wind Expansion (C) (2)" xfId="1606"/>
    <cellStyle name="Report" xfId="1607"/>
    <cellStyle name="Report Bar" xfId="1608"/>
    <cellStyle name="Report Heading" xfId="1609"/>
    <cellStyle name="Report Heading 2" xfId="1610"/>
    <cellStyle name="Report Percent" xfId="1611"/>
    <cellStyle name="Report Percent 2" xfId="1612"/>
    <cellStyle name="Report Unit Cost" xfId="1613"/>
    <cellStyle name="Report Unit Cost 2" xfId="1614"/>
    <cellStyle name="Report_Adj Bench DR 3 for Initial Briefs (Electric)" xfId="1615"/>
    <cellStyle name="Reports" xfId="1616"/>
    <cellStyle name="Reports Total" xfId="1617"/>
    <cellStyle name="Reports Unit Cost Total" xfId="1618"/>
    <cellStyle name="Reports_16.37E Wild Horse Expansion DeferralRevwrkingfile SF" xfId="1619"/>
    <cellStyle name="RevList" xfId="1620"/>
    <cellStyle name="round100" xfId="1621"/>
    <cellStyle name="round100 2" xfId="1622"/>
    <cellStyle name="SAPBEXaggData" xfId="1623"/>
    <cellStyle name="SAPBEXaggDataEmph" xfId="1624"/>
    <cellStyle name="SAPBEXaggItem" xfId="1625"/>
    <cellStyle name="SAPBEXaggItemX" xfId="1626"/>
    <cellStyle name="SAPBEXchaText" xfId="1627"/>
    <cellStyle name="SAPBEXchaText 10" xfId="1628"/>
    <cellStyle name="SAPBEXchaText 11" xfId="1629"/>
    <cellStyle name="SAPBEXchaText 12" xfId="1630"/>
    <cellStyle name="SAPBEXchaText 13" xfId="1631"/>
    <cellStyle name="SAPBEXchaText 14" xfId="1632"/>
    <cellStyle name="SAPBEXchaText 15" xfId="1633"/>
    <cellStyle name="SAPBEXchaText 16" xfId="1634"/>
    <cellStyle name="SAPBEXchaText 17" xfId="1635"/>
    <cellStyle name="SAPBEXchaText 18" xfId="1636"/>
    <cellStyle name="SAPBEXchaText 19" xfId="1637"/>
    <cellStyle name="SAPBEXchaText 2" xfId="1638"/>
    <cellStyle name="SAPBEXchaText 2 10" xfId="1639"/>
    <cellStyle name="SAPBEXchaText 2 11" xfId="1640"/>
    <cellStyle name="SAPBEXchaText 2 12" xfId="1641"/>
    <cellStyle name="SAPBEXchaText 2 13" xfId="1642"/>
    <cellStyle name="SAPBEXchaText 2 14" xfId="1643"/>
    <cellStyle name="SAPBEXchaText 2 15" xfId="1644"/>
    <cellStyle name="SAPBEXchaText 2 16" xfId="1645"/>
    <cellStyle name="SAPBEXchaText 2 17" xfId="1646"/>
    <cellStyle name="SAPBEXchaText 2 18" xfId="1647"/>
    <cellStyle name="SAPBEXchaText 2 2" xfId="1648"/>
    <cellStyle name="SAPBEXchaText 2 3" xfId="1649"/>
    <cellStyle name="SAPBEXchaText 2 4" xfId="1650"/>
    <cellStyle name="SAPBEXchaText 2 5" xfId="1651"/>
    <cellStyle name="SAPBEXchaText 2 6" xfId="1652"/>
    <cellStyle name="SAPBEXchaText 2 7" xfId="1653"/>
    <cellStyle name="SAPBEXchaText 2 8" xfId="1654"/>
    <cellStyle name="SAPBEXchaText 2 9" xfId="1655"/>
    <cellStyle name="SAPBEXchaText 20" xfId="1656"/>
    <cellStyle name="SAPBEXchaText 20 2" xfId="1657"/>
    <cellStyle name="SAPBEXchaText 21" xfId="1658"/>
    <cellStyle name="SAPBEXchaText 21 2" xfId="1659"/>
    <cellStyle name="SAPBEXchaText 22" xfId="1660"/>
    <cellStyle name="SAPBEXchaText 22 2" xfId="1661"/>
    <cellStyle name="SAPBEXchaText 23" xfId="1662"/>
    <cellStyle name="SAPBEXchaText 23 2" xfId="1663"/>
    <cellStyle name="SAPBEXchaText 24" xfId="1664"/>
    <cellStyle name="SAPBEXchaText 24 2" xfId="1665"/>
    <cellStyle name="SAPBEXchaText 25" xfId="1666"/>
    <cellStyle name="SAPBEXchaText 3" xfId="1667"/>
    <cellStyle name="SAPBEXchaText 4" xfId="1668"/>
    <cellStyle name="SAPBEXchaText 5" xfId="1669"/>
    <cellStyle name="SAPBEXchaText 6" xfId="1670"/>
    <cellStyle name="SAPBEXchaText 7" xfId="1671"/>
    <cellStyle name="SAPBEXchaText 8" xfId="1672"/>
    <cellStyle name="SAPBEXchaText 9" xfId="1673"/>
    <cellStyle name="SAPBEXexcBad7" xfId="1674"/>
    <cellStyle name="SAPBEXexcBad8" xfId="1675"/>
    <cellStyle name="SAPBEXexcBad9" xfId="1676"/>
    <cellStyle name="SAPBEXexcCritical4" xfId="1677"/>
    <cellStyle name="SAPBEXexcCritical5" xfId="1678"/>
    <cellStyle name="SAPBEXexcCritical6" xfId="1679"/>
    <cellStyle name="SAPBEXexcGood1" xfId="1680"/>
    <cellStyle name="SAPBEXexcGood2" xfId="1681"/>
    <cellStyle name="SAPBEXexcGood3" xfId="1682"/>
    <cellStyle name="SAPBEXfilterDrill" xfId="1683"/>
    <cellStyle name="SAPBEXfilterDrill 2" xfId="1684"/>
    <cellStyle name="SAPBEXfilterItem" xfId="1685"/>
    <cellStyle name="SAPBEXfilterItem 2" xfId="1686"/>
    <cellStyle name="SAPBEXfilterText" xfId="1687"/>
    <cellStyle name="SAPBEXformats" xfId="1688"/>
    <cellStyle name="SAPBEXformats 10" xfId="1689"/>
    <cellStyle name="SAPBEXformats 11" xfId="1690"/>
    <cellStyle name="SAPBEXformats 12" xfId="1691"/>
    <cellStyle name="SAPBEXformats 13" xfId="1692"/>
    <cellStyle name="SAPBEXformats 14" xfId="1693"/>
    <cellStyle name="SAPBEXformats 15" xfId="1694"/>
    <cellStyle name="SAPBEXformats 16" xfId="1695"/>
    <cellStyle name="SAPBEXformats 17" xfId="1696"/>
    <cellStyle name="SAPBEXformats 18" xfId="1697"/>
    <cellStyle name="SAPBEXformats 19" xfId="1698"/>
    <cellStyle name="SAPBEXformats 2" xfId="1699"/>
    <cellStyle name="SAPBEXformats 2 10" xfId="1700"/>
    <cellStyle name="SAPBEXformats 2 11" xfId="1701"/>
    <cellStyle name="SAPBEXformats 2 12" xfId="1702"/>
    <cellStyle name="SAPBEXformats 2 13" xfId="1703"/>
    <cellStyle name="SAPBEXformats 2 14" xfId="1704"/>
    <cellStyle name="SAPBEXformats 2 15" xfId="1705"/>
    <cellStyle name="SAPBEXformats 2 16" xfId="1706"/>
    <cellStyle name="SAPBEXformats 2 17" xfId="1707"/>
    <cellStyle name="SAPBEXformats 2 18" xfId="1708"/>
    <cellStyle name="SAPBEXformats 2 2" xfId="1709"/>
    <cellStyle name="SAPBEXformats 2 3" xfId="1710"/>
    <cellStyle name="SAPBEXformats 2 4" xfId="1711"/>
    <cellStyle name="SAPBEXformats 2 5" xfId="1712"/>
    <cellStyle name="SAPBEXformats 2 6" xfId="1713"/>
    <cellStyle name="SAPBEXformats 2 7" xfId="1714"/>
    <cellStyle name="SAPBEXformats 2 8" xfId="1715"/>
    <cellStyle name="SAPBEXformats 2 9" xfId="1716"/>
    <cellStyle name="SAPBEXformats 20" xfId="1717"/>
    <cellStyle name="SAPBEXformats 20 2" xfId="1718"/>
    <cellStyle name="SAPBEXformats 21" xfId="1719"/>
    <cellStyle name="SAPBEXformats 21 2" xfId="1720"/>
    <cellStyle name="SAPBEXformats 22" xfId="1721"/>
    <cellStyle name="SAPBEXformats 22 2" xfId="1722"/>
    <cellStyle name="SAPBEXformats 23" xfId="1723"/>
    <cellStyle name="SAPBEXformats 23 2" xfId="1724"/>
    <cellStyle name="SAPBEXformats 24" xfId="1725"/>
    <cellStyle name="SAPBEXformats 24 2" xfId="1726"/>
    <cellStyle name="SAPBEXformats 3" xfId="1727"/>
    <cellStyle name="SAPBEXformats 4" xfId="1728"/>
    <cellStyle name="SAPBEXformats 5" xfId="1729"/>
    <cellStyle name="SAPBEXformats 6" xfId="1730"/>
    <cellStyle name="SAPBEXformats 7" xfId="1731"/>
    <cellStyle name="SAPBEXformats 8" xfId="1732"/>
    <cellStyle name="SAPBEXformats 9" xfId="1733"/>
    <cellStyle name="SAPBEXheaderItem" xfId="1734"/>
    <cellStyle name="SAPBEXheaderItem 2" xfId="1735"/>
    <cellStyle name="SAPBEXheaderText" xfId="1736"/>
    <cellStyle name="SAPBEXheaderText 2" xfId="1737"/>
    <cellStyle name="SAPBEXHLevel0" xfId="1738"/>
    <cellStyle name="SAPBEXHLevel0 10" xfId="1739"/>
    <cellStyle name="SAPBEXHLevel0 11" xfId="1740"/>
    <cellStyle name="SAPBEXHLevel0 12" xfId="1741"/>
    <cellStyle name="SAPBEXHLevel0 13" xfId="1742"/>
    <cellStyle name="SAPBEXHLevel0 14" xfId="1743"/>
    <cellStyle name="SAPBEXHLevel0 15" xfId="1744"/>
    <cellStyle name="SAPBEXHLevel0 16" xfId="1745"/>
    <cellStyle name="SAPBEXHLevel0 17" xfId="1746"/>
    <cellStyle name="SAPBEXHLevel0 18" xfId="1747"/>
    <cellStyle name="SAPBEXHLevel0 19" xfId="1748"/>
    <cellStyle name="SAPBEXHLevel0 2" xfId="1749"/>
    <cellStyle name="SAPBEXHLevel0 2 10" xfId="1750"/>
    <cellStyle name="SAPBEXHLevel0 2 11" xfId="1751"/>
    <cellStyle name="SAPBEXHLevel0 2 12" xfId="1752"/>
    <cellStyle name="SAPBEXHLevel0 2 13" xfId="1753"/>
    <cellStyle name="SAPBEXHLevel0 2 14" xfId="1754"/>
    <cellStyle name="SAPBEXHLevel0 2 15" xfId="1755"/>
    <cellStyle name="SAPBEXHLevel0 2 16" xfId="1756"/>
    <cellStyle name="SAPBEXHLevel0 2 17" xfId="1757"/>
    <cellStyle name="SAPBEXHLevel0 2 18" xfId="1758"/>
    <cellStyle name="SAPBEXHLevel0 2 2" xfId="1759"/>
    <cellStyle name="SAPBEXHLevel0 2 3" xfId="1760"/>
    <cellStyle name="SAPBEXHLevel0 2 4" xfId="1761"/>
    <cellStyle name="SAPBEXHLevel0 2 5" xfId="1762"/>
    <cellStyle name="SAPBEXHLevel0 2 6" xfId="1763"/>
    <cellStyle name="SAPBEXHLevel0 2 7" xfId="1764"/>
    <cellStyle name="SAPBEXHLevel0 2 8" xfId="1765"/>
    <cellStyle name="SAPBEXHLevel0 2 9" xfId="1766"/>
    <cellStyle name="SAPBEXHLevel0 20" xfId="1767"/>
    <cellStyle name="SAPBEXHLevel0 20 2" xfId="1768"/>
    <cellStyle name="SAPBEXHLevel0 21" xfId="1769"/>
    <cellStyle name="SAPBEXHLevel0 21 2" xfId="1770"/>
    <cellStyle name="SAPBEXHLevel0 22" xfId="1771"/>
    <cellStyle name="SAPBEXHLevel0 22 2" xfId="1772"/>
    <cellStyle name="SAPBEXHLevel0 23" xfId="1773"/>
    <cellStyle name="SAPBEXHLevel0 23 2" xfId="1774"/>
    <cellStyle name="SAPBEXHLevel0 24" xfId="1775"/>
    <cellStyle name="SAPBEXHLevel0 24 2" xfId="1776"/>
    <cellStyle name="SAPBEXHLevel0 3" xfId="1777"/>
    <cellStyle name="SAPBEXHLevel0 4" xfId="1778"/>
    <cellStyle name="SAPBEXHLevel0 5" xfId="1779"/>
    <cellStyle name="SAPBEXHLevel0 6" xfId="1780"/>
    <cellStyle name="SAPBEXHLevel0 7" xfId="1781"/>
    <cellStyle name="SAPBEXHLevel0 8" xfId="1782"/>
    <cellStyle name="SAPBEXHLevel0 9" xfId="1783"/>
    <cellStyle name="SAPBEXHLevel0X" xfId="1784"/>
    <cellStyle name="SAPBEXHLevel0X 10" xfId="1785"/>
    <cellStyle name="SAPBEXHLevel0X 11" xfId="1786"/>
    <cellStyle name="SAPBEXHLevel0X 12" xfId="1787"/>
    <cellStyle name="SAPBEXHLevel0X 13" xfId="1788"/>
    <cellStyle name="SAPBEXHLevel0X 14" xfId="1789"/>
    <cellStyle name="SAPBEXHLevel0X 15" xfId="1790"/>
    <cellStyle name="SAPBEXHLevel0X 16" xfId="1791"/>
    <cellStyle name="SAPBEXHLevel0X 17" xfId="1792"/>
    <cellStyle name="SAPBEXHLevel0X 18" xfId="1793"/>
    <cellStyle name="SAPBEXHLevel0X 19" xfId="1794"/>
    <cellStyle name="SAPBEXHLevel0X 2" xfId="1795"/>
    <cellStyle name="SAPBEXHLevel0X 2 10" xfId="1796"/>
    <cellStyle name="SAPBEXHLevel0X 2 11" xfId="1797"/>
    <cellStyle name="SAPBEXHLevel0X 2 12" xfId="1798"/>
    <cellStyle name="SAPBEXHLevel0X 2 13" xfId="1799"/>
    <cellStyle name="SAPBEXHLevel0X 2 14" xfId="1800"/>
    <cellStyle name="SAPBEXHLevel0X 2 15" xfId="1801"/>
    <cellStyle name="SAPBEXHLevel0X 2 16" xfId="1802"/>
    <cellStyle name="SAPBEXHLevel0X 2 17" xfId="1803"/>
    <cellStyle name="SAPBEXHLevel0X 2 18" xfId="1804"/>
    <cellStyle name="SAPBEXHLevel0X 2 2" xfId="1805"/>
    <cellStyle name="SAPBEXHLevel0X 2 3" xfId="1806"/>
    <cellStyle name="SAPBEXHLevel0X 2 4" xfId="1807"/>
    <cellStyle name="SAPBEXHLevel0X 2 5" xfId="1808"/>
    <cellStyle name="SAPBEXHLevel0X 2 6" xfId="1809"/>
    <cellStyle name="SAPBEXHLevel0X 2 7" xfId="1810"/>
    <cellStyle name="SAPBEXHLevel0X 2 8" xfId="1811"/>
    <cellStyle name="SAPBEXHLevel0X 2 9" xfId="1812"/>
    <cellStyle name="SAPBEXHLevel0X 20" xfId="1813"/>
    <cellStyle name="SAPBEXHLevel0X 20 2" xfId="1814"/>
    <cellStyle name="SAPBEXHLevel0X 21" xfId="1815"/>
    <cellStyle name="SAPBEXHLevel0X 21 2" xfId="1816"/>
    <cellStyle name="SAPBEXHLevel0X 22" xfId="1817"/>
    <cellStyle name="SAPBEXHLevel0X 22 2" xfId="1818"/>
    <cellStyle name="SAPBEXHLevel0X 23" xfId="1819"/>
    <cellStyle name="SAPBEXHLevel0X 23 2" xfId="1820"/>
    <cellStyle name="SAPBEXHLevel0X 24" xfId="1821"/>
    <cellStyle name="SAPBEXHLevel0X 24 2" xfId="1822"/>
    <cellStyle name="SAPBEXHLevel0X 3" xfId="1823"/>
    <cellStyle name="SAPBEXHLevel0X 4" xfId="1824"/>
    <cellStyle name="SAPBEXHLevel0X 5" xfId="1825"/>
    <cellStyle name="SAPBEXHLevel0X 6" xfId="1826"/>
    <cellStyle name="SAPBEXHLevel0X 7" xfId="1827"/>
    <cellStyle name="SAPBEXHLevel0X 8" xfId="1828"/>
    <cellStyle name="SAPBEXHLevel0X 9" xfId="1829"/>
    <cellStyle name="SAPBEXHLevel1" xfId="1830"/>
    <cellStyle name="SAPBEXHLevel1 10" xfId="1831"/>
    <cellStyle name="SAPBEXHLevel1 11" xfId="1832"/>
    <cellStyle name="SAPBEXHLevel1 12" xfId="1833"/>
    <cellStyle name="SAPBEXHLevel1 13" xfId="1834"/>
    <cellStyle name="SAPBEXHLevel1 14" xfId="1835"/>
    <cellStyle name="SAPBEXHLevel1 15" xfId="1836"/>
    <cellStyle name="SAPBEXHLevel1 16" xfId="1837"/>
    <cellStyle name="SAPBEXHLevel1 17" xfId="1838"/>
    <cellStyle name="SAPBEXHLevel1 18" xfId="1839"/>
    <cellStyle name="SAPBEXHLevel1 19" xfId="1840"/>
    <cellStyle name="SAPBEXHLevel1 2" xfId="1841"/>
    <cellStyle name="SAPBEXHLevel1 2 10" xfId="1842"/>
    <cellStyle name="SAPBEXHLevel1 2 11" xfId="1843"/>
    <cellStyle name="SAPBEXHLevel1 2 12" xfId="1844"/>
    <cellStyle name="SAPBEXHLevel1 2 13" xfId="1845"/>
    <cellStyle name="SAPBEXHLevel1 2 14" xfId="1846"/>
    <cellStyle name="SAPBEXHLevel1 2 15" xfId="1847"/>
    <cellStyle name="SAPBEXHLevel1 2 16" xfId="1848"/>
    <cellStyle name="SAPBEXHLevel1 2 17" xfId="1849"/>
    <cellStyle name="SAPBEXHLevel1 2 18" xfId="1850"/>
    <cellStyle name="SAPBEXHLevel1 2 2" xfId="1851"/>
    <cellStyle name="SAPBEXHLevel1 2 3" xfId="1852"/>
    <cellStyle name="SAPBEXHLevel1 2 4" xfId="1853"/>
    <cellStyle name="SAPBEXHLevel1 2 5" xfId="1854"/>
    <cellStyle name="SAPBEXHLevel1 2 6" xfId="1855"/>
    <cellStyle name="SAPBEXHLevel1 2 7" xfId="1856"/>
    <cellStyle name="SAPBEXHLevel1 2 8" xfId="1857"/>
    <cellStyle name="SAPBEXHLevel1 2 9" xfId="1858"/>
    <cellStyle name="SAPBEXHLevel1 20" xfId="1859"/>
    <cellStyle name="SAPBEXHLevel1 20 2" xfId="1860"/>
    <cellStyle name="SAPBEXHLevel1 21" xfId="1861"/>
    <cellStyle name="SAPBEXHLevel1 21 2" xfId="1862"/>
    <cellStyle name="SAPBEXHLevel1 22" xfId="1863"/>
    <cellStyle name="SAPBEXHLevel1 22 2" xfId="1864"/>
    <cellStyle name="SAPBEXHLevel1 23" xfId="1865"/>
    <cellStyle name="SAPBEXHLevel1 23 2" xfId="1866"/>
    <cellStyle name="SAPBEXHLevel1 24" xfId="1867"/>
    <cellStyle name="SAPBEXHLevel1 24 2" xfId="1868"/>
    <cellStyle name="SAPBEXHLevel1 3" xfId="1869"/>
    <cellStyle name="SAPBEXHLevel1 4" xfId="1870"/>
    <cellStyle name="SAPBEXHLevel1 5" xfId="1871"/>
    <cellStyle name="SAPBEXHLevel1 6" xfId="1872"/>
    <cellStyle name="SAPBEXHLevel1 7" xfId="1873"/>
    <cellStyle name="SAPBEXHLevel1 8" xfId="1874"/>
    <cellStyle name="SAPBEXHLevel1 9" xfId="1875"/>
    <cellStyle name="SAPBEXHLevel1X" xfId="1876"/>
    <cellStyle name="SAPBEXHLevel1X 10" xfId="1877"/>
    <cellStyle name="SAPBEXHLevel1X 11" xfId="1878"/>
    <cellStyle name="SAPBEXHLevel1X 12" xfId="1879"/>
    <cellStyle name="SAPBEXHLevel1X 13" xfId="1880"/>
    <cellStyle name="SAPBEXHLevel1X 14" xfId="1881"/>
    <cellStyle name="SAPBEXHLevel1X 15" xfId="1882"/>
    <cellStyle name="SAPBEXHLevel1X 16" xfId="1883"/>
    <cellStyle name="SAPBEXHLevel1X 17" xfId="1884"/>
    <cellStyle name="SAPBEXHLevel1X 18" xfId="1885"/>
    <cellStyle name="SAPBEXHLevel1X 19" xfId="1886"/>
    <cellStyle name="SAPBEXHLevel1X 2" xfId="1887"/>
    <cellStyle name="SAPBEXHLevel1X 2 10" xfId="1888"/>
    <cellStyle name="SAPBEXHLevel1X 2 11" xfId="1889"/>
    <cellStyle name="SAPBEXHLevel1X 2 12" xfId="1890"/>
    <cellStyle name="SAPBEXHLevel1X 2 13" xfId="1891"/>
    <cellStyle name="SAPBEXHLevel1X 2 14" xfId="1892"/>
    <cellStyle name="SAPBEXHLevel1X 2 15" xfId="1893"/>
    <cellStyle name="SAPBEXHLevel1X 2 16" xfId="1894"/>
    <cellStyle name="SAPBEXHLevel1X 2 17" xfId="1895"/>
    <cellStyle name="SAPBEXHLevel1X 2 18" xfId="1896"/>
    <cellStyle name="SAPBEXHLevel1X 2 2" xfId="1897"/>
    <cellStyle name="SAPBEXHLevel1X 2 3" xfId="1898"/>
    <cellStyle name="SAPBEXHLevel1X 2 4" xfId="1899"/>
    <cellStyle name="SAPBEXHLevel1X 2 5" xfId="1900"/>
    <cellStyle name="SAPBEXHLevel1X 2 6" xfId="1901"/>
    <cellStyle name="SAPBEXHLevel1X 2 7" xfId="1902"/>
    <cellStyle name="SAPBEXHLevel1X 2 8" xfId="1903"/>
    <cellStyle name="SAPBEXHLevel1X 2 9" xfId="1904"/>
    <cellStyle name="SAPBEXHLevel1X 20" xfId="1905"/>
    <cellStyle name="SAPBEXHLevel1X 20 2" xfId="1906"/>
    <cellStyle name="SAPBEXHLevel1X 21" xfId="1907"/>
    <cellStyle name="SAPBEXHLevel1X 21 2" xfId="1908"/>
    <cellStyle name="SAPBEXHLevel1X 22" xfId="1909"/>
    <cellStyle name="SAPBEXHLevel1X 22 2" xfId="1910"/>
    <cellStyle name="SAPBEXHLevel1X 23" xfId="1911"/>
    <cellStyle name="SAPBEXHLevel1X 23 2" xfId="1912"/>
    <cellStyle name="SAPBEXHLevel1X 24" xfId="1913"/>
    <cellStyle name="SAPBEXHLevel1X 24 2" xfId="1914"/>
    <cellStyle name="SAPBEXHLevel1X 3" xfId="1915"/>
    <cellStyle name="SAPBEXHLevel1X 4" xfId="1916"/>
    <cellStyle name="SAPBEXHLevel1X 5" xfId="1917"/>
    <cellStyle name="SAPBEXHLevel1X 6" xfId="1918"/>
    <cellStyle name="SAPBEXHLevel1X 7" xfId="1919"/>
    <cellStyle name="SAPBEXHLevel1X 8" xfId="1920"/>
    <cellStyle name="SAPBEXHLevel1X 9" xfId="1921"/>
    <cellStyle name="SAPBEXHLevel2" xfId="1922"/>
    <cellStyle name="SAPBEXHLevel2 10" xfId="1923"/>
    <cellStyle name="SAPBEXHLevel2 11" xfId="1924"/>
    <cellStyle name="SAPBEXHLevel2 12" xfId="1925"/>
    <cellStyle name="SAPBEXHLevel2 13" xfId="1926"/>
    <cellStyle name="SAPBEXHLevel2 14" xfId="1927"/>
    <cellStyle name="SAPBEXHLevel2 15" xfId="1928"/>
    <cellStyle name="SAPBEXHLevel2 16" xfId="1929"/>
    <cellStyle name="SAPBEXHLevel2 17" xfId="1930"/>
    <cellStyle name="SAPBEXHLevel2 18" xfId="1931"/>
    <cellStyle name="SAPBEXHLevel2 19" xfId="1932"/>
    <cellStyle name="SAPBEXHLevel2 2" xfId="1933"/>
    <cellStyle name="SAPBEXHLevel2 2 10" xfId="1934"/>
    <cellStyle name="SAPBEXHLevel2 2 11" xfId="1935"/>
    <cellStyle name="SAPBEXHLevel2 2 12" xfId="1936"/>
    <cellStyle name="SAPBEXHLevel2 2 13" xfId="1937"/>
    <cellStyle name="SAPBEXHLevel2 2 14" xfId="1938"/>
    <cellStyle name="SAPBEXHLevel2 2 15" xfId="1939"/>
    <cellStyle name="SAPBEXHLevel2 2 16" xfId="1940"/>
    <cellStyle name="SAPBEXHLevel2 2 17" xfId="1941"/>
    <cellStyle name="SAPBEXHLevel2 2 18" xfId="1942"/>
    <cellStyle name="SAPBEXHLevel2 2 2" xfId="1943"/>
    <cellStyle name="SAPBEXHLevel2 2 3" xfId="1944"/>
    <cellStyle name="SAPBEXHLevel2 2 4" xfId="1945"/>
    <cellStyle name="SAPBEXHLevel2 2 5" xfId="1946"/>
    <cellStyle name="SAPBEXHLevel2 2 6" xfId="1947"/>
    <cellStyle name="SAPBEXHLevel2 2 7" xfId="1948"/>
    <cellStyle name="SAPBEXHLevel2 2 8" xfId="1949"/>
    <cellStyle name="SAPBEXHLevel2 2 9" xfId="1950"/>
    <cellStyle name="SAPBEXHLevel2 20" xfId="1951"/>
    <cellStyle name="SAPBEXHLevel2 20 2" xfId="1952"/>
    <cellStyle name="SAPBEXHLevel2 21" xfId="1953"/>
    <cellStyle name="SAPBEXHLevel2 21 2" xfId="1954"/>
    <cellStyle name="SAPBEXHLevel2 22" xfId="1955"/>
    <cellStyle name="SAPBEXHLevel2 22 2" xfId="1956"/>
    <cellStyle name="SAPBEXHLevel2 23" xfId="1957"/>
    <cellStyle name="SAPBEXHLevel2 23 2" xfId="1958"/>
    <cellStyle name="SAPBEXHLevel2 24" xfId="1959"/>
    <cellStyle name="SAPBEXHLevel2 24 2" xfId="1960"/>
    <cellStyle name="SAPBEXHLevel2 3" xfId="1961"/>
    <cellStyle name="SAPBEXHLevel2 4" xfId="1962"/>
    <cellStyle name="SAPBEXHLevel2 5" xfId="1963"/>
    <cellStyle name="SAPBEXHLevel2 6" xfId="1964"/>
    <cellStyle name="SAPBEXHLevel2 7" xfId="1965"/>
    <cellStyle name="SAPBEXHLevel2 8" xfId="1966"/>
    <cellStyle name="SAPBEXHLevel2 9" xfId="1967"/>
    <cellStyle name="SAPBEXHLevel2X" xfId="1968"/>
    <cellStyle name="SAPBEXHLevel2X 10" xfId="1969"/>
    <cellStyle name="SAPBEXHLevel2X 11" xfId="1970"/>
    <cellStyle name="SAPBEXHLevel2X 12" xfId="1971"/>
    <cellStyle name="SAPBEXHLevel2X 13" xfId="1972"/>
    <cellStyle name="SAPBEXHLevel2X 14" xfId="1973"/>
    <cellStyle name="SAPBEXHLevel2X 15" xfId="1974"/>
    <cellStyle name="SAPBEXHLevel2X 16" xfId="1975"/>
    <cellStyle name="SAPBEXHLevel2X 17" xfId="1976"/>
    <cellStyle name="SAPBEXHLevel2X 18" xfId="1977"/>
    <cellStyle name="SAPBEXHLevel2X 19" xfId="1978"/>
    <cellStyle name="SAPBEXHLevel2X 2" xfId="1979"/>
    <cellStyle name="SAPBEXHLevel2X 2 10" xfId="1980"/>
    <cellStyle name="SAPBEXHLevel2X 2 11" xfId="1981"/>
    <cellStyle name="SAPBEXHLevel2X 2 12" xfId="1982"/>
    <cellStyle name="SAPBEXHLevel2X 2 13" xfId="1983"/>
    <cellStyle name="SAPBEXHLevel2X 2 14" xfId="1984"/>
    <cellStyle name="SAPBEXHLevel2X 2 15" xfId="1985"/>
    <cellStyle name="SAPBEXHLevel2X 2 16" xfId="1986"/>
    <cellStyle name="SAPBEXHLevel2X 2 17" xfId="1987"/>
    <cellStyle name="SAPBEXHLevel2X 2 18" xfId="1988"/>
    <cellStyle name="SAPBEXHLevel2X 2 2" xfId="1989"/>
    <cellStyle name="SAPBEXHLevel2X 2 3" xfId="1990"/>
    <cellStyle name="SAPBEXHLevel2X 2 4" xfId="1991"/>
    <cellStyle name="SAPBEXHLevel2X 2 5" xfId="1992"/>
    <cellStyle name="SAPBEXHLevel2X 2 6" xfId="1993"/>
    <cellStyle name="SAPBEXHLevel2X 2 7" xfId="1994"/>
    <cellStyle name="SAPBEXHLevel2X 2 8" xfId="1995"/>
    <cellStyle name="SAPBEXHLevel2X 2 9" xfId="1996"/>
    <cellStyle name="SAPBEXHLevel2X 20" xfId="1997"/>
    <cellStyle name="SAPBEXHLevel2X 20 2" xfId="1998"/>
    <cellStyle name="SAPBEXHLevel2X 21" xfId="1999"/>
    <cellStyle name="SAPBEXHLevel2X 21 2" xfId="2000"/>
    <cellStyle name="SAPBEXHLevel2X 22" xfId="2001"/>
    <cellStyle name="SAPBEXHLevel2X 22 2" xfId="2002"/>
    <cellStyle name="SAPBEXHLevel2X 23" xfId="2003"/>
    <cellStyle name="SAPBEXHLevel2X 23 2" xfId="2004"/>
    <cellStyle name="SAPBEXHLevel2X 24" xfId="2005"/>
    <cellStyle name="SAPBEXHLevel2X 24 2" xfId="2006"/>
    <cellStyle name="SAPBEXHLevel2X 3" xfId="2007"/>
    <cellStyle name="SAPBEXHLevel2X 4" xfId="2008"/>
    <cellStyle name="SAPBEXHLevel2X 5" xfId="2009"/>
    <cellStyle name="SAPBEXHLevel2X 6" xfId="2010"/>
    <cellStyle name="SAPBEXHLevel2X 7" xfId="2011"/>
    <cellStyle name="SAPBEXHLevel2X 8" xfId="2012"/>
    <cellStyle name="SAPBEXHLevel2X 9" xfId="2013"/>
    <cellStyle name="SAPBEXHLevel3" xfId="2014"/>
    <cellStyle name="SAPBEXHLevel3 10" xfId="2015"/>
    <cellStyle name="SAPBEXHLevel3 11" xfId="2016"/>
    <cellStyle name="SAPBEXHLevel3 12" xfId="2017"/>
    <cellStyle name="SAPBEXHLevel3 13" xfId="2018"/>
    <cellStyle name="SAPBEXHLevel3 14" xfId="2019"/>
    <cellStyle name="SAPBEXHLevel3 15" xfId="2020"/>
    <cellStyle name="SAPBEXHLevel3 16" xfId="2021"/>
    <cellStyle name="SAPBEXHLevel3 17" xfId="2022"/>
    <cellStyle name="SAPBEXHLevel3 18" xfId="2023"/>
    <cellStyle name="SAPBEXHLevel3 19" xfId="2024"/>
    <cellStyle name="SAPBEXHLevel3 2" xfId="2025"/>
    <cellStyle name="SAPBEXHLevel3 2 10" xfId="2026"/>
    <cellStyle name="SAPBEXHLevel3 2 11" xfId="2027"/>
    <cellStyle name="SAPBEXHLevel3 2 12" xfId="2028"/>
    <cellStyle name="SAPBEXHLevel3 2 13" xfId="2029"/>
    <cellStyle name="SAPBEXHLevel3 2 14" xfId="2030"/>
    <cellStyle name="SAPBEXHLevel3 2 15" xfId="2031"/>
    <cellStyle name="SAPBEXHLevel3 2 16" xfId="2032"/>
    <cellStyle name="SAPBEXHLevel3 2 17" xfId="2033"/>
    <cellStyle name="SAPBEXHLevel3 2 18" xfId="2034"/>
    <cellStyle name="SAPBEXHLevel3 2 2" xfId="2035"/>
    <cellStyle name="SAPBEXHLevel3 2 3" xfId="2036"/>
    <cellStyle name="SAPBEXHLevel3 2 4" xfId="2037"/>
    <cellStyle name="SAPBEXHLevel3 2 5" xfId="2038"/>
    <cellStyle name="SAPBEXHLevel3 2 6" xfId="2039"/>
    <cellStyle name="SAPBEXHLevel3 2 7" xfId="2040"/>
    <cellStyle name="SAPBEXHLevel3 2 8" xfId="2041"/>
    <cellStyle name="SAPBEXHLevel3 2 9" xfId="2042"/>
    <cellStyle name="SAPBEXHLevel3 20" xfId="2043"/>
    <cellStyle name="SAPBEXHLevel3 20 2" xfId="2044"/>
    <cellStyle name="SAPBEXHLevel3 21" xfId="2045"/>
    <cellStyle name="SAPBEXHLevel3 21 2" xfId="2046"/>
    <cellStyle name="SAPBEXHLevel3 22" xfId="2047"/>
    <cellStyle name="SAPBEXHLevel3 22 2" xfId="2048"/>
    <cellStyle name="SAPBEXHLevel3 23" xfId="2049"/>
    <cellStyle name="SAPBEXHLevel3 23 2" xfId="2050"/>
    <cellStyle name="SAPBEXHLevel3 24" xfId="2051"/>
    <cellStyle name="SAPBEXHLevel3 24 2" xfId="2052"/>
    <cellStyle name="SAPBEXHLevel3 3" xfId="2053"/>
    <cellStyle name="SAPBEXHLevel3 4" xfId="2054"/>
    <cellStyle name="SAPBEXHLevel3 5" xfId="2055"/>
    <cellStyle name="SAPBEXHLevel3 6" xfId="2056"/>
    <cellStyle name="SAPBEXHLevel3 7" xfId="2057"/>
    <cellStyle name="SAPBEXHLevel3 8" xfId="2058"/>
    <cellStyle name="SAPBEXHLevel3 9" xfId="2059"/>
    <cellStyle name="SAPBEXHLevel3X" xfId="2060"/>
    <cellStyle name="SAPBEXHLevel3X 10" xfId="2061"/>
    <cellStyle name="SAPBEXHLevel3X 11" xfId="2062"/>
    <cellStyle name="SAPBEXHLevel3X 12" xfId="2063"/>
    <cellStyle name="SAPBEXHLevel3X 13" xfId="2064"/>
    <cellStyle name="SAPBEXHLevel3X 14" xfId="2065"/>
    <cellStyle name="SAPBEXHLevel3X 15" xfId="2066"/>
    <cellStyle name="SAPBEXHLevel3X 16" xfId="2067"/>
    <cellStyle name="SAPBEXHLevel3X 17" xfId="2068"/>
    <cellStyle name="SAPBEXHLevel3X 18" xfId="2069"/>
    <cellStyle name="SAPBEXHLevel3X 19" xfId="2070"/>
    <cellStyle name="SAPBEXHLevel3X 2" xfId="2071"/>
    <cellStyle name="SAPBEXHLevel3X 2 10" xfId="2072"/>
    <cellStyle name="SAPBEXHLevel3X 2 11" xfId="2073"/>
    <cellStyle name="SAPBEXHLevel3X 2 12" xfId="2074"/>
    <cellStyle name="SAPBEXHLevel3X 2 13" xfId="2075"/>
    <cellStyle name="SAPBEXHLevel3X 2 14" xfId="2076"/>
    <cellStyle name="SAPBEXHLevel3X 2 15" xfId="2077"/>
    <cellStyle name="SAPBEXHLevel3X 2 16" xfId="2078"/>
    <cellStyle name="SAPBEXHLevel3X 2 17" xfId="2079"/>
    <cellStyle name="SAPBEXHLevel3X 2 18" xfId="2080"/>
    <cellStyle name="SAPBEXHLevel3X 2 2" xfId="2081"/>
    <cellStyle name="SAPBEXHLevel3X 2 3" xfId="2082"/>
    <cellStyle name="SAPBEXHLevel3X 2 4" xfId="2083"/>
    <cellStyle name="SAPBEXHLevel3X 2 5" xfId="2084"/>
    <cellStyle name="SAPBEXHLevel3X 2 6" xfId="2085"/>
    <cellStyle name="SAPBEXHLevel3X 2 7" xfId="2086"/>
    <cellStyle name="SAPBEXHLevel3X 2 8" xfId="2087"/>
    <cellStyle name="SAPBEXHLevel3X 2 9" xfId="2088"/>
    <cellStyle name="SAPBEXHLevel3X 20" xfId="2089"/>
    <cellStyle name="SAPBEXHLevel3X 20 2" xfId="2090"/>
    <cellStyle name="SAPBEXHLevel3X 21" xfId="2091"/>
    <cellStyle name="SAPBEXHLevel3X 21 2" xfId="2092"/>
    <cellStyle name="SAPBEXHLevel3X 22" xfId="2093"/>
    <cellStyle name="SAPBEXHLevel3X 22 2" xfId="2094"/>
    <cellStyle name="SAPBEXHLevel3X 23" xfId="2095"/>
    <cellStyle name="SAPBEXHLevel3X 23 2" xfId="2096"/>
    <cellStyle name="SAPBEXHLevel3X 24" xfId="2097"/>
    <cellStyle name="SAPBEXHLevel3X 24 2" xfId="2098"/>
    <cellStyle name="SAPBEXHLevel3X 3" xfId="2099"/>
    <cellStyle name="SAPBEXHLevel3X 4" xfId="2100"/>
    <cellStyle name="SAPBEXHLevel3X 5" xfId="2101"/>
    <cellStyle name="SAPBEXHLevel3X 6" xfId="2102"/>
    <cellStyle name="SAPBEXHLevel3X 7" xfId="2103"/>
    <cellStyle name="SAPBEXHLevel3X 8" xfId="2104"/>
    <cellStyle name="SAPBEXHLevel3X 9" xfId="2105"/>
    <cellStyle name="SAPBEXinputData" xfId="2106"/>
    <cellStyle name="SAPBEXresData" xfId="2107"/>
    <cellStyle name="SAPBEXresDataEmph" xfId="2108"/>
    <cellStyle name="SAPBEXresItem" xfId="2109"/>
    <cellStyle name="SAPBEXresItemX" xfId="2110"/>
    <cellStyle name="SAPBEXstdData" xfId="2111"/>
    <cellStyle name="SAPBEXstdDataEmph" xfId="2112"/>
    <cellStyle name="SAPBEXstdItem" xfId="2113"/>
    <cellStyle name="SAPBEXstdItem 10" xfId="2114"/>
    <cellStyle name="SAPBEXstdItem 11" xfId="2115"/>
    <cellStyle name="SAPBEXstdItem 12" xfId="2116"/>
    <cellStyle name="SAPBEXstdItem 13" xfId="2117"/>
    <cellStyle name="SAPBEXstdItem 14" xfId="2118"/>
    <cellStyle name="SAPBEXstdItem 15" xfId="2119"/>
    <cellStyle name="SAPBEXstdItem 16" xfId="2120"/>
    <cellStyle name="SAPBEXstdItem 17" xfId="2121"/>
    <cellStyle name="SAPBEXstdItem 18" xfId="2122"/>
    <cellStyle name="SAPBEXstdItem 19" xfId="2123"/>
    <cellStyle name="SAPBEXstdItem 2" xfId="2124"/>
    <cellStyle name="SAPBEXstdItem 2 10" xfId="2125"/>
    <cellStyle name="SAPBEXstdItem 2 11" xfId="2126"/>
    <cellStyle name="SAPBEXstdItem 2 12" xfId="2127"/>
    <cellStyle name="SAPBEXstdItem 2 13" xfId="2128"/>
    <cellStyle name="SAPBEXstdItem 2 14" xfId="2129"/>
    <cellStyle name="SAPBEXstdItem 2 15" xfId="2130"/>
    <cellStyle name="SAPBEXstdItem 2 16" xfId="2131"/>
    <cellStyle name="SAPBEXstdItem 2 17" xfId="2132"/>
    <cellStyle name="SAPBEXstdItem 2 18" xfId="2133"/>
    <cellStyle name="SAPBEXstdItem 2 2" xfId="2134"/>
    <cellStyle name="SAPBEXstdItem 2 3" xfId="2135"/>
    <cellStyle name="SAPBEXstdItem 2 4" xfId="2136"/>
    <cellStyle name="SAPBEXstdItem 2 5" xfId="2137"/>
    <cellStyle name="SAPBEXstdItem 2 6" xfId="2138"/>
    <cellStyle name="SAPBEXstdItem 2 7" xfId="2139"/>
    <cellStyle name="SAPBEXstdItem 2 8" xfId="2140"/>
    <cellStyle name="SAPBEXstdItem 2 9" xfId="2141"/>
    <cellStyle name="SAPBEXstdItem 20" xfId="2142"/>
    <cellStyle name="SAPBEXstdItem 20 2" xfId="2143"/>
    <cellStyle name="SAPBEXstdItem 21" xfId="2144"/>
    <cellStyle name="SAPBEXstdItem 21 2" xfId="2145"/>
    <cellStyle name="SAPBEXstdItem 22" xfId="2146"/>
    <cellStyle name="SAPBEXstdItem 22 2" xfId="2147"/>
    <cellStyle name="SAPBEXstdItem 23" xfId="2148"/>
    <cellStyle name="SAPBEXstdItem 23 2" xfId="2149"/>
    <cellStyle name="SAPBEXstdItem 24" xfId="2150"/>
    <cellStyle name="SAPBEXstdItem 24 2" xfId="2151"/>
    <cellStyle name="SAPBEXstdItem 3" xfId="2152"/>
    <cellStyle name="SAPBEXstdItem 4" xfId="2153"/>
    <cellStyle name="SAPBEXstdItem 5" xfId="2154"/>
    <cellStyle name="SAPBEXstdItem 6" xfId="2155"/>
    <cellStyle name="SAPBEXstdItem 7" xfId="2156"/>
    <cellStyle name="SAPBEXstdItem 8" xfId="2157"/>
    <cellStyle name="SAPBEXstdItem 9" xfId="2158"/>
    <cellStyle name="SAPBEXstdItemX" xfId="2159"/>
    <cellStyle name="SAPBEXstdItemX 10" xfId="2160"/>
    <cellStyle name="SAPBEXstdItemX 11" xfId="2161"/>
    <cellStyle name="SAPBEXstdItemX 12" xfId="2162"/>
    <cellStyle name="SAPBEXstdItemX 13" xfId="2163"/>
    <cellStyle name="SAPBEXstdItemX 14" xfId="2164"/>
    <cellStyle name="SAPBEXstdItemX 15" xfId="2165"/>
    <cellStyle name="SAPBEXstdItemX 16" xfId="2166"/>
    <cellStyle name="SAPBEXstdItemX 17" xfId="2167"/>
    <cellStyle name="SAPBEXstdItemX 18" xfId="2168"/>
    <cellStyle name="SAPBEXstdItemX 19" xfId="2169"/>
    <cellStyle name="SAPBEXstdItemX 2" xfId="2170"/>
    <cellStyle name="SAPBEXstdItemX 2 10" xfId="2171"/>
    <cellStyle name="SAPBEXstdItemX 2 11" xfId="2172"/>
    <cellStyle name="SAPBEXstdItemX 2 12" xfId="2173"/>
    <cellStyle name="SAPBEXstdItemX 2 13" xfId="2174"/>
    <cellStyle name="SAPBEXstdItemX 2 14" xfId="2175"/>
    <cellStyle name="SAPBEXstdItemX 2 15" xfId="2176"/>
    <cellStyle name="SAPBEXstdItemX 2 16" xfId="2177"/>
    <cellStyle name="SAPBEXstdItemX 2 17" xfId="2178"/>
    <cellStyle name="SAPBEXstdItemX 2 18" xfId="2179"/>
    <cellStyle name="SAPBEXstdItemX 2 2" xfId="2180"/>
    <cellStyle name="SAPBEXstdItemX 2 3" xfId="2181"/>
    <cellStyle name="SAPBEXstdItemX 2 4" xfId="2182"/>
    <cellStyle name="SAPBEXstdItemX 2 5" xfId="2183"/>
    <cellStyle name="SAPBEXstdItemX 2 6" xfId="2184"/>
    <cellStyle name="SAPBEXstdItemX 2 7" xfId="2185"/>
    <cellStyle name="SAPBEXstdItemX 2 8" xfId="2186"/>
    <cellStyle name="SAPBEXstdItemX 2 9" xfId="2187"/>
    <cellStyle name="SAPBEXstdItemX 20" xfId="2188"/>
    <cellStyle name="SAPBEXstdItemX 20 2" xfId="2189"/>
    <cellStyle name="SAPBEXstdItemX 21" xfId="2190"/>
    <cellStyle name="SAPBEXstdItemX 21 2" xfId="2191"/>
    <cellStyle name="SAPBEXstdItemX 22" xfId="2192"/>
    <cellStyle name="SAPBEXstdItemX 22 2" xfId="2193"/>
    <cellStyle name="SAPBEXstdItemX 23" xfId="2194"/>
    <cellStyle name="SAPBEXstdItemX 23 2" xfId="2195"/>
    <cellStyle name="SAPBEXstdItemX 24" xfId="2196"/>
    <cellStyle name="SAPBEXstdItemX 24 2" xfId="2197"/>
    <cellStyle name="SAPBEXstdItemX 3" xfId="2198"/>
    <cellStyle name="SAPBEXstdItemX 4" xfId="2199"/>
    <cellStyle name="SAPBEXstdItemX 5" xfId="2200"/>
    <cellStyle name="SAPBEXstdItemX 6" xfId="2201"/>
    <cellStyle name="SAPBEXstdItemX 7" xfId="2202"/>
    <cellStyle name="SAPBEXstdItemX 8" xfId="2203"/>
    <cellStyle name="SAPBEXstdItemX 9" xfId="2204"/>
    <cellStyle name="SAPBEXtitle" xfId="2205"/>
    <cellStyle name="SAPBEXtitle 2" xfId="2206"/>
    <cellStyle name="SAPBEXundefined" xfId="2207"/>
    <cellStyle name="shade" xfId="2208"/>
    <cellStyle name="shade 2" xfId="2209"/>
    <cellStyle name="Sheet Title" xfId="2210"/>
    <cellStyle name="StmtTtl1" xfId="2211"/>
    <cellStyle name="StmtTtl1 2" xfId="2212"/>
    <cellStyle name="StmtTtl1 3" xfId="2213"/>
    <cellStyle name="StmtTtl1 4" xfId="2214"/>
    <cellStyle name="StmtTtl1_(C) WHE Proforma with ITC cash grant 10 Yr Amort_for deferral_102809" xfId="2215"/>
    <cellStyle name="StmtTtl2" xfId="2216"/>
    <cellStyle name="STYL1 - Style1" xfId="2217"/>
    <cellStyle name="Style 1" xfId="2218"/>
    <cellStyle name="Style 1 2" xfId="2219"/>
    <cellStyle name="Style 1 3" xfId="2220"/>
    <cellStyle name="Style 1 4" xfId="2221"/>
    <cellStyle name="Style 1 5" xfId="2222"/>
    <cellStyle name="Style 1 6" xfId="2223"/>
    <cellStyle name="Style 1_04.07E Wild Horse Wind Expansion" xfId="2224"/>
    <cellStyle name="Subtotal" xfId="2225"/>
    <cellStyle name="Sub-total" xfId="2226"/>
    <cellStyle name="Title" xfId="2227"/>
    <cellStyle name="Title 2 2" xfId="2228"/>
    <cellStyle name="Title: Major" xfId="2229"/>
    <cellStyle name="Title: Minor" xfId="2230"/>
    <cellStyle name="Title: Minor 2" xfId="2231"/>
    <cellStyle name="Title: Worksheet" xfId="2232"/>
    <cellStyle name="Total" xfId="2233"/>
    <cellStyle name="Total 2" xfId="2234"/>
    <cellStyle name="Total 2 2" xfId="2235"/>
    <cellStyle name="Total 3" xfId="2236"/>
    <cellStyle name="Total4 - Style4" xfId="2237"/>
    <cellStyle name="Warning Text" xfId="2238"/>
    <cellStyle name="Warning Text 2 2" xfId="2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04.07E%20Wild%20Horse%20Wind%20Expan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peder\My%20Documents\2010GRC%20wrking%20files\Storms\2009-10%20StormOrderGrp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9%20GRC\OriginalFiling2009GRC\Models&amp;Adjs2009GRCOrig\04.07E%20Wild%20Horse%20Wind%20Expan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7E Lead Sheet"/>
      <sheetName val="WH Exp DFIT"/>
      <sheetName val="WH Exp - Book vs. Tax"/>
      <sheetName val="WH Exp - Book"/>
      <sheetName val="DFIT Asset"/>
      <sheetName val="CHANG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Dev and Constr Cash Flow"/>
      <sheetName val="Error Checks &amp; Notes"/>
      <sheetName val="CapEx"/>
      <sheetName val="Budget"/>
      <sheetName val="Links to Notes"/>
      <sheetName val="Data----&gt;"/>
      <sheetName val="WTG Supply Agmt"/>
      <sheetName val="Exchange Hist"/>
      <sheetName val="BOP Cost Estimator"/>
      <sheetName val="Capital Budget"/>
      <sheetName val="Contingency"/>
      <sheetName val="LD for Delivery Delay"/>
      <sheetName val="Start-up Costs"/>
      <sheetName val="Property Tax Worksheet"/>
      <sheetName val="Pre Construction Cost Est"/>
      <sheetName val="Compatibility Report"/>
      <sheetName val="Sheet1"/>
    </sheetNames>
    <sheetDataSet>
      <sheetData sheetId="8">
        <row r="3">
          <cell r="E3">
            <v>39417</v>
          </cell>
        </row>
        <row r="4">
          <cell r="E4">
            <v>40178</v>
          </cell>
        </row>
        <row r="5">
          <cell r="E5">
            <v>1</v>
          </cell>
        </row>
        <row r="9">
          <cell r="E9">
            <v>44</v>
          </cell>
        </row>
        <row r="10">
          <cell r="E10">
            <v>2</v>
          </cell>
        </row>
        <row r="11">
          <cell r="E11">
            <v>22</v>
          </cell>
        </row>
        <row r="12">
          <cell r="E12">
            <v>44</v>
          </cell>
        </row>
        <row r="13">
          <cell r="E13">
            <v>0.238</v>
          </cell>
        </row>
        <row r="19">
          <cell r="E19">
            <v>0.35</v>
          </cell>
        </row>
        <row r="20">
          <cell r="E20">
            <v>0.065</v>
          </cell>
        </row>
        <row r="21">
          <cell r="E21">
            <v>0.015</v>
          </cell>
        </row>
        <row r="24">
          <cell r="E24">
            <v>0.46109153</v>
          </cell>
        </row>
        <row r="25">
          <cell r="E25">
            <v>10.071926</v>
          </cell>
        </row>
        <row r="29">
          <cell r="E29">
            <v>10</v>
          </cell>
        </row>
        <row r="36">
          <cell r="E36">
            <v>0.025</v>
          </cell>
        </row>
        <row r="40">
          <cell r="E40">
            <v>1</v>
          </cell>
        </row>
      </sheetData>
      <sheetData sheetId="10">
        <row r="3">
          <cell r="J3">
            <v>0.46030000000000004</v>
          </cell>
        </row>
        <row r="4">
          <cell r="J4">
            <v>0.5397</v>
          </cell>
        </row>
        <row r="5">
          <cell r="J5">
            <v>0.0664</v>
          </cell>
        </row>
        <row r="8">
          <cell r="D8">
            <v>0.08249999999999999</v>
          </cell>
          <cell r="J8">
            <v>133.9424231743898</v>
          </cell>
        </row>
      </sheetData>
      <sheetData sheetId="16">
        <row r="2">
          <cell r="B2">
            <v>7245400</v>
          </cell>
        </row>
        <row r="4">
          <cell r="B4">
            <v>1790000</v>
          </cell>
        </row>
        <row r="17">
          <cell r="B17">
            <v>93779606.38708472</v>
          </cell>
        </row>
        <row r="35">
          <cell r="B35">
            <v>1194960</v>
          </cell>
        </row>
        <row r="36">
          <cell r="B36">
            <v>1025.4166666666667</v>
          </cell>
        </row>
        <row r="37">
          <cell r="B37">
            <v>173174.10629068</v>
          </cell>
        </row>
        <row r="43">
          <cell r="B43">
            <v>5057888.591164525</v>
          </cell>
        </row>
        <row r="44">
          <cell r="B44">
            <v>107452054.50120659</v>
          </cell>
        </row>
      </sheetData>
      <sheetData sheetId="17">
        <row r="58">
          <cell r="C58">
            <v>1383.1148442122726</v>
          </cell>
        </row>
        <row r="60">
          <cell r="C60">
            <v>421.3086614173229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 Storms Deferral"/>
      <sheetName val="2010 Storms Deferral"/>
    </sheetNames>
    <definedNames>
      <definedName name="Number_of_Payments" refersTo="#REF!"/>
      <definedName name="Values_Entered" refersTo="#REF!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7E Lead Sheet"/>
      <sheetName val="WH Exp DFIT"/>
      <sheetName val="WH Exp - Book vs. Tax"/>
      <sheetName val="WH Exp - Book"/>
      <sheetName val="DFIT Asset"/>
      <sheetName val="CHANG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Dev and Constr Cash Flow"/>
      <sheetName val="Error Checks &amp; Notes"/>
      <sheetName val="CapEx"/>
      <sheetName val="Budget"/>
      <sheetName val="Links to Notes"/>
      <sheetName val="Data----&gt;"/>
      <sheetName val="WTG Supply Agmt"/>
      <sheetName val="Exchange Hist"/>
      <sheetName val="BOP Cost Estimator"/>
      <sheetName val="Capital Budget"/>
      <sheetName val="Contingency"/>
      <sheetName val="LD for Delivery Delay"/>
      <sheetName val="Start-up Costs"/>
      <sheetName val="Property Tax Worksheet"/>
      <sheetName val="Pre Construction Cost Est"/>
      <sheetName val="Compatibility Report"/>
      <sheetName val="Sheet1"/>
    </sheetNames>
    <sheetDataSet>
      <sheetData sheetId="8">
        <row r="3">
          <cell r="E3">
            <v>39417</v>
          </cell>
        </row>
        <row r="4">
          <cell r="E4">
            <v>40178</v>
          </cell>
        </row>
        <row r="5">
          <cell r="E5">
            <v>1</v>
          </cell>
        </row>
        <row r="9">
          <cell r="E9">
            <v>44</v>
          </cell>
        </row>
        <row r="10">
          <cell r="E10">
            <v>2</v>
          </cell>
        </row>
        <row r="11">
          <cell r="E11">
            <v>22</v>
          </cell>
        </row>
        <row r="12">
          <cell r="E12">
            <v>44</v>
          </cell>
        </row>
        <row r="13">
          <cell r="E13">
            <v>0.238</v>
          </cell>
        </row>
        <row r="19">
          <cell r="E19">
            <v>0.35</v>
          </cell>
        </row>
        <row r="20">
          <cell r="E20">
            <v>0.065</v>
          </cell>
        </row>
        <row r="21">
          <cell r="E21">
            <v>0.015</v>
          </cell>
        </row>
        <row r="24">
          <cell r="E24">
            <v>0.46109153</v>
          </cell>
        </row>
        <row r="25">
          <cell r="E25">
            <v>10.071926</v>
          </cell>
        </row>
        <row r="29">
          <cell r="E29">
            <v>10</v>
          </cell>
        </row>
        <row r="36">
          <cell r="E36">
            <v>0.025</v>
          </cell>
        </row>
        <row r="40">
          <cell r="E40">
            <v>1</v>
          </cell>
        </row>
      </sheetData>
      <sheetData sheetId="10">
        <row r="3">
          <cell r="J3">
            <v>0.46030000000000004</v>
          </cell>
        </row>
        <row r="4">
          <cell r="J4">
            <v>0.5397</v>
          </cell>
        </row>
        <row r="5">
          <cell r="J5">
            <v>0.0664</v>
          </cell>
        </row>
        <row r="8">
          <cell r="D8">
            <v>0.08249999999999999</v>
          </cell>
          <cell r="J8">
            <v>133.9424231743898</v>
          </cell>
        </row>
      </sheetData>
      <sheetData sheetId="16">
        <row r="2">
          <cell r="B2">
            <v>7245400</v>
          </cell>
        </row>
        <row r="4">
          <cell r="B4">
            <v>1790000</v>
          </cell>
        </row>
        <row r="17">
          <cell r="B17">
            <v>93779606.38708472</v>
          </cell>
        </row>
        <row r="35">
          <cell r="B35">
            <v>1194960</v>
          </cell>
        </row>
        <row r="36">
          <cell r="B36">
            <v>1025.4166666666667</v>
          </cell>
        </row>
        <row r="37">
          <cell r="B37">
            <v>173174.10629068</v>
          </cell>
        </row>
        <row r="43">
          <cell r="B43">
            <v>5057888.591164525</v>
          </cell>
        </row>
        <row r="44">
          <cell r="B44">
            <v>107452054.50120659</v>
          </cell>
        </row>
      </sheetData>
      <sheetData sheetId="17">
        <row r="58">
          <cell r="C58">
            <v>1383.1148442122726</v>
          </cell>
        </row>
        <row r="60">
          <cell r="C60">
            <v>421.3086614173229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5.421875" style="33" customWidth="1"/>
    <col min="2" max="2" width="11.8515625" style="33" customWidth="1"/>
    <col min="3" max="3" width="5.28125" style="33" customWidth="1"/>
    <col min="4" max="4" width="6.8515625" style="33" customWidth="1"/>
    <col min="5" max="5" width="17.421875" style="33" customWidth="1"/>
    <col min="6" max="6" width="6.57421875" style="33" customWidth="1"/>
    <col min="7" max="7" width="7.140625" style="33" customWidth="1"/>
    <col min="8" max="16384" width="9.140625" style="33" customWidth="1"/>
  </cols>
  <sheetData>
    <row r="1" spans="1:7" ht="21" customHeight="1">
      <c r="A1" s="29" t="s">
        <v>22</v>
      </c>
      <c r="B1" s="30"/>
      <c r="C1" s="31"/>
      <c r="D1" s="30"/>
      <c r="E1" s="30"/>
      <c r="F1" s="30"/>
      <c r="G1" s="32"/>
    </row>
    <row r="2" spans="1:7" ht="15.75">
      <c r="A2" s="3" t="s">
        <v>56</v>
      </c>
      <c r="B2" s="30"/>
      <c r="C2" s="31"/>
      <c r="D2" s="30"/>
      <c r="E2" s="30"/>
      <c r="F2" s="30"/>
      <c r="G2" s="32"/>
    </row>
    <row r="3" spans="1:7" ht="15.75">
      <c r="A3" s="35" t="s">
        <v>2</v>
      </c>
      <c r="B3" s="30"/>
      <c r="C3" s="31"/>
      <c r="D3" s="30"/>
      <c r="E3" s="30"/>
      <c r="F3" s="30"/>
      <c r="G3" s="32"/>
    </row>
    <row r="4" spans="1:7" ht="15.75">
      <c r="A4" s="35" t="s">
        <v>51</v>
      </c>
      <c r="B4" s="30"/>
      <c r="C4" s="31"/>
      <c r="D4" s="30"/>
      <c r="E4" s="30"/>
      <c r="F4" s="30"/>
      <c r="G4" s="32"/>
    </row>
    <row r="5" spans="1:7" ht="15.75">
      <c r="A5" s="34"/>
      <c r="B5" s="30"/>
      <c r="C5" s="31"/>
      <c r="D5" s="30"/>
      <c r="E5" s="30"/>
      <c r="F5" s="30"/>
      <c r="G5" s="32"/>
    </row>
    <row r="6" spans="1:7" ht="15.75">
      <c r="A6" s="34" t="s">
        <v>23</v>
      </c>
      <c r="B6" s="30"/>
      <c r="C6" s="31"/>
      <c r="D6" s="30"/>
      <c r="E6" s="30"/>
      <c r="F6" s="30"/>
      <c r="G6" s="32"/>
    </row>
    <row r="7" spans="1:6" ht="15.75">
      <c r="A7" s="36"/>
      <c r="B7" s="37"/>
      <c r="C7" s="37"/>
      <c r="D7" s="37"/>
      <c r="E7" s="37"/>
      <c r="F7" s="37"/>
    </row>
    <row r="8" spans="1:7" ht="25.5" customHeight="1">
      <c r="A8" s="33" t="s">
        <v>24</v>
      </c>
      <c r="B8" s="38" t="s">
        <v>30</v>
      </c>
      <c r="C8" s="39"/>
      <c r="D8" s="39"/>
      <c r="E8" s="40" t="s">
        <v>135</v>
      </c>
      <c r="F8" s="41"/>
      <c r="G8" s="42"/>
    </row>
    <row r="9" spans="1:7" ht="25.5" customHeight="1">
      <c r="A9" s="33" t="s">
        <v>25</v>
      </c>
      <c r="B9" s="43" t="s">
        <v>38</v>
      </c>
      <c r="C9" s="42"/>
      <c r="D9" s="44" t="s">
        <v>26</v>
      </c>
      <c r="E9" s="45">
        <v>40896</v>
      </c>
      <c r="F9" s="40"/>
      <c r="G9" s="42"/>
    </row>
    <row r="10" spans="1:7" ht="25.5" customHeight="1">
      <c r="A10" s="33" t="s">
        <v>27</v>
      </c>
      <c r="B10" s="43"/>
      <c r="C10" s="42"/>
      <c r="D10" s="44" t="s">
        <v>26</v>
      </c>
      <c r="E10" s="46"/>
      <c r="F10" s="40"/>
      <c r="G10" s="42"/>
    </row>
    <row r="11" spans="1:7" ht="25.5" customHeight="1">
      <c r="A11" s="33" t="s">
        <v>28</v>
      </c>
      <c r="B11" s="43"/>
      <c r="C11" s="42"/>
      <c r="D11" s="44" t="s">
        <v>26</v>
      </c>
      <c r="E11" s="46"/>
      <c r="F11" s="40"/>
      <c r="G11" s="42"/>
    </row>
    <row r="12" spans="1:7" ht="15.75">
      <c r="A12" s="42"/>
      <c r="G12" s="42"/>
    </row>
    <row r="13" spans="1:7" ht="15.75">
      <c r="A13" s="33" t="s">
        <v>29</v>
      </c>
      <c r="B13" s="47"/>
      <c r="C13" s="47"/>
      <c r="D13" s="47"/>
      <c r="E13" s="47"/>
      <c r="F13" s="47"/>
      <c r="G13" s="47"/>
    </row>
    <row r="14" spans="1:7" ht="16.5" customHeight="1">
      <c r="A14" s="48"/>
      <c r="B14" s="47"/>
      <c r="C14" s="47"/>
      <c r="D14" s="47"/>
      <c r="E14" s="47"/>
      <c r="F14" s="47"/>
      <c r="G14" s="47"/>
    </row>
    <row r="15" spans="1:7" ht="16.5" customHeight="1">
      <c r="A15" s="43"/>
      <c r="B15" s="47"/>
      <c r="C15" s="47"/>
      <c r="D15" s="47"/>
      <c r="E15" s="47"/>
      <c r="F15" s="47"/>
      <c r="G15" s="47"/>
    </row>
    <row r="16" spans="1:7" ht="16.5" customHeight="1">
      <c r="A16" s="47"/>
      <c r="B16" s="47"/>
      <c r="C16" s="47"/>
      <c r="D16" s="47"/>
      <c r="E16" s="47"/>
      <c r="F16" s="47"/>
      <c r="G16" s="47"/>
    </row>
    <row r="17" spans="1:7" ht="16.5" customHeight="1">
      <c r="A17" s="47"/>
      <c r="B17" s="47"/>
      <c r="C17" s="47"/>
      <c r="D17" s="47"/>
      <c r="E17" s="47"/>
      <c r="F17" s="47"/>
      <c r="G17" s="47"/>
    </row>
    <row r="18" spans="1:7" ht="16.5" customHeight="1">
      <c r="A18" s="47"/>
      <c r="B18" s="47"/>
      <c r="C18" s="47"/>
      <c r="D18" s="47"/>
      <c r="E18" s="47"/>
      <c r="F18" s="47"/>
      <c r="G18" s="47"/>
    </row>
    <row r="19" spans="1:7" ht="16.5" customHeight="1">
      <c r="A19" s="47"/>
      <c r="B19" s="47"/>
      <c r="C19" s="47"/>
      <c r="D19" s="47"/>
      <c r="E19" s="47"/>
      <c r="F19" s="47"/>
      <c r="G19" s="47"/>
    </row>
    <row r="20" spans="1:7" ht="16.5" customHeight="1">
      <c r="A20" s="47"/>
      <c r="B20" s="47"/>
      <c r="C20" s="47"/>
      <c r="D20" s="47"/>
      <c r="E20" s="47"/>
      <c r="F20" s="47"/>
      <c r="G20" s="47"/>
    </row>
    <row r="21" spans="1:7" ht="16.5" customHeight="1">
      <c r="A21" s="47"/>
      <c r="B21" s="47"/>
      <c r="C21" s="47"/>
      <c r="D21" s="47"/>
      <c r="E21" s="47"/>
      <c r="F21" s="47"/>
      <c r="G21" s="47"/>
    </row>
    <row r="22" spans="1:7" ht="16.5" customHeight="1">
      <c r="A22" s="47"/>
      <c r="B22" s="47"/>
      <c r="C22" s="47"/>
      <c r="D22" s="47"/>
      <c r="E22" s="47"/>
      <c r="F22" s="47"/>
      <c r="G22" s="47"/>
    </row>
    <row r="23" spans="1:7" ht="16.5" customHeight="1">
      <c r="A23" s="47"/>
      <c r="B23" s="47"/>
      <c r="C23" s="47"/>
      <c r="D23" s="47"/>
      <c r="E23" s="47"/>
      <c r="F23" s="47"/>
      <c r="G23" s="47"/>
    </row>
    <row r="24" spans="1:7" ht="16.5" customHeight="1">
      <c r="A24" s="47"/>
      <c r="B24" s="47"/>
      <c r="C24" s="47"/>
      <c r="D24" s="47"/>
      <c r="E24" s="47"/>
      <c r="F24" s="47"/>
      <c r="G24" s="47"/>
    </row>
    <row r="25" spans="1:7" ht="16.5" customHeight="1">
      <c r="A25" s="47"/>
      <c r="B25" s="47"/>
      <c r="C25" s="47"/>
      <c r="D25" s="47"/>
      <c r="E25" s="47"/>
      <c r="F25" s="47"/>
      <c r="G25" s="47"/>
    </row>
    <row r="26" spans="1:7" ht="16.5" customHeight="1">
      <c r="A26" s="47"/>
      <c r="B26" s="47"/>
      <c r="C26" s="47"/>
      <c r="D26" s="47"/>
      <c r="E26" s="47"/>
      <c r="F26" s="47"/>
      <c r="G26" s="47"/>
    </row>
    <row r="27" spans="1:7" ht="16.5" customHeight="1">
      <c r="A27" s="47"/>
      <c r="B27" s="47"/>
      <c r="C27" s="47"/>
      <c r="D27" s="47"/>
      <c r="E27" s="47"/>
      <c r="F27" s="47"/>
      <c r="G27" s="47"/>
    </row>
    <row r="28" spans="1:7" ht="16.5" customHeight="1">
      <c r="A28" s="47"/>
      <c r="B28" s="47"/>
      <c r="C28" s="47"/>
      <c r="D28" s="47"/>
      <c r="E28" s="47"/>
      <c r="F28" s="47"/>
      <c r="G28" s="47"/>
    </row>
    <row r="29" spans="1:7" ht="16.5" customHeight="1">
      <c r="A29" s="47"/>
      <c r="B29" s="47"/>
      <c r="C29" s="47"/>
      <c r="D29" s="47"/>
      <c r="E29" s="47"/>
      <c r="F29" s="47"/>
      <c r="G29" s="47"/>
    </row>
    <row r="30" spans="1:7" ht="16.5" customHeight="1">
      <c r="A30" s="47"/>
      <c r="B30" s="47"/>
      <c r="C30" s="47"/>
      <c r="D30" s="47"/>
      <c r="E30" s="47"/>
      <c r="F30" s="47"/>
      <c r="G30" s="47"/>
    </row>
    <row r="31" spans="1:7" ht="16.5" customHeight="1">
      <c r="A31" s="47"/>
      <c r="B31" s="47"/>
      <c r="C31" s="47"/>
      <c r="D31" s="47"/>
      <c r="E31" s="47"/>
      <c r="F31" s="47"/>
      <c r="G31" s="47"/>
    </row>
    <row r="32" spans="1:7" ht="16.5" customHeight="1">
      <c r="A32" s="47"/>
      <c r="B32" s="47"/>
      <c r="C32" s="47"/>
      <c r="D32" s="47"/>
      <c r="E32" s="47"/>
      <c r="F32" s="47"/>
      <c r="G32" s="47"/>
    </row>
    <row r="33" spans="1:7" ht="16.5" customHeight="1">
      <c r="A33" s="47"/>
      <c r="B33" s="47"/>
      <c r="C33" s="47"/>
      <c r="D33" s="47"/>
      <c r="E33" s="47"/>
      <c r="F33" s="47"/>
      <c r="G33" s="47"/>
    </row>
    <row r="34" spans="1:7" ht="16.5" customHeight="1">
      <c r="A34" s="47"/>
      <c r="B34" s="47"/>
      <c r="C34" s="47"/>
      <c r="D34" s="47"/>
      <c r="E34" s="47"/>
      <c r="F34" s="47"/>
      <c r="G34" s="47"/>
    </row>
    <row r="35" spans="1:7" ht="16.5" customHeight="1">
      <c r="A35" s="47"/>
      <c r="B35" s="47"/>
      <c r="C35" s="47"/>
      <c r="D35" s="47"/>
      <c r="E35" s="47"/>
      <c r="F35" s="47"/>
      <c r="G35" s="47"/>
    </row>
  </sheetData>
  <sheetProtection/>
  <printOptions/>
  <pageMargins left="0.75" right="0.75" top="1" bottom="1" header="0.5" footer="0.5"/>
  <pageSetup horizontalDpi="600" verticalDpi="600" orientation="portrait" scale="97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P17" sqref="P17"/>
    </sheetView>
  </sheetViews>
  <sheetFormatPr defaultColWidth="8.8515625" defaultRowHeight="12.75"/>
  <cols>
    <col min="1" max="1" width="1.8515625" style="1" bestFit="1" customWidth="1"/>
    <col min="2" max="2" width="37.8515625" style="1" customWidth="1"/>
    <col min="3" max="3" width="11.421875" style="1" bestFit="1" customWidth="1"/>
    <col min="4" max="5" width="12.00390625" style="1" bestFit="1" customWidth="1"/>
    <col min="6" max="6" width="11.421875" style="1" bestFit="1" customWidth="1"/>
    <col min="7" max="7" width="11.140625" style="1" bestFit="1" customWidth="1"/>
    <col min="8" max="8" width="13.140625" style="1" customWidth="1"/>
    <col min="9" max="9" width="13.57421875" style="1" bestFit="1" customWidth="1"/>
    <col min="10" max="16384" width="8.8515625" style="1" customWidth="1"/>
  </cols>
  <sheetData>
    <row r="1" spans="1:9" ht="12.75">
      <c r="A1" s="2" t="s">
        <v>11</v>
      </c>
      <c r="B1" s="3"/>
      <c r="C1" s="3"/>
      <c r="D1" s="3"/>
      <c r="E1" s="154"/>
      <c r="F1" s="154"/>
      <c r="G1" s="154"/>
      <c r="H1" s="154"/>
      <c r="I1" s="154"/>
    </row>
    <row r="2" spans="1:9" ht="12.75">
      <c r="A2" s="3" t="s">
        <v>56</v>
      </c>
      <c r="B2" s="3"/>
      <c r="C2" s="3"/>
      <c r="D2" s="3"/>
      <c r="E2" s="154"/>
      <c r="F2" s="154"/>
      <c r="G2" s="154"/>
      <c r="H2" s="154"/>
      <c r="I2" s="154"/>
    </row>
    <row r="3" spans="1:9" ht="12.75">
      <c r="A3" s="3" t="s">
        <v>40</v>
      </c>
      <c r="B3" s="3"/>
      <c r="C3" s="3"/>
      <c r="D3" s="3"/>
      <c r="E3" s="154"/>
      <c r="F3" s="154"/>
      <c r="G3" s="154"/>
      <c r="H3" s="154"/>
      <c r="I3" s="154"/>
    </row>
    <row r="4" spans="1:9" ht="12.75">
      <c r="A4" s="2" t="s">
        <v>53</v>
      </c>
      <c r="B4" s="3"/>
      <c r="C4" s="3"/>
      <c r="D4" s="3"/>
      <c r="E4" s="154"/>
      <c r="F4" s="154"/>
      <c r="G4" s="154"/>
      <c r="H4" s="154"/>
      <c r="I4" s="154"/>
    </row>
    <row r="5" spans="1:4" ht="12.75">
      <c r="A5" s="2"/>
      <c r="B5" s="3"/>
      <c r="C5" s="3"/>
      <c r="D5" s="3"/>
    </row>
    <row r="6" spans="1:4" ht="12.75">
      <c r="A6" s="2"/>
      <c r="B6" s="3"/>
      <c r="C6" s="3"/>
      <c r="D6" s="3"/>
    </row>
    <row r="7" spans="1:8" ht="12.75">
      <c r="A7" s="5"/>
      <c r="B7" s="18"/>
      <c r="C7" s="216" t="s">
        <v>141</v>
      </c>
      <c r="D7" s="216"/>
      <c r="E7" s="216"/>
      <c r="F7" s="217" t="s">
        <v>140</v>
      </c>
      <c r="G7" s="217"/>
      <c r="H7" s="217"/>
    </row>
    <row r="8" spans="1:9" ht="12.75">
      <c r="A8" s="5"/>
      <c r="B8" s="18"/>
      <c r="C8" s="62"/>
      <c r="D8" s="62"/>
      <c r="E8" s="62"/>
      <c r="F8" s="63"/>
      <c r="G8" s="63" t="s">
        <v>118</v>
      </c>
      <c r="H8" s="63"/>
      <c r="I8" s="134"/>
    </row>
    <row r="9" spans="1:9" ht="12.75">
      <c r="A9" s="5"/>
      <c r="B9" s="18"/>
      <c r="C9" s="62" t="s">
        <v>150</v>
      </c>
      <c r="D9" s="62" t="s">
        <v>52</v>
      </c>
      <c r="E9" s="138" t="s">
        <v>116</v>
      </c>
      <c r="F9" s="63" t="s">
        <v>150</v>
      </c>
      <c r="G9" s="134" t="s">
        <v>120</v>
      </c>
      <c r="H9" s="130" t="s">
        <v>123</v>
      </c>
      <c r="I9" s="64"/>
    </row>
    <row r="10" spans="1:9" ht="12.75">
      <c r="A10" s="5"/>
      <c r="B10" s="63" t="s">
        <v>139</v>
      </c>
      <c r="C10" s="63" t="s">
        <v>151</v>
      </c>
      <c r="D10" s="63" t="s">
        <v>114</v>
      </c>
      <c r="E10" s="130" t="s">
        <v>115</v>
      </c>
      <c r="F10" s="63" t="s">
        <v>151</v>
      </c>
      <c r="G10" s="63" t="s">
        <v>121</v>
      </c>
      <c r="H10" s="130" t="s">
        <v>124</v>
      </c>
      <c r="I10" s="134" t="s">
        <v>119</v>
      </c>
    </row>
    <row r="11" spans="1:9" ht="13.5" thickBot="1">
      <c r="A11" s="158"/>
      <c r="B11" s="157"/>
      <c r="C11" s="155" t="s">
        <v>54</v>
      </c>
      <c r="D11" s="155" t="s">
        <v>55</v>
      </c>
      <c r="E11" s="156" t="s">
        <v>113</v>
      </c>
      <c r="F11" s="155" t="s">
        <v>112</v>
      </c>
      <c r="G11" s="155" t="s">
        <v>117</v>
      </c>
      <c r="H11" s="156" t="s">
        <v>125</v>
      </c>
      <c r="I11" s="155" t="s">
        <v>126</v>
      </c>
    </row>
    <row r="12" spans="1:9" ht="12.75">
      <c r="A12" s="5"/>
      <c r="B12" s="58"/>
      <c r="C12" s="63"/>
      <c r="D12" s="63"/>
      <c r="E12" s="130"/>
      <c r="F12" s="63"/>
      <c r="G12" s="63"/>
      <c r="H12" s="130"/>
      <c r="I12" s="63"/>
    </row>
    <row r="13" spans="1:9" ht="12.75">
      <c r="A13" s="5">
        <f>A11+1</f>
        <v>1</v>
      </c>
      <c r="B13" s="6" t="s">
        <v>144</v>
      </c>
      <c r="C13" s="21">
        <f>'20.07E - Storm Adjustment'!F17</f>
        <v>3571923.18</v>
      </c>
      <c r="D13" s="21"/>
      <c r="E13" s="136">
        <f aca="true" t="shared" si="0" ref="E13:E18">C13+D13</f>
        <v>3571923.18</v>
      </c>
      <c r="F13" s="21">
        <f aca="true" t="shared" si="1" ref="F13:F18">C13</f>
        <v>3571923.18</v>
      </c>
      <c r="G13" s="21">
        <v>0</v>
      </c>
      <c r="H13" s="136">
        <f aca="true" t="shared" si="2" ref="H13:H18">F13+G13</f>
        <v>3571923.18</v>
      </c>
      <c r="I13" s="21">
        <f aca="true" t="shared" si="3" ref="I13:I19">H13-E13</f>
        <v>0</v>
      </c>
    </row>
    <row r="14" spans="1:9" ht="12.75">
      <c r="A14" s="5">
        <f aca="true" t="shared" si="4" ref="A14:A21">A13+1</f>
        <v>2</v>
      </c>
      <c r="B14" s="6" t="s">
        <v>145</v>
      </c>
      <c r="C14" s="22">
        <f>'20.07E - Storm Adjustment'!F18</f>
        <v>10886469.15</v>
      </c>
      <c r="D14" s="22"/>
      <c r="E14" s="131">
        <f t="shared" si="0"/>
        <v>10886469.15</v>
      </c>
      <c r="F14" s="22">
        <f t="shared" si="1"/>
        <v>10886469.15</v>
      </c>
      <c r="G14" s="22">
        <f>'18210201 2006 Storm Costs'!F28</f>
        <v>24490896.939999998</v>
      </c>
      <c r="H14" s="131">
        <f t="shared" si="2"/>
        <v>35377366.089999996</v>
      </c>
      <c r="I14" s="22">
        <f t="shared" si="3"/>
        <v>24490896.939999998</v>
      </c>
    </row>
    <row r="15" spans="1:9" ht="12.75">
      <c r="A15" s="5">
        <f t="shared" si="4"/>
        <v>3</v>
      </c>
      <c r="B15" s="6" t="s">
        <v>146</v>
      </c>
      <c r="C15" s="22">
        <f>'20.07E - Storm Adjustment'!F19</f>
        <v>9049151.37</v>
      </c>
      <c r="D15" s="22"/>
      <c r="E15" s="131">
        <f t="shared" si="0"/>
        <v>9049151.37</v>
      </c>
      <c r="F15" s="22">
        <f t="shared" si="1"/>
        <v>9049151.37</v>
      </c>
      <c r="G15" s="22">
        <f>'Catastrophic Storms'!AA20</f>
        <v>13794354.1</v>
      </c>
      <c r="H15" s="131">
        <f t="shared" si="2"/>
        <v>22843505.47</v>
      </c>
      <c r="I15" s="22">
        <f t="shared" si="3"/>
        <v>13794354.1</v>
      </c>
    </row>
    <row r="16" spans="1:9" ht="12.75">
      <c r="A16" s="5">
        <f t="shared" si="4"/>
        <v>4</v>
      </c>
      <c r="B16" s="6" t="s">
        <v>147</v>
      </c>
      <c r="C16" s="22">
        <f>'20.07E - Storm Adjustment'!F20</f>
        <v>9958952.88</v>
      </c>
      <c r="D16" s="22">
        <f>'RTA-4'!G18</f>
        <v>86184.68</v>
      </c>
      <c r="E16" s="131">
        <f t="shared" si="0"/>
        <v>10045137.56</v>
      </c>
      <c r="F16" s="22">
        <f t="shared" si="1"/>
        <v>9958952.88</v>
      </c>
      <c r="G16" s="22">
        <f>'Catastrophic Storms'!Z41</f>
        <v>2084963.67</v>
      </c>
      <c r="H16" s="131">
        <f t="shared" si="2"/>
        <v>12043916.55</v>
      </c>
      <c r="I16" s="22">
        <f t="shared" si="3"/>
        <v>1998778.9900000002</v>
      </c>
    </row>
    <row r="17" spans="1:9" ht="12.75">
      <c r="A17" s="5">
        <f t="shared" si="4"/>
        <v>5</v>
      </c>
      <c r="B17" s="6" t="s">
        <v>148</v>
      </c>
      <c r="C17" s="22">
        <f>'20.07E - Storm Adjustment'!F21</f>
        <v>4658592.49</v>
      </c>
      <c r="D17" s="22"/>
      <c r="E17" s="131">
        <f t="shared" si="0"/>
        <v>4658592.49</v>
      </c>
      <c r="F17" s="22">
        <f t="shared" si="1"/>
        <v>4658592.49</v>
      </c>
      <c r="G17" s="22">
        <v>0</v>
      </c>
      <c r="H17" s="131">
        <f t="shared" si="2"/>
        <v>4658592.49</v>
      </c>
      <c r="I17" s="22">
        <f t="shared" si="3"/>
        <v>0</v>
      </c>
    </row>
    <row r="18" spans="1:9" ht="12.75">
      <c r="A18" s="5">
        <f t="shared" si="4"/>
        <v>6</v>
      </c>
      <c r="B18" s="6" t="s">
        <v>149</v>
      </c>
      <c r="C18" s="22">
        <f>'20.07E - Storm Adjustment'!F22</f>
        <v>9491319.120000003</v>
      </c>
      <c r="D18" s="22">
        <f>'RTA-4'!G20</f>
        <v>13909768.96</v>
      </c>
      <c r="E18" s="132">
        <f t="shared" si="0"/>
        <v>23401088.080000006</v>
      </c>
      <c r="F18" s="135">
        <f t="shared" si="1"/>
        <v>9491319.120000003</v>
      </c>
      <c r="G18" s="23">
        <f>'Catastrophic Storms'!AA33</f>
        <v>13909768.96</v>
      </c>
      <c r="H18" s="132">
        <f t="shared" si="2"/>
        <v>23401088.080000006</v>
      </c>
      <c r="I18" s="23">
        <f t="shared" si="3"/>
        <v>0</v>
      </c>
    </row>
    <row r="19" spans="1:9" ht="12.75">
      <c r="A19" s="5">
        <f t="shared" si="4"/>
        <v>7</v>
      </c>
      <c r="B19" s="7" t="s">
        <v>10</v>
      </c>
      <c r="C19" s="129">
        <f>SUM(C13:C18)</f>
        <v>47616408.190000005</v>
      </c>
      <c r="D19" s="129"/>
      <c r="E19" s="133">
        <f>SUM(E13:E18)</f>
        <v>61612361.830000006</v>
      </c>
      <c r="F19" s="22">
        <f>SUM(F13:F18)</f>
        <v>47616408.190000005</v>
      </c>
      <c r="G19" s="22"/>
      <c r="H19" s="131">
        <f>SUM(H13:H18)</f>
        <v>101896391.85999998</v>
      </c>
      <c r="I19" s="22">
        <f t="shared" si="3"/>
        <v>40284030.02999998</v>
      </c>
    </row>
    <row r="20" spans="1:8" ht="12.75">
      <c r="A20" s="5">
        <f t="shared" si="4"/>
        <v>8</v>
      </c>
      <c r="B20" s="4" t="s">
        <v>142</v>
      </c>
      <c r="C20" s="22"/>
      <c r="D20" s="22"/>
      <c r="E20" s="131"/>
      <c r="F20" s="22"/>
      <c r="G20" s="22"/>
      <c r="H20" s="131"/>
    </row>
    <row r="21" spans="1:9" ht="12.75">
      <c r="A21" s="5">
        <f t="shared" si="4"/>
        <v>9</v>
      </c>
      <c r="B21" s="4" t="s">
        <v>143</v>
      </c>
      <c r="C21" s="21">
        <f>C19/6</f>
        <v>7936068.031666667</v>
      </c>
      <c r="D21" s="137"/>
      <c r="E21" s="150">
        <f>E19/6</f>
        <v>10268726.971666668</v>
      </c>
      <c r="F21" s="21"/>
      <c r="G21" s="21"/>
      <c r="H21" s="150">
        <f>H19/6</f>
        <v>16982731.976666663</v>
      </c>
      <c r="I21" s="151">
        <f>H21-E21</f>
        <v>6714005.004999995</v>
      </c>
    </row>
    <row r="22" spans="1:8" ht="12.75">
      <c r="A22" s="5"/>
      <c r="B22" s="18"/>
      <c r="C22" s="22"/>
      <c r="D22" s="26"/>
      <c r="E22" s="22"/>
      <c r="F22" s="22"/>
      <c r="G22" s="22"/>
      <c r="H22" s="22"/>
    </row>
    <row r="23" spans="1:6" ht="12.75">
      <c r="A23" s="5"/>
      <c r="B23" s="57"/>
      <c r="C23" s="22"/>
      <c r="D23" s="26"/>
      <c r="E23" s="22"/>
      <c r="F23" s="22"/>
    </row>
    <row r="24" spans="1:5" ht="12.75">
      <c r="A24" s="5"/>
      <c r="B24" s="57" t="s">
        <v>57</v>
      </c>
      <c r="C24" s="22"/>
      <c r="D24" s="26"/>
      <c r="E24" s="22" t="s">
        <v>122</v>
      </c>
    </row>
    <row r="25" spans="1:6" ht="12.75">
      <c r="A25" s="5"/>
      <c r="B25" s="57"/>
      <c r="C25" s="22"/>
      <c r="D25" s="26"/>
      <c r="E25" s="22"/>
      <c r="F25" s="22"/>
    </row>
    <row r="26" spans="1:6" ht="12.75">
      <c r="A26" s="5"/>
      <c r="B26" s="57"/>
      <c r="C26" s="22"/>
      <c r="D26" s="26"/>
      <c r="E26" s="22"/>
      <c r="F26" s="22"/>
    </row>
    <row r="27" spans="1:6" ht="12.75">
      <c r="A27" s="5"/>
      <c r="B27" s="57"/>
      <c r="C27" s="22"/>
      <c r="D27" s="26"/>
      <c r="E27" s="22"/>
      <c r="F27" s="22"/>
    </row>
    <row r="28" spans="1:6" ht="12.75">
      <c r="A28" s="5"/>
      <c r="B28" s="57"/>
      <c r="C28" s="22"/>
      <c r="D28" s="26"/>
      <c r="E28" s="22"/>
      <c r="F28" s="22"/>
    </row>
    <row r="29" spans="1:6" ht="12.75">
      <c r="A29" s="5"/>
      <c r="B29" s="59"/>
      <c r="C29" s="22"/>
      <c r="D29" s="22"/>
      <c r="E29" s="22"/>
      <c r="F29" s="22"/>
    </row>
    <row r="30" spans="1:6" ht="12.75">
      <c r="A30" s="5"/>
      <c r="B30" s="57"/>
      <c r="C30" s="22"/>
      <c r="D30" s="22"/>
      <c r="E30" s="22"/>
      <c r="F30" s="22"/>
    </row>
    <row r="31" spans="1:6" ht="12.75">
      <c r="A31" s="5"/>
      <c r="B31" s="60"/>
      <c r="C31" s="22"/>
      <c r="D31" s="22"/>
      <c r="E31" s="22"/>
      <c r="F31" s="22"/>
    </row>
    <row r="32" spans="1:6" ht="12.75">
      <c r="A32" s="5"/>
      <c r="B32" s="61"/>
      <c r="C32" s="27"/>
      <c r="D32" s="22"/>
      <c r="E32" s="22"/>
      <c r="F32" s="22"/>
    </row>
    <row r="33" spans="1:6" ht="12.75">
      <c r="A33" s="5"/>
      <c r="B33" s="61"/>
      <c r="C33" s="22"/>
      <c r="D33" s="22"/>
      <c r="E33" s="22"/>
      <c r="F33" s="22"/>
    </row>
    <row r="34" spans="1:6" ht="12.75">
      <c r="A34" s="5"/>
      <c r="B34" s="61"/>
      <c r="C34" s="22"/>
      <c r="D34" s="22"/>
      <c r="E34" s="22"/>
      <c r="F34" s="22"/>
    </row>
    <row r="35" spans="1:6" ht="12.75">
      <c r="A35" s="5"/>
      <c r="B35" s="61"/>
      <c r="C35" s="22"/>
      <c r="D35" s="22"/>
      <c r="E35" s="22"/>
      <c r="F35" s="22"/>
    </row>
    <row r="36" spans="1:6" ht="12.75">
      <c r="A36" s="5"/>
      <c r="B36" s="4"/>
      <c r="C36" s="22"/>
      <c r="D36" s="22"/>
      <c r="E36" s="19"/>
      <c r="F36" s="19"/>
    </row>
    <row r="37" spans="1:6" ht="13.5">
      <c r="A37" s="25"/>
      <c r="B37" s="4"/>
      <c r="C37" s="20"/>
      <c r="D37" s="20"/>
      <c r="E37" s="19"/>
      <c r="F37" s="19"/>
    </row>
    <row r="38" spans="1:4" ht="12.75">
      <c r="A38" s="4"/>
      <c r="B38" s="4"/>
      <c r="C38" s="4"/>
      <c r="D38" s="24"/>
    </row>
    <row r="39" ht="12.75">
      <c r="A39" s="4"/>
    </row>
    <row r="40" ht="12.75">
      <c r="A40" s="4"/>
    </row>
    <row r="41" ht="12.75">
      <c r="A41" s="4"/>
    </row>
  </sheetData>
  <sheetProtection/>
  <mergeCells count="2">
    <mergeCell ref="C7:E7"/>
    <mergeCell ref="F7:H7"/>
  </mergeCells>
  <printOptions/>
  <pageMargins left="0.53" right="0.54" top="1" bottom="1" header="0.48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4"/>
  <sheetViews>
    <sheetView zoomScalePageLayoutView="0" workbookViewId="0" topLeftCell="A1">
      <selection activeCell="F22" sqref="F22"/>
    </sheetView>
  </sheetViews>
  <sheetFormatPr defaultColWidth="8.8515625" defaultRowHeight="12.75"/>
  <cols>
    <col min="1" max="1" width="5.421875" style="159" bestFit="1" customWidth="1"/>
    <col min="2" max="2" width="69.421875" style="159" customWidth="1"/>
    <col min="3" max="3" width="12.8515625" style="159" bestFit="1" customWidth="1"/>
    <col min="4" max="4" width="13.140625" style="159" customWidth="1"/>
    <col min="5" max="5" width="12.7109375" style="159" customWidth="1"/>
    <col min="6" max="6" width="13.57421875" style="159" customWidth="1"/>
    <col min="7" max="16384" width="8.8515625" style="159" customWidth="1"/>
  </cols>
  <sheetData>
    <row r="2" ht="12.75">
      <c r="F2" s="213" t="s">
        <v>155</v>
      </c>
    </row>
    <row r="3" spans="1:6" ht="13.5" thickBot="1">
      <c r="A3" s="215"/>
      <c r="B3" s="214"/>
      <c r="C3" s="214"/>
      <c r="D3" s="214"/>
      <c r="E3" s="161"/>
      <c r="F3" s="213" t="s">
        <v>154</v>
      </c>
    </row>
    <row r="4" spans="1:6" ht="13.5" thickBot="1">
      <c r="A4" s="212"/>
      <c r="B4" s="212"/>
      <c r="C4" s="212"/>
      <c r="D4" s="212"/>
      <c r="E4" s="212"/>
      <c r="F4" s="211" t="s">
        <v>153</v>
      </c>
    </row>
    <row r="5" spans="1:6" ht="12.75">
      <c r="A5" s="207"/>
      <c r="B5" s="207"/>
      <c r="C5" s="207"/>
      <c r="D5" s="207"/>
      <c r="E5" s="207"/>
      <c r="F5" s="207"/>
    </row>
    <row r="6" spans="1:6" ht="12.75">
      <c r="A6" s="210" t="s">
        <v>11</v>
      </c>
      <c r="B6" s="209"/>
      <c r="C6" s="209"/>
      <c r="D6" s="209"/>
      <c r="E6" s="209"/>
      <c r="F6" s="209"/>
    </row>
    <row r="7" spans="1:6" ht="12.75">
      <c r="A7" s="209" t="s">
        <v>2</v>
      </c>
      <c r="B7" s="209"/>
      <c r="C7" s="209"/>
      <c r="D7" s="209"/>
      <c r="E7" s="209"/>
      <c r="F7" s="209"/>
    </row>
    <row r="8" spans="1:6" ht="12.75">
      <c r="A8" s="209" t="s">
        <v>40</v>
      </c>
      <c r="B8" s="209"/>
      <c r="C8" s="209"/>
      <c r="D8" s="209"/>
      <c r="E8" s="209"/>
      <c r="F8" s="209"/>
    </row>
    <row r="9" spans="1:6" ht="12.75">
      <c r="A9" s="210" t="s">
        <v>152</v>
      </c>
      <c r="B9" s="209"/>
      <c r="C9" s="209"/>
      <c r="D9" s="209"/>
      <c r="E9" s="209"/>
      <c r="F9" s="209"/>
    </row>
    <row r="10" spans="1:6" ht="12.75">
      <c r="A10" s="207"/>
      <c r="B10" s="208"/>
      <c r="C10" s="208"/>
      <c r="D10" s="208"/>
      <c r="E10" s="208"/>
      <c r="F10" s="207"/>
    </row>
    <row r="11" spans="1:6" ht="12.75">
      <c r="A11" s="206" t="s">
        <v>3</v>
      </c>
      <c r="B11" s="205"/>
      <c r="C11" s="205"/>
      <c r="D11" s="205"/>
      <c r="E11" s="205"/>
      <c r="F11" s="204"/>
    </row>
    <row r="12" spans="1:6" ht="12.75">
      <c r="A12" s="203" t="s">
        <v>4</v>
      </c>
      <c r="B12" s="201" t="s">
        <v>5</v>
      </c>
      <c r="C12" s="202"/>
      <c r="D12" s="202"/>
      <c r="E12" s="202"/>
      <c r="F12" s="201" t="s">
        <v>6</v>
      </c>
    </row>
    <row r="13" spans="1:6" ht="12.75">
      <c r="A13" s="161"/>
      <c r="B13" s="161"/>
      <c r="C13" s="161"/>
      <c r="D13" s="161"/>
      <c r="E13" s="161"/>
      <c r="F13" s="161"/>
    </row>
    <row r="14" spans="1:6" ht="12.75">
      <c r="A14" s="168"/>
      <c r="B14" s="189" t="s">
        <v>7</v>
      </c>
      <c r="C14" s="189"/>
      <c r="D14" s="188"/>
      <c r="E14" s="188"/>
      <c r="F14" s="188"/>
    </row>
    <row r="15" spans="1:6" ht="12.75">
      <c r="A15" s="168">
        <v>1</v>
      </c>
      <c r="B15" s="200"/>
      <c r="C15" s="200"/>
      <c r="D15" s="200" t="s">
        <v>1</v>
      </c>
      <c r="E15" s="200" t="s">
        <v>8</v>
      </c>
      <c r="F15" s="200" t="s">
        <v>0</v>
      </c>
    </row>
    <row r="16" spans="1:6" ht="12.75">
      <c r="A16" s="168">
        <f aca="true" t="shared" si="0" ref="A16:A61">A15+1</f>
        <v>2</v>
      </c>
      <c r="B16" s="199" t="s">
        <v>9</v>
      </c>
      <c r="C16" s="199"/>
      <c r="D16" s="199"/>
      <c r="E16" s="199"/>
      <c r="F16" s="198"/>
    </row>
    <row r="17" spans="1:6" ht="12.75">
      <c r="A17" s="168">
        <f t="shared" si="0"/>
        <v>3</v>
      </c>
      <c r="B17" s="194" t="s">
        <v>41</v>
      </c>
      <c r="C17" s="194"/>
      <c r="D17" s="197">
        <v>122467.67</v>
      </c>
      <c r="E17" s="197">
        <v>3449455.5100000002</v>
      </c>
      <c r="F17" s="196">
        <f aca="true" t="shared" si="1" ref="F17:F22">SUM(D17:E17)</f>
        <v>3571923.18</v>
      </c>
    </row>
    <row r="18" spans="1:6" ht="12.75">
      <c r="A18" s="168">
        <f t="shared" si="0"/>
        <v>4</v>
      </c>
      <c r="B18" s="194" t="s">
        <v>42</v>
      </c>
      <c r="C18" s="194"/>
      <c r="D18" s="167">
        <v>450747.92</v>
      </c>
      <c r="E18" s="167">
        <v>10435721.23</v>
      </c>
      <c r="F18" s="195">
        <f t="shared" si="1"/>
        <v>10886469.15</v>
      </c>
    </row>
    <row r="19" spans="1:6" ht="12.75">
      <c r="A19" s="168">
        <f t="shared" si="0"/>
        <v>5</v>
      </c>
      <c r="B19" s="194" t="s">
        <v>43</v>
      </c>
      <c r="C19" s="194"/>
      <c r="D19" s="167">
        <v>376352.92</v>
      </c>
      <c r="E19" s="167">
        <v>8672798.45</v>
      </c>
      <c r="F19" s="195">
        <f t="shared" si="1"/>
        <v>9049151.37</v>
      </c>
    </row>
    <row r="20" spans="1:6" ht="12.75">
      <c r="A20" s="168">
        <f t="shared" si="0"/>
        <v>6</v>
      </c>
      <c r="B20" s="194" t="s">
        <v>44</v>
      </c>
      <c r="C20" s="194"/>
      <c r="D20" s="167">
        <v>77335.22</v>
      </c>
      <c r="E20" s="167">
        <v>9881617.66</v>
      </c>
      <c r="F20" s="195">
        <f t="shared" si="1"/>
        <v>9958952.88</v>
      </c>
    </row>
    <row r="21" spans="1:6" ht="12.75">
      <c r="A21" s="168">
        <f t="shared" si="0"/>
        <v>7</v>
      </c>
      <c r="B21" s="194" t="s">
        <v>45</v>
      </c>
      <c r="C21" s="194"/>
      <c r="D21" s="167">
        <v>41126.25</v>
      </c>
      <c r="E21" s="167">
        <v>4617466.24</v>
      </c>
      <c r="F21" s="195">
        <f t="shared" si="1"/>
        <v>4658592.49</v>
      </c>
    </row>
    <row r="22" spans="1:7" ht="12.75">
      <c r="A22" s="168">
        <f t="shared" si="0"/>
        <v>8</v>
      </c>
      <c r="B22" s="194" t="s">
        <v>46</v>
      </c>
      <c r="C22" s="194"/>
      <c r="D22" s="172">
        <v>152546.21</v>
      </c>
      <c r="E22" s="172">
        <v>9338772.910000002</v>
      </c>
      <c r="F22" s="172">
        <f t="shared" si="1"/>
        <v>9491319.120000003</v>
      </c>
      <c r="G22" s="193"/>
    </row>
    <row r="23" spans="1:6" ht="12.75">
      <c r="A23" s="168">
        <f t="shared" si="0"/>
        <v>9</v>
      </c>
      <c r="B23" s="192" t="s">
        <v>10</v>
      </c>
      <c r="C23" s="192"/>
      <c r="D23" s="105">
        <f>SUM(D17:D22)</f>
        <v>1220576.19</v>
      </c>
      <c r="E23" s="105">
        <f>SUM(E17:E22)</f>
        <v>46395832</v>
      </c>
      <c r="F23" s="105">
        <f>SUM(F17:F22)</f>
        <v>47616408.190000005</v>
      </c>
    </row>
    <row r="24" spans="1:6" ht="12.75">
      <c r="A24" s="168">
        <f t="shared" si="0"/>
        <v>10</v>
      </c>
      <c r="B24" s="161"/>
      <c r="C24" s="161"/>
      <c r="D24" s="162"/>
      <c r="E24" s="162"/>
      <c r="F24" s="162"/>
    </row>
    <row r="25" spans="1:6" ht="12.75">
      <c r="A25" s="168">
        <f t="shared" si="0"/>
        <v>11</v>
      </c>
      <c r="B25" s="161" t="s">
        <v>39</v>
      </c>
      <c r="C25" s="161"/>
      <c r="D25" s="104">
        <f>D23/6</f>
        <v>203429.365</v>
      </c>
      <c r="E25" s="104">
        <f>E23/6</f>
        <v>7732638.666666667</v>
      </c>
      <c r="F25" s="167">
        <f>+F23/6</f>
        <v>7936068.031666667</v>
      </c>
    </row>
    <row r="26" spans="1:6" ht="12.75">
      <c r="A26" s="168">
        <f t="shared" si="0"/>
        <v>12</v>
      </c>
      <c r="B26" s="161"/>
      <c r="C26" s="161"/>
      <c r="D26" s="162"/>
      <c r="E26" s="162"/>
      <c r="F26" s="162"/>
    </row>
    <row r="27" spans="1:6" ht="12.75">
      <c r="A27" s="168">
        <f t="shared" si="0"/>
        <v>13</v>
      </c>
      <c r="B27" s="191" t="s">
        <v>47</v>
      </c>
      <c r="C27" s="191"/>
      <c r="D27" s="174"/>
      <c r="E27" s="174"/>
      <c r="F27" s="162"/>
    </row>
    <row r="28" spans="1:6" ht="12.75">
      <c r="A28" s="168">
        <f t="shared" si="0"/>
        <v>14</v>
      </c>
      <c r="B28" s="190" t="s">
        <v>14</v>
      </c>
      <c r="C28" s="190"/>
      <c r="D28" s="172">
        <f>D22</f>
        <v>152546.21</v>
      </c>
      <c r="E28" s="172">
        <f>E22</f>
        <v>9338772.910000002</v>
      </c>
      <c r="F28" s="172">
        <f>F22</f>
        <v>9491319.120000003</v>
      </c>
    </row>
    <row r="29" spans="1:6" ht="12.75">
      <c r="A29" s="168">
        <f t="shared" si="0"/>
        <v>15</v>
      </c>
      <c r="B29" s="161"/>
      <c r="C29" s="161"/>
      <c r="D29" s="162"/>
      <c r="E29" s="162"/>
      <c r="F29" s="162"/>
    </row>
    <row r="30" spans="1:6" ht="12.75">
      <c r="A30" s="168">
        <f t="shared" si="0"/>
        <v>16</v>
      </c>
      <c r="B30" s="178" t="s">
        <v>13</v>
      </c>
      <c r="C30" s="178"/>
      <c r="D30" s="167">
        <f>D25-D28</f>
        <v>50883.155</v>
      </c>
      <c r="E30" s="167">
        <f>E25-E28</f>
        <v>-1606134.243333335</v>
      </c>
      <c r="F30" s="167">
        <f>F25-F28</f>
        <v>-1555251.0883333357</v>
      </c>
    </row>
    <row r="31" spans="1:6" ht="12.75">
      <c r="A31" s="168">
        <f t="shared" si="0"/>
        <v>17</v>
      </c>
      <c r="B31" s="161"/>
      <c r="C31" s="161"/>
      <c r="D31" s="162"/>
      <c r="E31" s="162"/>
      <c r="F31" s="162"/>
    </row>
    <row r="32" spans="1:6" ht="12.75">
      <c r="A32" s="168">
        <f t="shared" si="0"/>
        <v>18</v>
      </c>
      <c r="B32" s="161"/>
      <c r="C32" s="161"/>
      <c r="D32" s="162"/>
      <c r="E32" s="162"/>
      <c r="F32" s="162"/>
    </row>
    <row r="33" spans="1:6" ht="12.75">
      <c r="A33" s="168">
        <f t="shared" si="0"/>
        <v>19</v>
      </c>
      <c r="B33" s="189" t="s">
        <v>83</v>
      </c>
      <c r="C33" s="189"/>
      <c r="D33" s="188"/>
      <c r="E33" s="188"/>
      <c r="F33" s="188"/>
    </row>
    <row r="34" spans="1:6" ht="12.75">
      <c r="A34" s="168">
        <f t="shared" si="0"/>
        <v>20</v>
      </c>
      <c r="B34" s="183" t="s">
        <v>84</v>
      </c>
      <c r="C34" s="183"/>
      <c r="D34" s="182"/>
      <c r="E34" s="182"/>
      <c r="F34" s="162"/>
    </row>
    <row r="35" spans="1:7" ht="12.75">
      <c r="A35" s="168">
        <f t="shared" si="0"/>
        <v>21</v>
      </c>
      <c r="B35" s="176" t="s">
        <v>85</v>
      </c>
      <c r="C35" s="162"/>
      <c r="D35" s="162"/>
      <c r="E35" s="167"/>
      <c r="F35" s="187"/>
      <c r="G35" s="164"/>
    </row>
    <row r="36" spans="1:7" ht="12.75">
      <c r="A36" s="168">
        <f t="shared" si="0"/>
        <v>22</v>
      </c>
      <c r="B36" s="181" t="s">
        <v>104</v>
      </c>
      <c r="C36" s="186">
        <v>283161.3599999994</v>
      </c>
      <c r="D36" s="162"/>
      <c r="E36" s="167"/>
      <c r="F36" s="179"/>
      <c r="G36" s="164"/>
    </row>
    <row r="37" spans="1:7" ht="12.75">
      <c r="A37" s="168">
        <f t="shared" si="0"/>
        <v>23</v>
      </c>
      <c r="B37" s="181" t="s">
        <v>86</v>
      </c>
      <c r="C37" s="185">
        <v>13794354.1</v>
      </c>
      <c r="D37" s="162"/>
      <c r="E37" s="167"/>
      <c r="F37" s="179"/>
      <c r="G37" s="164"/>
    </row>
    <row r="38" spans="1:7" ht="12.75">
      <c r="A38" s="168">
        <f t="shared" si="0"/>
        <v>24</v>
      </c>
      <c r="B38" s="181" t="s">
        <v>87</v>
      </c>
      <c r="C38" s="185">
        <v>1998778.99</v>
      </c>
      <c r="D38" s="162"/>
      <c r="E38" s="167"/>
      <c r="F38" s="184"/>
      <c r="G38" s="164"/>
    </row>
    <row r="39" spans="1:7" ht="12.75">
      <c r="A39" s="168">
        <f t="shared" si="0"/>
        <v>25</v>
      </c>
      <c r="B39" s="181" t="s">
        <v>88</v>
      </c>
      <c r="C39" s="185">
        <v>86184.68</v>
      </c>
      <c r="D39" s="162"/>
      <c r="E39" s="167"/>
      <c r="F39" s="184"/>
      <c r="G39" s="164"/>
    </row>
    <row r="40" spans="1:7" ht="12.75">
      <c r="A40" s="168">
        <f t="shared" si="0"/>
        <v>26</v>
      </c>
      <c r="B40" s="181" t="s">
        <v>89</v>
      </c>
      <c r="C40" s="180">
        <v>13909768.96</v>
      </c>
      <c r="D40" s="162"/>
      <c r="E40" s="167"/>
      <c r="F40" s="184"/>
      <c r="G40" s="164"/>
    </row>
    <row r="41" spans="1:7" ht="12.75">
      <c r="A41" s="168">
        <f t="shared" si="0"/>
        <v>27</v>
      </c>
      <c r="B41" s="176" t="s">
        <v>103</v>
      </c>
      <c r="C41" s="162">
        <f>SUM(C36:C40)</f>
        <v>30072248.09</v>
      </c>
      <c r="D41" s="162"/>
      <c r="E41" s="167"/>
      <c r="F41" s="184"/>
      <c r="G41" s="164"/>
    </row>
    <row r="42" spans="1:7" ht="12.75">
      <c r="A42" s="168">
        <f t="shared" si="0"/>
        <v>28</v>
      </c>
      <c r="B42" s="176" t="s">
        <v>102</v>
      </c>
      <c r="C42" s="162"/>
      <c r="D42" s="162"/>
      <c r="E42" s="167"/>
      <c r="F42" s="184"/>
      <c r="G42" s="164"/>
    </row>
    <row r="43" spans="1:7" ht="12.75">
      <c r="A43" s="168">
        <f t="shared" si="0"/>
        <v>29</v>
      </c>
      <c r="B43" s="176" t="s">
        <v>101</v>
      </c>
      <c r="C43" s="162"/>
      <c r="D43" s="162">
        <f>(C41/48)*12</f>
        <v>7518062.022500001</v>
      </c>
      <c r="E43" s="167"/>
      <c r="F43" s="179"/>
      <c r="G43" s="164"/>
    </row>
    <row r="44" spans="1:7" ht="12.75">
      <c r="A44" s="168">
        <f t="shared" si="0"/>
        <v>30</v>
      </c>
      <c r="B44" s="176"/>
      <c r="C44" s="162"/>
      <c r="D44" s="162"/>
      <c r="E44" s="167"/>
      <c r="F44" s="179"/>
      <c r="G44" s="164"/>
    </row>
    <row r="45" spans="1:7" ht="12.75">
      <c r="A45" s="168">
        <f t="shared" si="0"/>
        <v>31</v>
      </c>
      <c r="B45" s="176"/>
      <c r="C45" s="162"/>
      <c r="D45" s="162"/>
      <c r="E45" s="167"/>
      <c r="F45" s="179"/>
      <c r="G45" s="164"/>
    </row>
    <row r="46" spans="1:7" ht="12.75">
      <c r="A46" s="168">
        <f t="shared" si="0"/>
        <v>32</v>
      </c>
      <c r="B46" s="183" t="s">
        <v>90</v>
      </c>
      <c r="C46" s="182"/>
      <c r="D46" s="162"/>
      <c r="E46" s="167"/>
      <c r="F46" s="179"/>
      <c r="G46" s="164"/>
    </row>
    <row r="47" spans="1:7" ht="12.75">
      <c r="A47" s="168">
        <f t="shared" si="0"/>
        <v>33</v>
      </c>
      <c r="B47" s="176" t="s">
        <v>91</v>
      </c>
      <c r="C47" s="162"/>
      <c r="D47" s="162"/>
      <c r="E47" s="167"/>
      <c r="F47" s="179"/>
      <c r="G47" s="164"/>
    </row>
    <row r="48" spans="1:7" ht="12.75">
      <c r="A48" s="168">
        <f t="shared" si="0"/>
        <v>34</v>
      </c>
      <c r="B48" s="181" t="s">
        <v>92</v>
      </c>
      <c r="C48" s="180">
        <v>51735725</v>
      </c>
      <c r="D48" s="162"/>
      <c r="E48" s="167"/>
      <c r="F48" s="179"/>
      <c r="G48" s="164"/>
    </row>
    <row r="49" spans="1:7" ht="12.75">
      <c r="A49" s="168">
        <f t="shared" si="0"/>
        <v>35</v>
      </c>
      <c r="B49" s="176" t="s">
        <v>100</v>
      </c>
      <c r="C49" s="162">
        <f>C48</f>
        <v>51735725</v>
      </c>
      <c r="D49" s="162"/>
      <c r="E49" s="167"/>
      <c r="F49" s="179"/>
      <c r="G49" s="164"/>
    </row>
    <row r="50" spans="1:7" ht="12.75">
      <c r="A50" s="168">
        <f t="shared" si="0"/>
        <v>36</v>
      </c>
      <c r="B50" s="176" t="s">
        <v>99</v>
      </c>
      <c r="C50" s="162"/>
      <c r="D50" s="162"/>
      <c r="E50" s="167"/>
      <c r="F50" s="179"/>
      <c r="G50" s="164"/>
    </row>
    <row r="51" spans="1:7" ht="12.75">
      <c r="A51" s="168">
        <f t="shared" si="0"/>
        <v>37</v>
      </c>
      <c r="B51" s="176" t="s">
        <v>98</v>
      </c>
      <c r="C51" s="162"/>
      <c r="D51" s="172">
        <f>C49/78*12</f>
        <v>7959342.307692308</v>
      </c>
      <c r="E51" s="167"/>
      <c r="F51" s="179"/>
      <c r="G51" s="164"/>
    </row>
    <row r="52" spans="1:7" ht="12.75">
      <c r="A52" s="168">
        <f t="shared" si="0"/>
        <v>38</v>
      </c>
      <c r="B52" s="176" t="s">
        <v>97</v>
      </c>
      <c r="C52" s="162"/>
      <c r="D52" s="162"/>
      <c r="E52" s="167">
        <f>D43+D51</f>
        <v>15477404.330192309</v>
      </c>
      <c r="F52" s="179"/>
      <c r="G52" s="164"/>
    </row>
    <row r="53" spans="1:7" ht="12.75">
      <c r="A53" s="168">
        <f t="shared" si="0"/>
        <v>39</v>
      </c>
      <c r="B53" s="176" t="s">
        <v>96</v>
      </c>
      <c r="C53" s="162"/>
      <c r="D53" s="162"/>
      <c r="E53" s="172">
        <v>15998328.99</v>
      </c>
      <c r="F53" s="179"/>
      <c r="G53" s="164"/>
    </row>
    <row r="54" spans="1:7" ht="12.75">
      <c r="A54" s="168">
        <f t="shared" si="0"/>
        <v>40</v>
      </c>
      <c r="B54" s="176"/>
      <c r="C54" s="162"/>
      <c r="D54" s="162"/>
      <c r="E54" s="167"/>
      <c r="F54" s="179"/>
      <c r="G54" s="164"/>
    </row>
    <row r="55" spans="1:7" ht="12.75">
      <c r="A55" s="168">
        <f t="shared" si="0"/>
        <v>41</v>
      </c>
      <c r="B55" s="178" t="s">
        <v>93</v>
      </c>
      <c r="C55" s="177"/>
      <c r="D55" s="162"/>
      <c r="E55" s="167"/>
      <c r="F55" s="172">
        <f>E52-E53</f>
        <v>-520924.65980769135</v>
      </c>
      <c r="G55" s="164"/>
    </row>
    <row r="56" spans="1:7" ht="12.75">
      <c r="A56" s="168">
        <f t="shared" si="0"/>
        <v>42</v>
      </c>
      <c r="B56" s="176"/>
      <c r="C56" s="162"/>
      <c r="D56" s="162"/>
      <c r="E56" s="167"/>
      <c r="F56" s="167"/>
      <c r="G56" s="164"/>
    </row>
    <row r="57" spans="1:7" ht="12.75">
      <c r="A57" s="168">
        <f t="shared" si="0"/>
        <v>43</v>
      </c>
      <c r="B57" s="175" t="s">
        <v>95</v>
      </c>
      <c r="C57" s="174"/>
      <c r="D57" s="162"/>
      <c r="E57" s="167"/>
      <c r="F57" s="167">
        <f>F30+F55</f>
        <v>-2076175.748141027</v>
      </c>
      <c r="G57" s="164"/>
    </row>
    <row r="58" spans="1:7" ht="12.75">
      <c r="A58" s="168">
        <f t="shared" si="0"/>
        <v>44</v>
      </c>
      <c r="B58" s="171"/>
      <c r="C58" s="170"/>
      <c r="D58" s="173"/>
      <c r="E58" s="173"/>
      <c r="F58" s="167"/>
      <c r="G58" s="164"/>
    </row>
    <row r="59" spans="1:7" ht="12.75">
      <c r="A59" s="168">
        <f t="shared" si="0"/>
        <v>45</v>
      </c>
      <c r="B59" s="171" t="s">
        <v>94</v>
      </c>
      <c r="C59" s="170"/>
      <c r="D59" s="162"/>
      <c r="E59" s="167"/>
      <c r="F59" s="172">
        <f>-F57*0.35</f>
        <v>726661.5118493594</v>
      </c>
      <c r="G59" s="164"/>
    </row>
    <row r="60" spans="1:7" ht="12.75">
      <c r="A60" s="168">
        <f t="shared" si="0"/>
        <v>46</v>
      </c>
      <c r="B60" s="171"/>
      <c r="C60" s="170"/>
      <c r="D60" s="162"/>
      <c r="E60" s="167"/>
      <c r="F60" s="167"/>
      <c r="G60" s="164"/>
    </row>
    <row r="61" spans="1:7" ht="13.5" thickBot="1">
      <c r="A61" s="168">
        <f t="shared" si="0"/>
        <v>47</v>
      </c>
      <c r="B61" s="171" t="s">
        <v>82</v>
      </c>
      <c r="C61" s="170"/>
      <c r="D61" s="162"/>
      <c r="E61" s="167"/>
      <c r="F61" s="169">
        <f>-F57-F59</f>
        <v>1349514.2362916677</v>
      </c>
      <c r="G61" s="164"/>
    </row>
    <row r="62" spans="1:7" ht="13.5" thickTop="1">
      <c r="A62" s="168"/>
      <c r="B62" s="161"/>
      <c r="C62" s="162"/>
      <c r="D62" s="162"/>
      <c r="E62" s="167"/>
      <c r="F62" s="167"/>
      <c r="G62" s="164"/>
    </row>
    <row r="63" spans="1:7" ht="13.5">
      <c r="A63" s="166"/>
      <c r="B63" s="161"/>
      <c r="C63" s="163"/>
      <c r="D63" s="161"/>
      <c r="E63" s="165"/>
      <c r="F63" s="165"/>
      <c r="G63" s="164"/>
    </row>
    <row r="64" spans="1:6" ht="12.75">
      <c r="A64" s="161"/>
      <c r="B64" s="161"/>
      <c r="C64" s="163"/>
      <c r="D64" s="161"/>
      <c r="E64" s="161"/>
      <c r="F64" s="162"/>
    </row>
    <row r="65" spans="1:3" ht="12.75">
      <c r="A65" s="161"/>
      <c r="C65" s="160"/>
    </row>
    <row r="66" spans="1:3" ht="12.75">
      <c r="A66" s="161"/>
      <c r="C66" s="160"/>
    </row>
    <row r="67" spans="1:3" ht="12.75">
      <c r="A67" s="161"/>
      <c r="C67" s="160"/>
    </row>
    <row r="68" ht="12.75">
      <c r="C68" s="160"/>
    </row>
    <row r="69" ht="12.75">
      <c r="C69" s="160"/>
    </row>
    <row r="70" ht="12.75">
      <c r="C70" s="160"/>
    </row>
    <row r="71" ht="12.75">
      <c r="C71" s="160"/>
    </row>
    <row r="72" ht="12.75">
      <c r="C72" s="160"/>
    </row>
    <row r="73" ht="12.75">
      <c r="C73" s="160"/>
    </row>
    <row r="74" ht="12.75">
      <c r="C74" s="160"/>
    </row>
    <row r="75" ht="12.75">
      <c r="C75" s="160"/>
    </row>
    <row r="76" ht="12.75">
      <c r="C76" s="160"/>
    </row>
    <row r="77" ht="12.75">
      <c r="C77" s="160"/>
    </row>
    <row r="78" ht="12.75">
      <c r="C78" s="160"/>
    </row>
    <row r="79" ht="12.75">
      <c r="C79" s="160"/>
    </row>
    <row r="80" ht="12.75">
      <c r="C80" s="160"/>
    </row>
    <row r="81" ht="12.75">
      <c r="C81" s="160"/>
    </row>
    <row r="82" ht="12.75">
      <c r="C82" s="160"/>
    </row>
    <row r="83" ht="12.75">
      <c r="C83" s="160"/>
    </row>
    <row r="84" ht="12.75">
      <c r="C84" s="160"/>
    </row>
    <row r="85" ht="12.75">
      <c r="C85" s="160"/>
    </row>
    <row r="86" ht="12.75">
      <c r="C86" s="160"/>
    </row>
    <row r="87" ht="12.75">
      <c r="C87" s="160"/>
    </row>
    <row r="88" ht="12.75">
      <c r="C88" s="160"/>
    </row>
    <row r="89" ht="12.75">
      <c r="C89" s="160"/>
    </row>
    <row r="90" ht="12.75">
      <c r="C90" s="160"/>
    </row>
    <row r="91" ht="12.75">
      <c r="C91" s="160"/>
    </row>
    <row r="92" ht="12.75">
      <c r="C92" s="160"/>
    </row>
    <row r="93" ht="12.75">
      <c r="C93" s="160"/>
    </row>
    <row r="94" ht="12.75">
      <c r="C94" s="160"/>
    </row>
    <row r="95" ht="12.75">
      <c r="C95" s="160"/>
    </row>
    <row r="96" ht="12.75">
      <c r="C96" s="160"/>
    </row>
    <row r="97" ht="12.75">
      <c r="C97" s="160"/>
    </row>
    <row r="98" ht="12.75">
      <c r="C98" s="160"/>
    </row>
    <row r="99" ht="12.75">
      <c r="C99" s="160"/>
    </row>
    <row r="100" ht="12.75">
      <c r="C100" s="160"/>
    </row>
    <row r="101" ht="12.75">
      <c r="C101" s="160"/>
    </row>
    <row r="102" ht="12.75">
      <c r="C102" s="160"/>
    </row>
    <row r="103" ht="12.75">
      <c r="C103" s="160"/>
    </row>
    <row r="104" ht="12.75">
      <c r="C104" s="160"/>
    </row>
    <row r="105" ht="12.75">
      <c r="C105" s="160"/>
    </row>
    <row r="106" ht="12.75">
      <c r="C106" s="160"/>
    </row>
    <row r="107" ht="12.75">
      <c r="C107" s="160"/>
    </row>
    <row r="108" ht="12.75">
      <c r="C108" s="160"/>
    </row>
    <row r="109" ht="12.75">
      <c r="C109" s="160"/>
    </row>
    <row r="110" ht="12.75">
      <c r="C110" s="160"/>
    </row>
    <row r="111" ht="12.75">
      <c r="C111" s="160"/>
    </row>
    <row r="112" ht="12.75">
      <c r="C112" s="160"/>
    </row>
    <row r="113" ht="12.75">
      <c r="C113" s="160"/>
    </row>
    <row r="114" ht="12.75">
      <c r="C114" s="160"/>
    </row>
    <row r="115" ht="12.75">
      <c r="C115" s="160"/>
    </row>
    <row r="116" ht="12.75">
      <c r="C116" s="160"/>
    </row>
    <row r="117" ht="12.75">
      <c r="C117" s="160"/>
    </row>
    <row r="118" ht="12.75">
      <c r="C118" s="160"/>
    </row>
    <row r="119" ht="12.75">
      <c r="C119" s="160"/>
    </row>
    <row r="120" ht="12.75">
      <c r="C120" s="160"/>
    </row>
    <row r="121" ht="12.75">
      <c r="C121" s="160"/>
    </row>
    <row r="122" ht="12.75">
      <c r="C122" s="160"/>
    </row>
    <row r="123" ht="12.75">
      <c r="C123" s="160"/>
    </row>
    <row r="124" ht="12.75">
      <c r="C124" s="160"/>
    </row>
    <row r="125" ht="12.75">
      <c r="C125" s="160"/>
    </row>
    <row r="126" ht="12.75">
      <c r="C126" s="160"/>
    </row>
    <row r="127" ht="12.75">
      <c r="C127" s="160"/>
    </row>
    <row r="128" ht="12.75">
      <c r="C128" s="160"/>
    </row>
    <row r="129" ht="12.75">
      <c r="C129" s="160"/>
    </row>
    <row r="130" ht="12.75">
      <c r="C130" s="160"/>
    </row>
    <row r="131" ht="12.75">
      <c r="C131" s="160"/>
    </row>
    <row r="132" ht="12.75">
      <c r="C132" s="160"/>
    </row>
    <row r="133" ht="12.75">
      <c r="C133" s="160"/>
    </row>
    <row r="134" ht="12.75">
      <c r="C134" s="160"/>
    </row>
    <row r="135" ht="12.75">
      <c r="C135" s="160"/>
    </row>
    <row r="136" ht="12.75">
      <c r="C136" s="160"/>
    </row>
    <row r="137" ht="12.75">
      <c r="C137" s="160"/>
    </row>
    <row r="138" ht="12.75">
      <c r="C138" s="160"/>
    </row>
    <row r="139" ht="12.75">
      <c r="C139" s="160"/>
    </row>
    <row r="140" ht="12.75">
      <c r="C140" s="160"/>
    </row>
    <row r="141" ht="12.75">
      <c r="C141" s="160"/>
    </row>
    <row r="142" ht="12.75">
      <c r="C142" s="160"/>
    </row>
    <row r="143" ht="12.75">
      <c r="C143" s="160"/>
    </row>
    <row r="144" ht="12.75">
      <c r="C144" s="160"/>
    </row>
    <row r="145" ht="12.75">
      <c r="C145" s="160"/>
    </row>
    <row r="146" ht="12.75">
      <c r="C146" s="160"/>
    </row>
    <row r="147" ht="12.75">
      <c r="C147" s="160"/>
    </row>
    <row r="148" ht="12.75">
      <c r="C148" s="160"/>
    </row>
    <row r="149" ht="12.75">
      <c r="C149" s="160"/>
    </row>
    <row r="150" ht="12.75">
      <c r="C150" s="160"/>
    </row>
    <row r="151" ht="12.75">
      <c r="C151" s="160"/>
    </row>
    <row r="152" ht="12.75">
      <c r="C152" s="160"/>
    </row>
    <row r="153" ht="12.75">
      <c r="C153" s="160"/>
    </row>
    <row r="154" ht="12.75">
      <c r="C154" s="160"/>
    </row>
    <row r="155" ht="12.75">
      <c r="C155" s="160"/>
    </row>
    <row r="156" ht="12.75">
      <c r="C156" s="160"/>
    </row>
    <row r="157" ht="12.75">
      <c r="C157" s="160"/>
    </row>
    <row r="158" ht="12.75">
      <c r="C158" s="160"/>
    </row>
    <row r="159" ht="12.75">
      <c r="C159" s="160"/>
    </row>
    <row r="160" ht="12.75">
      <c r="C160" s="160"/>
    </row>
    <row r="161" ht="12.75">
      <c r="C161" s="160"/>
    </row>
    <row r="162" ht="12.75">
      <c r="C162" s="160"/>
    </row>
    <row r="163" ht="12.75">
      <c r="C163" s="160"/>
    </row>
    <row r="164" ht="12.75">
      <c r="C164" s="160"/>
    </row>
    <row r="165" ht="12.75">
      <c r="C165" s="160"/>
    </row>
    <row r="166" ht="12.75">
      <c r="C166" s="160"/>
    </row>
    <row r="167" ht="12.75">
      <c r="C167" s="160"/>
    </row>
    <row r="168" ht="12.75">
      <c r="C168" s="160"/>
    </row>
    <row r="169" ht="12.75">
      <c r="C169" s="160"/>
    </row>
    <row r="170" ht="12.75">
      <c r="C170" s="160"/>
    </row>
    <row r="171" ht="12.75">
      <c r="C171" s="160"/>
    </row>
    <row r="172" ht="12.75">
      <c r="C172" s="160"/>
    </row>
    <row r="173" ht="12.75">
      <c r="C173" s="160"/>
    </row>
    <row r="174" ht="12.75">
      <c r="C174" s="160"/>
    </row>
    <row r="175" ht="12.75">
      <c r="C175" s="160"/>
    </row>
    <row r="176" ht="12.75">
      <c r="C176" s="160"/>
    </row>
    <row r="177" ht="12.75">
      <c r="C177" s="160"/>
    </row>
    <row r="178" ht="12.75">
      <c r="C178" s="160"/>
    </row>
    <row r="179" ht="12.75">
      <c r="C179" s="160"/>
    </row>
    <row r="180" ht="12.75">
      <c r="C180" s="160"/>
    </row>
    <row r="181" ht="12.75">
      <c r="C181" s="160"/>
    </row>
    <row r="182" ht="12.75">
      <c r="C182" s="160"/>
    </row>
    <row r="183" ht="12.75">
      <c r="C183" s="160"/>
    </row>
    <row r="184" ht="12.75">
      <c r="C184" s="160"/>
    </row>
  </sheetData>
  <sheetProtection/>
  <printOptions/>
  <pageMargins left="0.53" right="0.54" top="1" bottom="1" header="0.48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zoomScalePageLayoutView="0" workbookViewId="0" topLeftCell="A6">
      <selection activeCell="B56" sqref="B56"/>
    </sheetView>
  </sheetViews>
  <sheetFormatPr defaultColWidth="8.8515625" defaultRowHeight="12.75"/>
  <cols>
    <col min="1" max="1" width="5.421875" style="66" bestFit="1" customWidth="1"/>
    <col min="2" max="2" width="69.421875" style="66" customWidth="1"/>
    <col min="3" max="3" width="12.8515625" style="66" bestFit="1" customWidth="1"/>
    <col min="4" max="4" width="13.140625" style="66" customWidth="1"/>
    <col min="5" max="5" width="12.7109375" style="66" customWidth="1"/>
    <col min="6" max="6" width="13.57421875" style="66" customWidth="1"/>
    <col min="7" max="7" width="15.00390625" style="66" customWidth="1"/>
    <col min="8" max="8" width="15.00390625" style="66" bestFit="1" customWidth="1"/>
    <col min="9" max="16384" width="8.8515625" style="66" customWidth="1"/>
  </cols>
  <sheetData>
    <row r="1" ht="12.75">
      <c r="H1" s="128" t="s">
        <v>111</v>
      </c>
    </row>
    <row r="2" ht="12.75">
      <c r="H2" s="128" t="s">
        <v>110</v>
      </c>
    </row>
    <row r="3" ht="12.75">
      <c r="H3" s="128" t="s">
        <v>109</v>
      </c>
    </row>
    <row r="4" spans="1:8" ht="12.75">
      <c r="A4" s="218" t="s">
        <v>11</v>
      </c>
      <c r="B4" s="218"/>
      <c r="C4" s="218"/>
      <c r="D4" s="218"/>
      <c r="E4" s="218"/>
      <c r="F4" s="218"/>
      <c r="G4" s="218"/>
      <c r="H4" s="218"/>
    </row>
    <row r="5" spans="1:8" ht="12.75">
      <c r="A5" s="219" t="s">
        <v>108</v>
      </c>
      <c r="B5" s="219"/>
      <c r="C5" s="219"/>
      <c r="D5" s="219"/>
      <c r="E5" s="219"/>
      <c r="F5" s="219"/>
      <c r="G5" s="219"/>
      <c r="H5" s="219"/>
    </row>
    <row r="6" spans="1:8" ht="12.75">
      <c r="A6" s="220" t="s">
        <v>51</v>
      </c>
      <c r="B6" s="220"/>
      <c r="C6" s="220"/>
      <c r="D6" s="220"/>
      <c r="E6" s="220"/>
      <c r="F6" s="220"/>
      <c r="G6" s="220"/>
      <c r="H6" s="220"/>
    </row>
    <row r="7" spans="1:8" ht="12.75">
      <c r="A7" s="221" t="s">
        <v>107</v>
      </c>
      <c r="B7" s="221"/>
      <c r="C7" s="221"/>
      <c r="D7" s="221"/>
      <c r="E7" s="221"/>
      <c r="F7" s="221"/>
      <c r="G7" s="221"/>
      <c r="H7" s="221"/>
    </row>
    <row r="8" spans="1:6" ht="12.75">
      <c r="A8" s="126"/>
      <c r="B8" s="127"/>
      <c r="C8" s="127"/>
      <c r="D8" s="127"/>
      <c r="E8" s="127"/>
      <c r="F8" s="126"/>
    </row>
    <row r="9" spans="1:8" ht="12.75">
      <c r="A9" s="125" t="s">
        <v>3</v>
      </c>
      <c r="B9" s="124"/>
      <c r="C9" s="124"/>
      <c r="D9" s="124"/>
      <c r="E9" s="124"/>
      <c r="F9" s="124"/>
      <c r="G9" s="124"/>
      <c r="H9" s="123"/>
    </row>
    <row r="10" spans="1:8" ht="12.75">
      <c r="A10" s="122" t="s">
        <v>4</v>
      </c>
      <c r="B10" s="120" t="s">
        <v>5</v>
      </c>
      <c r="C10" s="121"/>
      <c r="D10" s="121"/>
      <c r="E10" s="121"/>
      <c r="F10" s="121"/>
      <c r="G10" s="121"/>
      <c r="H10" s="120" t="s">
        <v>6</v>
      </c>
    </row>
    <row r="11" spans="1:6" ht="12.75" customHeight="1">
      <c r="A11" s="68"/>
      <c r="B11" s="68"/>
      <c r="C11" s="68"/>
      <c r="D11" s="68"/>
      <c r="E11" s="68"/>
      <c r="F11" s="68"/>
    </row>
    <row r="12" spans="1:8" ht="25.5" customHeight="1">
      <c r="A12" s="75"/>
      <c r="B12" s="101" t="s">
        <v>7</v>
      </c>
      <c r="C12" s="101"/>
      <c r="D12" s="100"/>
      <c r="E12" s="100"/>
      <c r="F12" s="100"/>
      <c r="G12" s="119" t="s">
        <v>106</v>
      </c>
      <c r="H12" s="100"/>
    </row>
    <row r="13" spans="1:8" ht="12.75">
      <c r="A13" s="75">
        <v>1</v>
      </c>
      <c r="B13" s="117"/>
      <c r="C13" s="117"/>
      <c r="D13" s="117" t="s">
        <v>1</v>
      </c>
      <c r="E13" s="117" t="s">
        <v>8</v>
      </c>
      <c r="F13" s="117" t="s">
        <v>0</v>
      </c>
      <c r="G13" s="118" t="s">
        <v>105</v>
      </c>
      <c r="H13" s="117" t="s">
        <v>0</v>
      </c>
    </row>
    <row r="14" spans="1:7" ht="12.75">
      <c r="A14" s="75">
        <f aca="true" t="shared" si="0" ref="A14:A59">A13+1</f>
        <v>2</v>
      </c>
      <c r="B14" s="116" t="s">
        <v>9</v>
      </c>
      <c r="C14" s="116"/>
      <c r="D14" s="116"/>
      <c r="E14" s="116"/>
      <c r="F14" s="115"/>
      <c r="G14" s="80"/>
    </row>
    <row r="15" spans="1:8" ht="12.75">
      <c r="A15" s="75">
        <f t="shared" si="0"/>
        <v>3</v>
      </c>
      <c r="B15" s="109" t="s">
        <v>41</v>
      </c>
      <c r="C15" s="109"/>
      <c r="D15" s="114">
        <v>122467.67</v>
      </c>
      <c r="E15" s="114">
        <v>3449455.5100000002</v>
      </c>
      <c r="F15" s="112">
        <f aca="true" t="shared" si="1" ref="F15:F20">SUM(D15:E15)</f>
        <v>3571923.18</v>
      </c>
      <c r="G15" s="113"/>
      <c r="H15" s="112">
        <f aca="true" t="shared" si="2" ref="H15:H20">F15+G15</f>
        <v>3571923.18</v>
      </c>
    </row>
    <row r="16" spans="1:8" ht="12.75">
      <c r="A16" s="75">
        <f t="shared" si="0"/>
        <v>4</v>
      </c>
      <c r="B16" s="109" t="s">
        <v>42</v>
      </c>
      <c r="C16" s="109"/>
      <c r="D16" s="74">
        <v>450747.92</v>
      </c>
      <c r="E16" s="74">
        <v>10435721.23</v>
      </c>
      <c r="F16" s="110">
        <f t="shared" si="1"/>
        <v>10886469.15</v>
      </c>
      <c r="G16" s="111"/>
      <c r="H16" s="110">
        <f t="shared" si="2"/>
        <v>10886469.15</v>
      </c>
    </row>
    <row r="17" spans="1:8" ht="12.75">
      <c r="A17" s="75">
        <f t="shared" si="0"/>
        <v>5</v>
      </c>
      <c r="B17" s="109" t="s">
        <v>43</v>
      </c>
      <c r="C17" s="109"/>
      <c r="D17" s="74">
        <v>376352.92</v>
      </c>
      <c r="E17" s="74">
        <v>8672798.45</v>
      </c>
      <c r="F17" s="110">
        <f t="shared" si="1"/>
        <v>9049151.37</v>
      </c>
      <c r="G17" s="111"/>
      <c r="H17" s="110">
        <f t="shared" si="2"/>
        <v>9049151.37</v>
      </c>
    </row>
    <row r="18" spans="1:8" ht="12.75">
      <c r="A18" s="75">
        <f t="shared" si="0"/>
        <v>6</v>
      </c>
      <c r="B18" s="109" t="s">
        <v>44</v>
      </c>
      <c r="C18" s="109"/>
      <c r="D18" s="74">
        <v>77335.22</v>
      </c>
      <c r="E18" s="74">
        <v>9881617.66</v>
      </c>
      <c r="F18" s="110">
        <f t="shared" si="1"/>
        <v>9958952.88</v>
      </c>
      <c r="G18" s="111">
        <f>C37</f>
        <v>86184.68</v>
      </c>
      <c r="H18" s="110">
        <f t="shared" si="2"/>
        <v>10045137.56</v>
      </c>
    </row>
    <row r="19" spans="1:8" ht="12.75">
      <c r="A19" s="75">
        <f t="shared" si="0"/>
        <v>7</v>
      </c>
      <c r="B19" s="109" t="s">
        <v>45</v>
      </c>
      <c r="C19" s="109"/>
      <c r="D19" s="74">
        <v>41126.25</v>
      </c>
      <c r="E19" s="74">
        <v>4617466.24</v>
      </c>
      <c r="F19" s="110">
        <f t="shared" si="1"/>
        <v>4658592.49</v>
      </c>
      <c r="G19" s="111"/>
      <c r="H19" s="110">
        <f t="shared" si="2"/>
        <v>4658592.49</v>
      </c>
    </row>
    <row r="20" spans="1:8" ht="12.75">
      <c r="A20" s="75">
        <f t="shared" si="0"/>
        <v>8</v>
      </c>
      <c r="B20" s="109" t="s">
        <v>46</v>
      </c>
      <c r="C20" s="109"/>
      <c r="D20" s="81">
        <v>152546.21</v>
      </c>
      <c r="E20" s="81">
        <v>9338772.910000002</v>
      </c>
      <c r="F20" s="81">
        <f t="shared" si="1"/>
        <v>9491319.120000003</v>
      </c>
      <c r="G20" s="108">
        <f>C38</f>
        <v>13909768.96</v>
      </c>
      <c r="H20" s="81">
        <f t="shared" si="2"/>
        <v>23401088.080000006</v>
      </c>
    </row>
    <row r="21" spans="1:8" ht="12.75">
      <c r="A21" s="75">
        <f t="shared" si="0"/>
        <v>9</v>
      </c>
      <c r="B21" s="107" t="s">
        <v>10</v>
      </c>
      <c r="C21" s="107"/>
      <c r="D21" s="105">
        <f>SUM(D15:D20)</f>
        <v>1220576.19</v>
      </c>
      <c r="E21" s="105">
        <f>SUM(E15:E20)</f>
        <v>46395832</v>
      </c>
      <c r="F21" s="105">
        <f>SUM(F15:F20)</f>
        <v>47616408.190000005</v>
      </c>
      <c r="G21" s="106">
        <f>SUM(G15:G20)</f>
        <v>13995953.64</v>
      </c>
      <c r="H21" s="105">
        <f>SUM(H15:H20)</f>
        <v>61612361.830000006</v>
      </c>
    </row>
    <row r="22" spans="1:7" ht="12.75">
      <c r="A22" s="75">
        <f t="shared" si="0"/>
        <v>10</v>
      </c>
      <c r="B22" s="68"/>
      <c r="C22" s="68"/>
      <c r="D22" s="69"/>
      <c r="E22" s="69"/>
      <c r="F22" s="69"/>
      <c r="G22" s="80"/>
    </row>
    <row r="23" spans="1:8" ht="12.75">
      <c r="A23" s="75">
        <f t="shared" si="0"/>
        <v>11</v>
      </c>
      <c r="B23" s="68" t="s">
        <v>39</v>
      </c>
      <c r="C23" s="68"/>
      <c r="D23" s="104">
        <f>D21/6</f>
        <v>203429.365</v>
      </c>
      <c r="E23" s="104">
        <f>E21/6</f>
        <v>7732638.666666667</v>
      </c>
      <c r="F23" s="74">
        <f>+F21/6</f>
        <v>7936068.031666667</v>
      </c>
      <c r="G23" s="80"/>
      <c r="H23" s="74">
        <f>H21/6</f>
        <v>10268726.971666668</v>
      </c>
    </row>
    <row r="24" spans="1:8" ht="12.75">
      <c r="A24" s="75">
        <f t="shared" si="0"/>
        <v>12</v>
      </c>
      <c r="B24" s="68"/>
      <c r="C24" s="68"/>
      <c r="D24" s="69"/>
      <c r="E24" s="69"/>
      <c r="F24" s="69"/>
      <c r="G24" s="80"/>
      <c r="H24" s="69"/>
    </row>
    <row r="25" spans="1:8" ht="12.75">
      <c r="A25" s="75">
        <f t="shared" si="0"/>
        <v>13</v>
      </c>
      <c r="B25" s="103" t="s">
        <v>47</v>
      </c>
      <c r="C25" s="103"/>
      <c r="D25" s="83"/>
      <c r="E25" s="83"/>
      <c r="F25" s="69"/>
      <c r="G25" s="80"/>
      <c r="H25" s="69"/>
    </row>
    <row r="26" spans="1:8" ht="12.75">
      <c r="A26" s="75">
        <f t="shared" si="0"/>
        <v>14</v>
      </c>
      <c r="B26" s="102" t="s">
        <v>14</v>
      </c>
      <c r="C26" s="102"/>
      <c r="D26" s="81">
        <f>D20</f>
        <v>152546.21</v>
      </c>
      <c r="E26" s="81">
        <f>E20</f>
        <v>9338772.910000002</v>
      </c>
      <c r="F26" s="81">
        <f>F20</f>
        <v>9491319.120000003</v>
      </c>
      <c r="G26" s="80"/>
      <c r="H26" s="81">
        <f>F20</f>
        <v>9491319.120000003</v>
      </c>
    </row>
    <row r="27" spans="1:8" ht="12.75">
      <c r="A27" s="75">
        <f t="shared" si="0"/>
        <v>15</v>
      </c>
      <c r="B27" s="68"/>
      <c r="C27" s="68"/>
      <c r="D27" s="69"/>
      <c r="E27" s="69"/>
      <c r="F27" s="69"/>
      <c r="G27" s="80"/>
      <c r="H27" s="69"/>
    </row>
    <row r="28" spans="1:8" ht="12.75">
      <c r="A28" s="75">
        <f t="shared" si="0"/>
        <v>16</v>
      </c>
      <c r="B28" s="87" t="s">
        <v>13</v>
      </c>
      <c r="C28" s="87"/>
      <c r="D28" s="74">
        <f>D23-D26</f>
        <v>50883.155</v>
      </c>
      <c r="E28" s="74">
        <f>E23-E26</f>
        <v>-1606134.243333335</v>
      </c>
      <c r="F28" s="74">
        <f>F23-F26</f>
        <v>-1555251.0883333357</v>
      </c>
      <c r="G28" s="80"/>
      <c r="H28" s="74">
        <f>H23-H26</f>
        <v>777407.8516666647</v>
      </c>
    </row>
    <row r="29" spans="1:7" ht="12.75">
      <c r="A29" s="75">
        <f t="shared" si="0"/>
        <v>17</v>
      </c>
      <c r="B29" s="68"/>
      <c r="C29" s="68"/>
      <c r="D29" s="69"/>
      <c r="E29" s="69"/>
      <c r="F29" s="69"/>
      <c r="G29" s="80"/>
    </row>
    <row r="30" spans="1:7" ht="12.75">
      <c r="A30" s="75">
        <f t="shared" si="0"/>
        <v>18</v>
      </c>
      <c r="B30" s="68"/>
      <c r="C30" s="68"/>
      <c r="D30" s="69"/>
      <c r="E30" s="69"/>
      <c r="F30" s="69"/>
      <c r="G30" s="80"/>
    </row>
    <row r="31" spans="1:8" ht="12.75">
      <c r="A31" s="75">
        <f t="shared" si="0"/>
        <v>19</v>
      </c>
      <c r="B31" s="101" t="s">
        <v>83</v>
      </c>
      <c r="C31" s="101"/>
      <c r="D31" s="100"/>
      <c r="E31" s="100"/>
      <c r="F31" s="100"/>
      <c r="G31" s="80"/>
      <c r="H31" s="74"/>
    </row>
    <row r="32" spans="1:7" ht="12.75">
      <c r="A32" s="75">
        <f t="shared" si="0"/>
        <v>20</v>
      </c>
      <c r="B32" s="92" t="s">
        <v>84</v>
      </c>
      <c r="C32" s="92"/>
      <c r="D32" s="91"/>
      <c r="E32" s="91"/>
      <c r="F32" s="69"/>
      <c r="G32" s="80"/>
    </row>
    <row r="33" spans="1:7" ht="12.75">
      <c r="A33" s="75">
        <f t="shared" si="0"/>
        <v>21</v>
      </c>
      <c r="B33" s="85" t="s">
        <v>85</v>
      </c>
      <c r="C33" s="69"/>
      <c r="D33" s="69"/>
      <c r="E33" s="74"/>
      <c r="F33" s="99"/>
      <c r="G33" s="80"/>
    </row>
    <row r="34" spans="1:8" ht="12.75">
      <c r="A34" s="75">
        <f t="shared" si="0"/>
        <v>22</v>
      </c>
      <c r="B34" s="90" t="s">
        <v>104</v>
      </c>
      <c r="C34" s="98">
        <v>283161.3599999994</v>
      </c>
      <c r="D34" s="69"/>
      <c r="E34" s="74"/>
      <c r="F34" s="88"/>
      <c r="G34" s="97"/>
      <c r="H34" s="98">
        <f>C34+G34</f>
        <v>283161.3599999994</v>
      </c>
    </row>
    <row r="35" spans="1:8" ht="12.75">
      <c r="A35" s="75">
        <f t="shared" si="0"/>
        <v>23</v>
      </c>
      <c r="B35" s="90" t="s">
        <v>86</v>
      </c>
      <c r="C35" s="96">
        <v>13794354.1</v>
      </c>
      <c r="D35" s="69"/>
      <c r="E35" s="74"/>
      <c r="F35" s="88"/>
      <c r="G35" s="97"/>
      <c r="H35" s="96">
        <f>C35+G35</f>
        <v>13794354.1</v>
      </c>
    </row>
    <row r="36" spans="1:8" ht="12.75">
      <c r="A36" s="75">
        <f t="shared" si="0"/>
        <v>24</v>
      </c>
      <c r="B36" s="90" t="s">
        <v>87</v>
      </c>
      <c r="C36" s="96">
        <v>1998778.99</v>
      </c>
      <c r="D36" s="69"/>
      <c r="E36" s="74"/>
      <c r="F36" s="93"/>
      <c r="G36" s="97"/>
      <c r="H36" s="96">
        <f>C36+G36</f>
        <v>1998778.99</v>
      </c>
    </row>
    <row r="37" spans="1:8" ht="12.75">
      <c r="A37" s="75">
        <f t="shared" si="0"/>
        <v>25</v>
      </c>
      <c r="B37" s="90" t="s">
        <v>88</v>
      </c>
      <c r="C37" s="96">
        <v>86184.68</v>
      </c>
      <c r="D37" s="69"/>
      <c r="E37" s="74"/>
      <c r="F37" s="93"/>
      <c r="G37" s="97">
        <f>-C37</f>
        <v>-86184.68</v>
      </c>
      <c r="H37" s="96">
        <f>C37+G37</f>
        <v>0</v>
      </c>
    </row>
    <row r="38" spans="1:8" ht="12.75">
      <c r="A38" s="75">
        <f t="shared" si="0"/>
        <v>26</v>
      </c>
      <c r="B38" s="90" t="s">
        <v>89</v>
      </c>
      <c r="C38" s="89">
        <v>13909768.96</v>
      </c>
      <c r="D38" s="69"/>
      <c r="E38" s="74"/>
      <c r="F38" s="93"/>
      <c r="G38" s="95">
        <f>-C38</f>
        <v>-13909768.96</v>
      </c>
      <c r="H38" s="89">
        <f>C38+G38</f>
        <v>0</v>
      </c>
    </row>
    <row r="39" spans="1:8" ht="12.75">
      <c r="A39" s="75">
        <f t="shared" si="0"/>
        <v>27</v>
      </c>
      <c r="B39" s="85" t="s">
        <v>103</v>
      </c>
      <c r="C39" s="69">
        <f>SUM(C34:C38)</f>
        <v>30072248.09</v>
      </c>
      <c r="D39" s="69"/>
      <c r="E39" s="74"/>
      <c r="F39" s="93"/>
      <c r="G39" s="94">
        <f>SUM(G34:G38)</f>
        <v>-13995953.64</v>
      </c>
      <c r="H39" s="69">
        <f>SUM(H34:H38)</f>
        <v>16076294.45</v>
      </c>
    </row>
    <row r="40" spans="1:7" ht="12.75">
      <c r="A40" s="75">
        <f t="shared" si="0"/>
        <v>28</v>
      </c>
      <c r="B40" s="85" t="s">
        <v>102</v>
      </c>
      <c r="C40" s="69"/>
      <c r="D40" s="69"/>
      <c r="E40" s="74"/>
      <c r="F40" s="93"/>
      <c r="G40" s="80"/>
    </row>
    <row r="41" spans="1:8" ht="12.75">
      <c r="A41" s="75">
        <f t="shared" si="0"/>
        <v>29</v>
      </c>
      <c r="B41" s="85" t="s">
        <v>101</v>
      </c>
      <c r="C41" s="69"/>
      <c r="D41" s="69">
        <f>(C39/48)*12</f>
        <v>7518062.022500001</v>
      </c>
      <c r="E41" s="74"/>
      <c r="F41" s="88"/>
      <c r="G41" s="80"/>
      <c r="H41" s="69">
        <f>H39/48*12</f>
        <v>4019073.6125</v>
      </c>
    </row>
    <row r="42" spans="1:7" ht="12.75">
      <c r="A42" s="75">
        <f t="shared" si="0"/>
        <v>30</v>
      </c>
      <c r="B42" s="85"/>
      <c r="C42" s="69"/>
      <c r="D42" s="69"/>
      <c r="E42" s="74"/>
      <c r="F42" s="88"/>
      <c r="G42" s="80"/>
    </row>
    <row r="43" spans="1:7" ht="12.75">
      <c r="A43" s="75">
        <f t="shared" si="0"/>
        <v>31</v>
      </c>
      <c r="B43" s="85"/>
      <c r="C43" s="69"/>
      <c r="D43" s="69"/>
      <c r="E43" s="74"/>
      <c r="F43" s="88"/>
      <c r="G43" s="80"/>
    </row>
    <row r="44" spans="1:7" ht="12.75">
      <c r="A44" s="75">
        <f t="shared" si="0"/>
        <v>32</v>
      </c>
      <c r="B44" s="92" t="s">
        <v>90</v>
      </c>
      <c r="C44" s="91"/>
      <c r="D44" s="69"/>
      <c r="E44" s="74"/>
      <c r="F44" s="88"/>
      <c r="G44" s="80"/>
    </row>
    <row r="45" spans="1:7" ht="12.75">
      <c r="A45" s="75">
        <f t="shared" si="0"/>
        <v>33</v>
      </c>
      <c r="B45" s="85" t="s">
        <v>91</v>
      </c>
      <c r="C45" s="69"/>
      <c r="D45" s="69"/>
      <c r="E45" s="74"/>
      <c r="F45" s="88"/>
      <c r="G45" s="80"/>
    </row>
    <row r="46" spans="1:7" ht="12.75">
      <c r="A46" s="75">
        <f t="shared" si="0"/>
        <v>34</v>
      </c>
      <c r="B46" s="90" t="s">
        <v>92</v>
      </c>
      <c r="C46" s="89">
        <v>51735725</v>
      </c>
      <c r="D46" s="69"/>
      <c r="E46" s="74"/>
      <c r="F46" s="88"/>
      <c r="G46" s="80"/>
    </row>
    <row r="47" spans="1:7" ht="12.75">
      <c r="A47" s="75">
        <f t="shared" si="0"/>
        <v>35</v>
      </c>
      <c r="B47" s="85" t="s">
        <v>100</v>
      </c>
      <c r="C47" s="69">
        <f>C46</f>
        <v>51735725</v>
      </c>
      <c r="D47" s="69"/>
      <c r="E47" s="74"/>
      <c r="F47" s="88"/>
      <c r="G47" s="80"/>
    </row>
    <row r="48" spans="1:7" ht="12.75">
      <c r="A48" s="75">
        <f t="shared" si="0"/>
        <v>36</v>
      </c>
      <c r="B48" s="85" t="s">
        <v>99</v>
      </c>
      <c r="C48" s="69"/>
      <c r="D48" s="69"/>
      <c r="E48" s="74"/>
      <c r="F48" s="88"/>
      <c r="G48" s="80"/>
    </row>
    <row r="49" spans="1:7" ht="12.75">
      <c r="A49" s="75">
        <f t="shared" si="0"/>
        <v>37</v>
      </c>
      <c r="B49" s="85" t="s">
        <v>98</v>
      </c>
      <c r="C49" s="69"/>
      <c r="D49" s="81">
        <f>C47/78*12</f>
        <v>7959342.307692308</v>
      </c>
      <c r="E49" s="74"/>
      <c r="F49" s="88"/>
      <c r="G49" s="80"/>
    </row>
    <row r="50" spans="1:8" ht="12.75">
      <c r="A50" s="75">
        <f t="shared" si="0"/>
        <v>38</v>
      </c>
      <c r="B50" s="85" t="s">
        <v>97</v>
      </c>
      <c r="C50" s="69"/>
      <c r="D50" s="69"/>
      <c r="E50" s="74">
        <f>D41+D49</f>
        <v>15477404.330192309</v>
      </c>
      <c r="F50" s="88"/>
      <c r="G50" s="80"/>
      <c r="H50" s="74">
        <f>H41+D49</f>
        <v>11978415.920192309</v>
      </c>
    </row>
    <row r="51" spans="1:8" ht="12.75">
      <c r="A51" s="75">
        <f t="shared" si="0"/>
        <v>39</v>
      </c>
      <c r="B51" s="85" t="s">
        <v>96</v>
      </c>
      <c r="C51" s="69"/>
      <c r="D51" s="69"/>
      <c r="E51" s="81">
        <v>15998328.99</v>
      </c>
      <c r="F51" s="88"/>
      <c r="G51" s="80"/>
      <c r="H51" s="81">
        <f>E51</f>
        <v>15998328.99</v>
      </c>
    </row>
    <row r="52" spans="1:7" ht="12.75">
      <c r="A52" s="75">
        <f t="shared" si="0"/>
        <v>40</v>
      </c>
      <c r="B52" s="85"/>
      <c r="C52" s="69"/>
      <c r="D52" s="69"/>
      <c r="E52" s="74"/>
      <c r="F52" s="88"/>
      <c r="G52" s="80"/>
    </row>
    <row r="53" spans="1:8" ht="12.75">
      <c r="A53" s="75">
        <f t="shared" si="0"/>
        <v>41</v>
      </c>
      <c r="B53" s="87" t="s">
        <v>93</v>
      </c>
      <c r="C53" s="86"/>
      <c r="D53" s="69"/>
      <c r="E53" s="74"/>
      <c r="F53" s="81">
        <f>E50-E51</f>
        <v>-520924.65980769135</v>
      </c>
      <c r="G53" s="80"/>
      <c r="H53" s="81">
        <f>H50-H51</f>
        <v>-4019913.0698076915</v>
      </c>
    </row>
    <row r="54" spans="1:7" ht="12.75">
      <c r="A54" s="75">
        <f t="shared" si="0"/>
        <v>42</v>
      </c>
      <c r="B54" s="85"/>
      <c r="C54" s="69"/>
      <c r="D54" s="69"/>
      <c r="E54" s="74"/>
      <c r="F54" s="74"/>
      <c r="G54" s="80"/>
    </row>
    <row r="55" spans="1:8" ht="12.75">
      <c r="A55" s="75">
        <f t="shared" si="0"/>
        <v>43</v>
      </c>
      <c r="B55" s="84" t="s">
        <v>95</v>
      </c>
      <c r="C55" s="83"/>
      <c r="D55" s="69"/>
      <c r="E55" s="74"/>
      <c r="F55" s="74">
        <f>F28+F53</f>
        <v>-2076175.748141027</v>
      </c>
      <c r="G55" s="80"/>
      <c r="H55" s="74">
        <f>H28+H53</f>
        <v>-3242505.218141027</v>
      </c>
    </row>
    <row r="56" spans="1:8" ht="12.75">
      <c r="A56" s="75">
        <f t="shared" si="0"/>
        <v>44</v>
      </c>
      <c r="B56" s="79"/>
      <c r="C56" s="78"/>
      <c r="D56" s="82"/>
      <c r="E56" s="82"/>
      <c r="F56" s="74"/>
      <c r="G56" s="80"/>
      <c r="H56" s="74"/>
    </row>
    <row r="57" spans="1:8" ht="12.75">
      <c r="A57" s="75">
        <f t="shared" si="0"/>
        <v>45</v>
      </c>
      <c r="B57" s="79" t="s">
        <v>94</v>
      </c>
      <c r="C57" s="78"/>
      <c r="D57" s="69"/>
      <c r="E57" s="74"/>
      <c r="F57" s="81">
        <f>-F55*0.35</f>
        <v>726661.5118493594</v>
      </c>
      <c r="G57" s="80"/>
      <c r="H57" s="81">
        <f>-0.35*H55</f>
        <v>1134876.8263493592</v>
      </c>
    </row>
    <row r="58" spans="1:8" ht="12.75">
      <c r="A58" s="75">
        <f t="shared" si="0"/>
        <v>46</v>
      </c>
      <c r="B58" s="79"/>
      <c r="C58" s="78"/>
      <c r="D58" s="69"/>
      <c r="E58" s="74"/>
      <c r="F58" s="74"/>
      <c r="G58" s="80"/>
      <c r="H58" s="74"/>
    </row>
    <row r="59" spans="1:8" ht="13.5" thickBot="1">
      <c r="A59" s="75">
        <f t="shared" si="0"/>
        <v>47</v>
      </c>
      <c r="B59" s="79" t="s">
        <v>82</v>
      </c>
      <c r="C59" s="78"/>
      <c r="D59" s="69"/>
      <c r="E59" s="74"/>
      <c r="F59" s="76">
        <f>-F55-F57</f>
        <v>1349514.2362916677</v>
      </c>
      <c r="G59" s="77"/>
      <c r="H59" s="76">
        <f>-H55-H57</f>
        <v>2107628.391791668</v>
      </c>
    </row>
    <row r="60" spans="1:7" ht="13.5" thickTop="1">
      <c r="A60" s="75"/>
      <c r="B60" s="68"/>
      <c r="C60" s="69"/>
      <c r="D60" s="69"/>
      <c r="E60" s="74"/>
      <c r="F60" s="74"/>
      <c r="G60" s="71"/>
    </row>
    <row r="61" spans="1:7" ht="13.5">
      <c r="A61" s="73"/>
      <c r="B61" s="68"/>
      <c r="C61" s="70"/>
      <c r="D61" s="68"/>
      <c r="E61" s="72"/>
      <c r="F61" s="72"/>
      <c r="G61" s="71"/>
    </row>
    <row r="62" spans="1:6" ht="12.75">
      <c r="A62" s="68"/>
      <c r="B62" s="68"/>
      <c r="C62" s="70"/>
      <c r="D62" s="68"/>
      <c r="E62" s="68"/>
      <c r="F62" s="69"/>
    </row>
    <row r="63" spans="1:3" ht="12.75">
      <c r="A63" s="68"/>
      <c r="C63" s="67"/>
    </row>
    <row r="64" spans="1:3" ht="12.75">
      <c r="A64" s="68"/>
      <c r="C64" s="67"/>
    </row>
    <row r="65" spans="1:3" ht="12.75">
      <c r="A65" s="68"/>
      <c r="C65" s="67"/>
    </row>
    <row r="66" ht="12.75">
      <c r="C66" s="67"/>
    </row>
    <row r="67" ht="12.75">
      <c r="C67" s="67"/>
    </row>
    <row r="68" ht="12.75">
      <c r="C68" s="67"/>
    </row>
    <row r="69" ht="12.75">
      <c r="C69" s="67"/>
    </row>
    <row r="70" ht="12.75">
      <c r="C70" s="67"/>
    </row>
    <row r="71" ht="12.75">
      <c r="C71" s="67"/>
    </row>
    <row r="72" ht="12.75">
      <c r="C72" s="67"/>
    </row>
    <row r="73" ht="12.75">
      <c r="C73" s="67"/>
    </row>
    <row r="74" ht="12.75">
      <c r="C74" s="67"/>
    </row>
    <row r="75" ht="12.75">
      <c r="C75" s="67"/>
    </row>
    <row r="76" ht="12.75">
      <c r="C76" s="67"/>
    </row>
    <row r="77" ht="12.75">
      <c r="C77" s="67"/>
    </row>
    <row r="78" ht="12.75">
      <c r="C78" s="67"/>
    </row>
    <row r="79" ht="12.75">
      <c r="C79" s="67"/>
    </row>
    <row r="80" ht="12.75">
      <c r="C80" s="67"/>
    </row>
    <row r="81" ht="12.75">
      <c r="C81" s="67"/>
    </row>
    <row r="82" ht="12.75">
      <c r="C82" s="67"/>
    </row>
    <row r="83" ht="12.75">
      <c r="C83" s="67"/>
    </row>
    <row r="84" ht="12.75">
      <c r="C84" s="67"/>
    </row>
    <row r="85" ht="12.75">
      <c r="C85" s="67"/>
    </row>
    <row r="86" ht="12.75">
      <c r="C86" s="67"/>
    </row>
    <row r="87" ht="12.75">
      <c r="C87" s="67"/>
    </row>
    <row r="88" ht="12.75">
      <c r="C88" s="67"/>
    </row>
    <row r="89" ht="12.75">
      <c r="C89" s="67"/>
    </row>
    <row r="90" ht="12.75">
      <c r="C90" s="67"/>
    </row>
    <row r="91" ht="12.75">
      <c r="C91" s="67"/>
    </row>
    <row r="92" ht="12.75">
      <c r="C92" s="67"/>
    </row>
    <row r="93" ht="12.75">
      <c r="C93" s="67"/>
    </row>
    <row r="94" ht="12.75">
      <c r="C94" s="67"/>
    </row>
    <row r="95" ht="12.75">
      <c r="C95" s="67"/>
    </row>
    <row r="96" ht="12.75">
      <c r="C96" s="67"/>
    </row>
    <row r="97" ht="12.75">
      <c r="C97" s="67"/>
    </row>
    <row r="98" ht="12.75">
      <c r="C98" s="67"/>
    </row>
    <row r="99" ht="12.75">
      <c r="C99" s="67"/>
    </row>
    <row r="100" ht="12.75">
      <c r="C100" s="67"/>
    </row>
    <row r="101" ht="12.75">
      <c r="C101" s="67"/>
    </row>
    <row r="102" ht="12.75">
      <c r="C102" s="67"/>
    </row>
    <row r="103" ht="12.75">
      <c r="C103" s="67"/>
    </row>
    <row r="104" ht="12.75">
      <c r="C104" s="67"/>
    </row>
    <row r="105" ht="12.75">
      <c r="C105" s="67"/>
    </row>
    <row r="106" ht="12.75">
      <c r="C106" s="67"/>
    </row>
    <row r="107" ht="12.75">
      <c r="C107" s="67"/>
    </row>
    <row r="108" ht="12.75">
      <c r="C108" s="67"/>
    </row>
    <row r="109" ht="12.75">
      <c r="C109" s="67"/>
    </row>
    <row r="110" ht="12.75">
      <c r="C110" s="67"/>
    </row>
    <row r="111" ht="12.75">
      <c r="C111" s="67"/>
    </row>
    <row r="112" ht="12.75">
      <c r="C112" s="67"/>
    </row>
    <row r="113" ht="12.75">
      <c r="C113" s="67"/>
    </row>
    <row r="114" ht="12.75">
      <c r="C114" s="67"/>
    </row>
    <row r="115" ht="12.75">
      <c r="C115" s="67"/>
    </row>
    <row r="116" ht="12.75">
      <c r="C116" s="67"/>
    </row>
    <row r="117" ht="12.75">
      <c r="C117" s="67"/>
    </row>
    <row r="118" ht="12.75">
      <c r="C118" s="67"/>
    </row>
    <row r="119" ht="12.75">
      <c r="C119" s="67"/>
    </row>
    <row r="120" ht="12.75">
      <c r="C120" s="67"/>
    </row>
    <row r="121" ht="12.75">
      <c r="C121" s="67"/>
    </row>
    <row r="122" ht="12.75">
      <c r="C122" s="67"/>
    </row>
    <row r="123" ht="12.75">
      <c r="C123" s="67"/>
    </row>
    <row r="124" ht="12.75">
      <c r="C124" s="67"/>
    </row>
    <row r="125" ht="12.75">
      <c r="C125" s="67"/>
    </row>
    <row r="126" ht="12.75">
      <c r="C126" s="67"/>
    </row>
    <row r="127" ht="12.75">
      <c r="C127" s="67"/>
    </row>
    <row r="128" ht="12.75">
      <c r="C128" s="67"/>
    </row>
    <row r="129" ht="12.75">
      <c r="C129" s="67"/>
    </row>
    <row r="130" ht="12.75">
      <c r="C130" s="67"/>
    </row>
    <row r="131" ht="12.75">
      <c r="C131" s="67"/>
    </row>
    <row r="132" ht="12.75">
      <c r="C132" s="67"/>
    </row>
    <row r="133" ht="12.75">
      <c r="C133" s="67"/>
    </row>
    <row r="134" ht="12.75">
      <c r="C134" s="67"/>
    </row>
    <row r="135" ht="12.75">
      <c r="C135" s="67"/>
    </row>
    <row r="136" ht="12.75">
      <c r="C136" s="67"/>
    </row>
    <row r="137" ht="12.75">
      <c r="C137" s="67"/>
    </row>
    <row r="138" ht="12.75">
      <c r="C138" s="67"/>
    </row>
    <row r="139" ht="12.75">
      <c r="C139" s="67"/>
    </row>
    <row r="140" ht="12.75">
      <c r="C140" s="67"/>
    </row>
    <row r="141" ht="12.75">
      <c r="C141" s="67"/>
    </row>
    <row r="142" ht="12.75">
      <c r="C142" s="67"/>
    </row>
    <row r="143" ht="12.75">
      <c r="C143" s="67"/>
    </row>
    <row r="144" ht="12.75">
      <c r="C144" s="67"/>
    </row>
    <row r="145" ht="12.75">
      <c r="C145" s="67"/>
    </row>
    <row r="146" ht="12.75">
      <c r="C146" s="67"/>
    </row>
    <row r="147" ht="12.75">
      <c r="C147" s="67"/>
    </row>
    <row r="148" ht="12.75">
      <c r="C148" s="67"/>
    </row>
    <row r="149" ht="12.75">
      <c r="C149" s="67"/>
    </row>
    <row r="150" ht="12.75">
      <c r="C150" s="67"/>
    </row>
    <row r="151" ht="12.75">
      <c r="C151" s="67"/>
    </row>
    <row r="152" ht="12.75">
      <c r="C152" s="67"/>
    </row>
    <row r="153" ht="12.75">
      <c r="C153" s="67"/>
    </row>
    <row r="154" ht="12.75">
      <c r="C154" s="67"/>
    </row>
    <row r="155" ht="12.75">
      <c r="C155" s="67"/>
    </row>
    <row r="156" ht="12.75">
      <c r="C156" s="67"/>
    </row>
    <row r="157" ht="12.75">
      <c r="C157" s="67"/>
    </row>
    <row r="158" ht="12.75">
      <c r="C158" s="67"/>
    </row>
    <row r="159" ht="12.75">
      <c r="C159" s="67"/>
    </row>
    <row r="160" ht="12.75">
      <c r="C160" s="67"/>
    </row>
    <row r="161" ht="12.75">
      <c r="C161" s="67"/>
    </row>
    <row r="162" ht="12.75">
      <c r="C162" s="67"/>
    </row>
    <row r="163" ht="12.75">
      <c r="C163" s="67"/>
    </row>
    <row r="164" ht="12.75">
      <c r="C164" s="67"/>
    </row>
    <row r="165" ht="12.75">
      <c r="C165" s="67"/>
    </row>
    <row r="166" ht="12.75">
      <c r="C166" s="67"/>
    </row>
    <row r="167" ht="12.75">
      <c r="C167" s="67"/>
    </row>
    <row r="168" ht="12.75">
      <c r="C168" s="67"/>
    </row>
    <row r="169" ht="12.75">
      <c r="C169" s="67"/>
    </row>
    <row r="170" ht="12.75">
      <c r="C170" s="67"/>
    </row>
    <row r="171" ht="12.75">
      <c r="C171" s="67"/>
    </row>
    <row r="172" ht="12.75">
      <c r="C172" s="67"/>
    </row>
    <row r="173" ht="12.75">
      <c r="C173" s="67"/>
    </row>
    <row r="174" ht="12.75">
      <c r="C174" s="67"/>
    </row>
    <row r="175" ht="12.75">
      <c r="C175" s="67"/>
    </row>
    <row r="176" ht="12.75">
      <c r="C176" s="67"/>
    </row>
    <row r="177" ht="12.75">
      <c r="C177" s="67"/>
    </row>
    <row r="178" ht="12.75">
      <c r="C178" s="67"/>
    </row>
    <row r="179" ht="12.75">
      <c r="C179" s="67"/>
    </row>
    <row r="180" ht="12.75">
      <c r="C180" s="67"/>
    </row>
    <row r="181" ht="12.75">
      <c r="C181" s="67"/>
    </row>
    <row r="182" ht="12.75">
      <c r="C182" s="67"/>
    </row>
  </sheetData>
  <sheetProtection/>
  <mergeCells count="4">
    <mergeCell ref="A4:H4"/>
    <mergeCell ref="A5:H5"/>
    <mergeCell ref="A6:H6"/>
    <mergeCell ref="A7:H7"/>
  </mergeCells>
  <printOptions horizontalCentered="1"/>
  <pageMargins left="0.53" right="0.54" top="1" bottom="1" header="0.48" footer="0.5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1" width="18.8515625" style="55" bestFit="1" customWidth="1"/>
    <col min="2" max="2" width="11.57421875" style="55" bestFit="1" customWidth="1"/>
    <col min="3" max="3" width="16.140625" style="55" bestFit="1" customWidth="1"/>
    <col min="4" max="4" width="16.8515625" style="55" bestFit="1" customWidth="1"/>
    <col min="5" max="5" width="17.57421875" style="55" bestFit="1" customWidth="1"/>
    <col min="6" max="6" width="16.57421875" style="55" customWidth="1"/>
    <col min="7" max="7" width="18.00390625" style="55" customWidth="1"/>
    <col min="8" max="16384" width="11.421875" style="55" customWidth="1"/>
  </cols>
  <sheetData>
    <row r="1" ht="12.75">
      <c r="A1" s="54" t="s">
        <v>58</v>
      </c>
    </row>
    <row r="2" ht="12.75">
      <c r="A2" s="54" t="s">
        <v>127</v>
      </c>
    </row>
    <row r="3" ht="12.75">
      <c r="A3" s="54" t="s">
        <v>59</v>
      </c>
    </row>
    <row r="5" spans="1:5" ht="12.75">
      <c r="A5" s="65" t="s">
        <v>60</v>
      </c>
      <c r="B5" s="65" t="s">
        <v>61</v>
      </c>
      <c r="C5" s="65" t="s">
        <v>62</v>
      </c>
      <c r="D5" s="65" t="s">
        <v>63</v>
      </c>
      <c r="E5" s="65" t="s">
        <v>64</v>
      </c>
    </row>
    <row r="6" spans="1:5" ht="12.75">
      <c r="A6" s="55" t="s">
        <v>65</v>
      </c>
      <c r="B6" s="56">
        <v>0</v>
      </c>
      <c r="C6" s="56">
        <v>0</v>
      </c>
      <c r="D6" s="56">
        <v>0</v>
      </c>
      <c r="E6" s="56">
        <v>107995452.41</v>
      </c>
    </row>
    <row r="7" spans="1:5" ht="12.75">
      <c r="A7" s="55" t="s">
        <v>66</v>
      </c>
      <c r="B7" s="56">
        <v>1480.12</v>
      </c>
      <c r="C7" s="56">
        <v>0</v>
      </c>
      <c r="D7" s="56">
        <v>1480.12</v>
      </c>
      <c r="E7" s="56">
        <v>107996932.53</v>
      </c>
    </row>
    <row r="8" spans="1:5" ht="12.75">
      <c r="A8" s="55" t="s">
        <v>67</v>
      </c>
      <c r="B8" s="56">
        <v>0</v>
      </c>
      <c r="C8" s="56">
        <v>208505.06</v>
      </c>
      <c r="D8" s="56">
        <v>-208505.06</v>
      </c>
      <c r="E8" s="56">
        <v>107788427.47</v>
      </c>
    </row>
    <row r="9" spans="1:5" ht="12.75">
      <c r="A9" s="55" t="s">
        <v>68</v>
      </c>
      <c r="B9" s="56">
        <v>0</v>
      </c>
      <c r="C9" s="56">
        <v>3778198.48</v>
      </c>
      <c r="D9" s="56">
        <v>-3778198.48</v>
      </c>
      <c r="E9" s="56">
        <v>104010228.99</v>
      </c>
    </row>
    <row r="10" spans="1:5" ht="12.75">
      <c r="A10" s="55" t="s">
        <v>69</v>
      </c>
      <c r="B10" s="56">
        <v>0</v>
      </c>
      <c r="C10" s="56">
        <v>0</v>
      </c>
      <c r="D10" s="56">
        <v>0</v>
      </c>
      <c r="E10" s="56">
        <v>104010228.99</v>
      </c>
    </row>
    <row r="11" spans="1:5" ht="12.75">
      <c r="A11" s="55" t="s">
        <v>70</v>
      </c>
      <c r="B11" s="56">
        <v>0</v>
      </c>
      <c r="C11" s="56">
        <v>285.78</v>
      </c>
      <c r="D11" s="56">
        <v>-285.78</v>
      </c>
      <c r="E11" s="56">
        <v>104009943.21</v>
      </c>
    </row>
    <row r="12" spans="1:5" ht="12.75">
      <c r="A12" s="55" t="s">
        <v>71</v>
      </c>
      <c r="B12" s="56">
        <v>1517.62</v>
      </c>
      <c r="C12" s="56">
        <v>0</v>
      </c>
      <c r="D12" s="56">
        <v>1517.62</v>
      </c>
      <c r="E12" s="56">
        <v>104011460.83</v>
      </c>
    </row>
    <row r="13" spans="1:5" ht="12.75">
      <c r="A13" s="55" t="s">
        <v>72</v>
      </c>
      <c r="B13" s="56">
        <v>0</v>
      </c>
      <c r="C13" s="56">
        <v>0</v>
      </c>
      <c r="D13" s="56">
        <v>0</v>
      </c>
      <c r="E13" s="56">
        <v>104011460.83</v>
      </c>
    </row>
    <row r="14" spans="1:5" ht="12.75">
      <c r="A14" s="55" t="s">
        <v>73</v>
      </c>
      <c r="B14" s="56">
        <v>0</v>
      </c>
      <c r="C14" s="56">
        <v>0</v>
      </c>
      <c r="D14" s="56">
        <v>0</v>
      </c>
      <c r="E14" s="56">
        <v>104011460.83</v>
      </c>
    </row>
    <row r="15" spans="1:5" ht="12.75">
      <c r="A15" s="55" t="s">
        <v>74</v>
      </c>
      <c r="B15" s="56">
        <v>72837.11</v>
      </c>
      <c r="C15" s="56">
        <v>0</v>
      </c>
      <c r="D15" s="56">
        <v>72837.11</v>
      </c>
      <c r="E15" s="56">
        <v>104084297.94</v>
      </c>
    </row>
    <row r="16" spans="1:5" ht="12.75">
      <c r="A16" s="55" t="s">
        <v>75</v>
      </c>
      <c r="B16" s="56">
        <v>0</v>
      </c>
      <c r="C16" s="56">
        <v>0</v>
      </c>
      <c r="D16" s="56">
        <v>0</v>
      </c>
      <c r="E16" s="56">
        <v>104084297.94</v>
      </c>
    </row>
    <row r="17" spans="1:5" ht="12.75">
      <c r="A17" s="55" t="s">
        <v>76</v>
      </c>
      <c r="B17" s="56">
        <v>0</v>
      </c>
      <c r="C17" s="56">
        <v>104010229</v>
      </c>
      <c r="D17" s="56">
        <v>-104010229</v>
      </c>
      <c r="E17" s="56">
        <v>74068.94</v>
      </c>
    </row>
    <row r="18" spans="1:5" ht="12.75">
      <c r="A18" s="55" t="s">
        <v>77</v>
      </c>
      <c r="B18" s="56">
        <v>0</v>
      </c>
      <c r="C18" s="56">
        <v>0</v>
      </c>
      <c r="D18" s="56">
        <v>0</v>
      </c>
      <c r="E18" s="56">
        <v>74068.94</v>
      </c>
    </row>
    <row r="19" spans="1:5" ht="12.75">
      <c r="A19" s="55" t="s">
        <v>78</v>
      </c>
      <c r="B19" s="56">
        <v>0</v>
      </c>
      <c r="C19" s="56">
        <v>0</v>
      </c>
      <c r="D19" s="56">
        <v>0</v>
      </c>
      <c r="E19" s="56">
        <v>74068.94</v>
      </c>
    </row>
    <row r="20" spans="1:5" ht="12.75">
      <c r="A20" s="55" t="s">
        <v>79</v>
      </c>
      <c r="B20" s="56">
        <v>0</v>
      </c>
      <c r="C20" s="56">
        <v>0</v>
      </c>
      <c r="D20" s="56">
        <v>0</v>
      </c>
      <c r="E20" s="56">
        <v>74068.94</v>
      </c>
    </row>
    <row r="21" spans="1:5" ht="12.75">
      <c r="A21" s="55" t="s">
        <v>80</v>
      </c>
      <c r="B21" s="56">
        <v>0</v>
      </c>
      <c r="C21" s="56">
        <v>0</v>
      </c>
      <c r="D21" s="56">
        <v>0</v>
      </c>
      <c r="E21" s="56">
        <v>74068.94</v>
      </c>
    </row>
    <row r="22" spans="1:5" ht="12.75">
      <c r="A22" s="55" t="s">
        <v>81</v>
      </c>
      <c r="B22" s="56">
        <v>0</v>
      </c>
      <c r="C22" s="56">
        <v>0</v>
      </c>
      <c r="D22" s="56">
        <v>0</v>
      </c>
      <c r="E22" s="56">
        <v>74068.94</v>
      </c>
    </row>
    <row r="23" spans="1:5" ht="12.75">
      <c r="A23" s="55" t="s">
        <v>0</v>
      </c>
      <c r="B23" s="56">
        <v>75834.85</v>
      </c>
      <c r="C23" s="56">
        <v>107997218.32</v>
      </c>
      <c r="D23" s="56">
        <v>-107921383.47</v>
      </c>
      <c r="E23" s="56">
        <v>74068.94</v>
      </c>
    </row>
    <row r="26" spans="1:6" ht="12.75">
      <c r="A26" s="55" t="s">
        <v>131</v>
      </c>
      <c r="F26" s="144">
        <f>E16</f>
        <v>104084297.94</v>
      </c>
    </row>
    <row r="27" spans="1:6" ht="12.75">
      <c r="A27" s="55" t="s">
        <v>130</v>
      </c>
      <c r="F27" s="145">
        <f>-'18210231 2006 Hanukkah Storm'!B17</f>
        <v>-79593401</v>
      </c>
    </row>
    <row r="28" spans="1:6" ht="13.5" thickBot="1">
      <c r="A28" s="55" t="s">
        <v>134</v>
      </c>
      <c r="F28" s="146">
        <f>SUM(F26:F27)</f>
        <v>24490896.939999998</v>
      </c>
    </row>
    <row r="29" ht="13.5" thickTop="1"/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18.8515625" style="140" bestFit="1" customWidth="1"/>
    <col min="2" max="2" width="14.00390625" style="140" bestFit="1" customWidth="1"/>
    <col min="3" max="3" width="6.00390625" style="140" bestFit="1" customWidth="1"/>
    <col min="4" max="4" width="14.00390625" style="140" bestFit="1" customWidth="1"/>
    <col min="5" max="5" width="17.421875" style="140" bestFit="1" customWidth="1"/>
    <col min="6" max="6" width="15.421875" style="140" customWidth="1"/>
    <col min="7" max="7" width="15.00390625" style="140" bestFit="1" customWidth="1"/>
    <col min="8" max="16384" width="11.421875" style="140" customWidth="1"/>
  </cols>
  <sheetData>
    <row r="1" ht="12.75">
      <c r="A1" s="143" t="s">
        <v>58</v>
      </c>
    </row>
    <row r="2" ht="12.75">
      <c r="A2" s="143" t="s">
        <v>129</v>
      </c>
    </row>
    <row r="3" ht="12.75">
      <c r="A3" s="143" t="s">
        <v>59</v>
      </c>
    </row>
    <row r="4" ht="12.75">
      <c r="A4" s="143"/>
    </row>
    <row r="5" spans="1:5" ht="12.75">
      <c r="A5" s="141" t="s">
        <v>60</v>
      </c>
      <c r="B5" s="141" t="s">
        <v>61</v>
      </c>
      <c r="C5" s="141" t="s">
        <v>62</v>
      </c>
      <c r="D5" s="141" t="s">
        <v>63</v>
      </c>
      <c r="E5" s="141" t="s">
        <v>64</v>
      </c>
    </row>
    <row r="6" spans="1:5" ht="12.75">
      <c r="A6" s="140" t="s">
        <v>65</v>
      </c>
      <c r="B6" s="142">
        <v>0</v>
      </c>
      <c r="C6" s="142">
        <v>0</v>
      </c>
      <c r="D6" s="142">
        <v>0</v>
      </c>
      <c r="E6" s="142">
        <v>0</v>
      </c>
    </row>
    <row r="7" spans="1:5" ht="12.75">
      <c r="A7" s="140" t="s">
        <v>66</v>
      </c>
      <c r="B7" s="142">
        <v>0</v>
      </c>
      <c r="C7" s="142">
        <v>0</v>
      </c>
      <c r="D7" s="142">
        <v>0</v>
      </c>
      <c r="E7" s="142">
        <v>0</v>
      </c>
    </row>
    <row r="8" spans="1:5" ht="12.75">
      <c r="A8" s="140" t="s">
        <v>67</v>
      </c>
      <c r="B8" s="142">
        <v>0</v>
      </c>
      <c r="C8" s="142">
        <v>0</v>
      </c>
      <c r="D8" s="142">
        <v>0</v>
      </c>
      <c r="E8" s="142">
        <v>0</v>
      </c>
    </row>
    <row r="9" spans="1:5" ht="12.75">
      <c r="A9" s="140" t="s">
        <v>68</v>
      </c>
      <c r="B9" s="142">
        <v>0</v>
      </c>
      <c r="C9" s="142">
        <v>0</v>
      </c>
      <c r="D9" s="142">
        <v>0</v>
      </c>
      <c r="E9" s="142">
        <v>0</v>
      </c>
    </row>
    <row r="10" spans="1:5" ht="12.75">
      <c r="A10" s="140" t="s">
        <v>69</v>
      </c>
      <c r="B10" s="142">
        <v>0</v>
      </c>
      <c r="C10" s="142">
        <v>0</v>
      </c>
      <c r="D10" s="142">
        <v>0</v>
      </c>
      <c r="E10" s="142">
        <v>0</v>
      </c>
    </row>
    <row r="11" spans="1:5" ht="12.75">
      <c r="A11" s="140" t="s">
        <v>70</v>
      </c>
      <c r="B11" s="142">
        <v>0</v>
      </c>
      <c r="C11" s="142">
        <v>0</v>
      </c>
      <c r="D11" s="142">
        <v>0</v>
      </c>
      <c r="E11" s="142">
        <v>0</v>
      </c>
    </row>
    <row r="12" spans="1:5" ht="12.75">
      <c r="A12" s="140" t="s">
        <v>71</v>
      </c>
      <c r="B12" s="142">
        <v>0</v>
      </c>
      <c r="C12" s="142">
        <v>0</v>
      </c>
      <c r="D12" s="142">
        <v>0</v>
      </c>
      <c r="E12" s="142">
        <v>0</v>
      </c>
    </row>
    <row r="13" spans="1:5" ht="12.75">
      <c r="A13" s="140" t="s">
        <v>72</v>
      </c>
      <c r="B13" s="142">
        <v>0</v>
      </c>
      <c r="C13" s="142">
        <v>0</v>
      </c>
      <c r="D13" s="142">
        <v>0</v>
      </c>
      <c r="E13" s="142">
        <v>0</v>
      </c>
    </row>
    <row r="14" spans="1:5" ht="12.75">
      <c r="A14" s="140" t="s">
        <v>73</v>
      </c>
      <c r="B14" s="142">
        <v>0</v>
      </c>
      <c r="C14" s="142">
        <v>0</v>
      </c>
      <c r="D14" s="142">
        <v>0</v>
      </c>
      <c r="E14" s="142">
        <v>0</v>
      </c>
    </row>
    <row r="15" spans="1:5" ht="12.75">
      <c r="A15" s="140" t="s">
        <v>74</v>
      </c>
      <c r="B15" s="142">
        <v>0</v>
      </c>
      <c r="C15" s="142">
        <v>0</v>
      </c>
      <c r="D15" s="142">
        <v>0</v>
      </c>
      <c r="E15" s="142">
        <v>0</v>
      </c>
    </row>
    <row r="16" spans="1:5" ht="12.75">
      <c r="A16" s="140" t="s">
        <v>75</v>
      </c>
      <c r="B16" s="142">
        <v>0</v>
      </c>
      <c r="C16" s="142">
        <v>0</v>
      </c>
      <c r="D16" s="142">
        <v>0</v>
      </c>
      <c r="E16" s="142">
        <v>0</v>
      </c>
    </row>
    <row r="17" spans="1:5" ht="12.75">
      <c r="A17" s="140" t="s">
        <v>76</v>
      </c>
      <c r="B17" s="142">
        <v>24416828</v>
      </c>
      <c r="C17" s="142">
        <v>0</v>
      </c>
      <c r="D17" s="142">
        <v>24416828</v>
      </c>
      <c r="E17" s="142">
        <v>24416828</v>
      </c>
    </row>
    <row r="18" spans="1:5" ht="12.75">
      <c r="A18" s="140" t="s">
        <v>77</v>
      </c>
      <c r="B18" s="142">
        <v>0</v>
      </c>
      <c r="C18" s="142">
        <v>0</v>
      </c>
      <c r="D18" s="142">
        <v>0</v>
      </c>
      <c r="E18" s="142">
        <v>24416828</v>
      </c>
    </row>
    <row r="19" spans="1:5" ht="12.75">
      <c r="A19" s="140" t="s">
        <v>78</v>
      </c>
      <c r="B19" s="142">
        <v>0</v>
      </c>
      <c r="C19" s="142">
        <v>0</v>
      </c>
      <c r="D19" s="142">
        <v>0</v>
      </c>
      <c r="E19" s="142">
        <v>24416828</v>
      </c>
    </row>
    <row r="20" spans="1:5" ht="12.75">
      <c r="A20" s="140" t="s">
        <v>79</v>
      </c>
      <c r="B20" s="142">
        <v>0</v>
      </c>
      <c r="C20" s="142">
        <v>0</v>
      </c>
      <c r="D20" s="142">
        <v>0</v>
      </c>
      <c r="E20" s="142">
        <v>24416828</v>
      </c>
    </row>
    <row r="21" spans="1:5" ht="12.75">
      <c r="A21" s="140" t="s">
        <v>80</v>
      </c>
      <c r="B21" s="142">
        <v>0</v>
      </c>
      <c r="C21" s="142">
        <v>0</v>
      </c>
      <c r="D21" s="142">
        <v>0</v>
      </c>
      <c r="E21" s="142">
        <v>24416828</v>
      </c>
    </row>
    <row r="22" spans="1:5" ht="12.75">
      <c r="A22" s="140" t="s">
        <v>81</v>
      </c>
      <c r="B22" s="142">
        <v>0</v>
      </c>
      <c r="C22" s="142">
        <v>0</v>
      </c>
      <c r="D22" s="142">
        <v>0</v>
      </c>
      <c r="E22" s="142">
        <v>24416828</v>
      </c>
    </row>
    <row r="23" spans="1:5" ht="12.75">
      <c r="A23" s="140" t="s">
        <v>0</v>
      </c>
      <c r="B23" s="142">
        <v>24416828</v>
      </c>
      <c r="C23" s="142">
        <v>0</v>
      </c>
      <c r="D23" s="142">
        <v>24416828</v>
      </c>
      <c r="E23" s="142">
        <v>24416828</v>
      </c>
    </row>
    <row r="26" spans="1:6" ht="12.75">
      <c r="A26" s="55" t="s">
        <v>132</v>
      </c>
      <c r="F26" s="147">
        <f>E17</f>
        <v>24416828</v>
      </c>
    </row>
    <row r="27" spans="1:6" ht="12.75">
      <c r="A27" s="140" t="s">
        <v>133</v>
      </c>
      <c r="F27" s="148">
        <f>'18210201 2006 Storm Costs'!E17</f>
        <v>74068.94</v>
      </c>
    </row>
    <row r="28" spans="1:6" ht="13.5" thickBot="1">
      <c r="A28" s="55" t="s">
        <v>134</v>
      </c>
      <c r="F28" s="149">
        <f>SUM(F26:F27)</f>
        <v>24490896.94</v>
      </c>
    </row>
    <row r="29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O42" sqref="O42"/>
    </sheetView>
  </sheetViews>
  <sheetFormatPr defaultColWidth="11.421875" defaultRowHeight="12.75"/>
  <cols>
    <col min="1" max="1" width="18.8515625" style="140" bestFit="1" customWidth="1"/>
    <col min="2" max="2" width="14.00390625" style="140" bestFit="1" customWidth="1"/>
    <col min="3" max="3" width="12.8515625" style="140" bestFit="1" customWidth="1"/>
    <col min="4" max="4" width="14.00390625" style="140" bestFit="1" customWidth="1"/>
    <col min="5" max="5" width="17.421875" style="140" bestFit="1" customWidth="1"/>
    <col min="6" max="16384" width="11.421875" style="140" customWidth="1"/>
  </cols>
  <sheetData>
    <row r="1" ht="12.75">
      <c r="A1" s="139" t="s">
        <v>58</v>
      </c>
    </row>
    <row r="2" ht="12.75">
      <c r="A2" s="139" t="s">
        <v>128</v>
      </c>
    </row>
    <row r="3" ht="12.75">
      <c r="A3" s="139" t="s">
        <v>59</v>
      </c>
    </row>
    <row r="5" spans="1:5" ht="12.75">
      <c r="A5" s="141" t="s">
        <v>60</v>
      </c>
      <c r="B5" s="141" t="s">
        <v>61</v>
      </c>
      <c r="C5" s="141" t="s">
        <v>62</v>
      </c>
      <c r="D5" s="141" t="s">
        <v>63</v>
      </c>
      <c r="E5" s="141" t="s">
        <v>64</v>
      </c>
    </row>
    <row r="6" spans="1:5" ht="12.75">
      <c r="A6" s="140" t="s">
        <v>65</v>
      </c>
      <c r="B6" s="142">
        <v>0</v>
      </c>
      <c r="C6" s="142">
        <v>0</v>
      </c>
      <c r="D6" s="142">
        <v>0</v>
      </c>
      <c r="E6" s="142">
        <v>0</v>
      </c>
    </row>
    <row r="7" spans="1:5" ht="12.75">
      <c r="A7" s="140" t="s">
        <v>66</v>
      </c>
      <c r="B7" s="142">
        <v>0</v>
      </c>
      <c r="C7" s="142">
        <v>0</v>
      </c>
      <c r="D7" s="142">
        <v>0</v>
      </c>
      <c r="E7" s="142">
        <v>0</v>
      </c>
    </row>
    <row r="8" spans="1:5" ht="12.75">
      <c r="A8" s="140" t="s">
        <v>67</v>
      </c>
      <c r="B8" s="142">
        <v>0</v>
      </c>
      <c r="C8" s="142">
        <v>0</v>
      </c>
      <c r="D8" s="142">
        <v>0</v>
      </c>
      <c r="E8" s="142">
        <v>0</v>
      </c>
    </row>
    <row r="9" spans="1:5" ht="12.75">
      <c r="A9" s="140" t="s">
        <v>68</v>
      </c>
      <c r="B9" s="142">
        <v>0</v>
      </c>
      <c r="C9" s="142">
        <v>0</v>
      </c>
      <c r="D9" s="142">
        <v>0</v>
      </c>
      <c r="E9" s="142">
        <v>0</v>
      </c>
    </row>
    <row r="10" spans="1:5" ht="12.75">
      <c r="A10" s="140" t="s">
        <v>69</v>
      </c>
      <c r="B10" s="142">
        <v>0</v>
      </c>
      <c r="C10" s="142">
        <v>0</v>
      </c>
      <c r="D10" s="142">
        <v>0</v>
      </c>
      <c r="E10" s="142">
        <v>0</v>
      </c>
    </row>
    <row r="11" spans="1:5" ht="12.75">
      <c r="A11" s="140" t="s">
        <v>70</v>
      </c>
      <c r="B11" s="142">
        <v>0</v>
      </c>
      <c r="C11" s="142">
        <v>0</v>
      </c>
      <c r="D11" s="142">
        <v>0</v>
      </c>
      <c r="E11" s="142">
        <v>0</v>
      </c>
    </row>
    <row r="12" spans="1:5" ht="12.75">
      <c r="A12" s="140" t="s">
        <v>71</v>
      </c>
      <c r="B12" s="142">
        <v>0</v>
      </c>
      <c r="C12" s="142">
        <v>0</v>
      </c>
      <c r="D12" s="142">
        <v>0</v>
      </c>
      <c r="E12" s="142">
        <v>0</v>
      </c>
    </row>
    <row r="13" spans="1:5" ht="12.75">
      <c r="A13" s="140" t="s">
        <v>72</v>
      </c>
      <c r="B13" s="142">
        <v>0</v>
      </c>
      <c r="C13" s="142">
        <v>0</v>
      </c>
      <c r="D13" s="142">
        <v>0</v>
      </c>
      <c r="E13" s="142">
        <v>0</v>
      </c>
    </row>
    <row r="14" spans="1:5" ht="12.75">
      <c r="A14" s="140" t="s">
        <v>73</v>
      </c>
      <c r="B14" s="142">
        <v>0</v>
      </c>
      <c r="C14" s="142">
        <v>0</v>
      </c>
      <c r="D14" s="142">
        <v>0</v>
      </c>
      <c r="E14" s="142">
        <v>0</v>
      </c>
    </row>
    <row r="15" spans="1:5" ht="12.75">
      <c r="A15" s="140" t="s">
        <v>74</v>
      </c>
      <c r="B15" s="142">
        <v>0</v>
      </c>
      <c r="C15" s="142">
        <v>0</v>
      </c>
      <c r="D15" s="142">
        <v>0</v>
      </c>
      <c r="E15" s="142">
        <v>0</v>
      </c>
    </row>
    <row r="16" spans="1:5" ht="12.75">
      <c r="A16" s="140" t="s">
        <v>75</v>
      </c>
      <c r="B16" s="142">
        <v>0</v>
      </c>
      <c r="C16" s="142">
        <v>0</v>
      </c>
      <c r="D16" s="142">
        <v>0</v>
      </c>
      <c r="E16" s="142">
        <v>0</v>
      </c>
    </row>
    <row r="17" spans="1:5" ht="12.75">
      <c r="A17" s="140" t="s">
        <v>76</v>
      </c>
      <c r="B17" s="142">
        <v>79593401</v>
      </c>
      <c r="C17" s="142">
        <v>663278</v>
      </c>
      <c r="D17" s="142">
        <v>78930123</v>
      </c>
      <c r="E17" s="142">
        <v>78930123</v>
      </c>
    </row>
    <row r="18" spans="1:5" ht="12.75">
      <c r="A18" s="140" t="s">
        <v>77</v>
      </c>
      <c r="B18" s="142">
        <v>0</v>
      </c>
      <c r="C18" s="142">
        <v>663278</v>
      </c>
      <c r="D18" s="142">
        <v>-663278</v>
      </c>
      <c r="E18" s="142">
        <v>78266845</v>
      </c>
    </row>
    <row r="19" spans="1:5" ht="12.75">
      <c r="A19" s="140" t="s">
        <v>78</v>
      </c>
      <c r="B19" s="142">
        <v>0</v>
      </c>
      <c r="C19" s="142">
        <v>0</v>
      </c>
      <c r="D19" s="142">
        <v>0</v>
      </c>
      <c r="E19" s="142">
        <v>78266845</v>
      </c>
    </row>
    <row r="20" spans="1:5" ht="12.75">
      <c r="A20" s="140" t="s">
        <v>79</v>
      </c>
      <c r="B20" s="142">
        <v>0</v>
      </c>
      <c r="C20" s="142">
        <v>0</v>
      </c>
      <c r="D20" s="142">
        <v>0</v>
      </c>
      <c r="E20" s="142">
        <v>78266845</v>
      </c>
    </row>
    <row r="21" spans="1:5" ht="12.75">
      <c r="A21" s="140" t="s">
        <v>80</v>
      </c>
      <c r="B21" s="142">
        <v>0</v>
      </c>
      <c r="C21" s="142">
        <v>0</v>
      </c>
      <c r="D21" s="142">
        <v>0</v>
      </c>
      <c r="E21" s="142">
        <v>78266845</v>
      </c>
    </row>
    <row r="22" spans="1:5" ht="12.75">
      <c r="A22" s="140" t="s">
        <v>81</v>
      </c>
      <c r="B22" s="142">
        <v>0</v>
      </c>
      <c r="C22" s="142">
        <v>0</v>
      </c>
      <c r="D22" s="142">
        <v>0</v>
      </c>
      <c r="E22" s="142">
        <v>78266845</v>
      </c>
    </row>
    <row r="23" spans="1:5" ht="12.75">
      <c r="A23" s="140" t="s">
        <v>0</v>
      </c>
      <c r="B23" s="142">
        <v>79593401</v>
      </c>
      <c r="C23" s="142">
        <v>1326556</v>
      </c>
      <c r="D23" s="142">
        <v>78266845</v>
      </c>
      <c r="E23" s="142">
        <v>78266845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4.7109375" style="0" customWidth="1"/>
    <col min="2" max="2" width="59.57421875" style="0" customWidth="1"/>
    <col min="3" max="15" width="13.7109375" style="9" customWidth="1"/>
    <col min="16" max="16" width="14.7109375" style="9" customWidth="1"/>
    <col min="17" max="18" width="14.7109375" style="0" customWidth="1"/>
    <col min="19" max="19" width="14.421875" style="0" customWidth="1"/>
    <col min="20" max="40" width="14.7109375" style="0" customWidth="1"/>
  </cols>
  <sheetData>
    <row r="1" ht="12.75">
      <c r="Q1" s="9"/>
    </row>
    <row r="2" spans="1:17" ht="12.75">
      <c r="A2" s="8" t="s">
        <v>12</v>
      </c>
      <c r="Q2" s="9"/>
    </row>
    <row r="3" ht="13.5" thickBot="1"/>
    <row r="4" spans="3:27" ht="12.75">
      <c r="C4" s="49" t="s">
        <v>15</v>
      </c>
      <c r="D4" s="49" t="s">
        <v>15</v>
      </c>
      <c r="E4" s="49" t="s">
        <v>15</v>
      </c>
      <c r="F4" s="49" t="s">
        <v>15</v>
      </c>
      <c r="G4" s="49" t="s">
        <v>15</v>
      </c>
      <c r="H4" s="49" t="s">
        <v>15</v>
      </c>
      <c r="I4" s="49" t="s">
        <v>15</v>
      </c>
      <c r="J4" s="49" t="s">
        <v>15</v>
      </c>
      <c r="K4" s="49" t="s">
        <v>15</v>
      </c>
      <c r="L4" s="49" t="s">
        <v>15</v>
      </c>
      <c r="M4" s="49" t="s">
        <v>15</v>
      </c>
      <c r="N4" s="49" t="s">
        <v>15</v>
      </c>
      <c r="O4" s="49" t="s">
        <v>15</v>
      </c>
      <c r="P4" s="49" t="s">
        <v>15</v>
      </c>
      <c r="Q4" s="49" t="s">
        <v>15</v>
      </c>
      <c r="R4" s="49" t="s">
        <v>15</v>
      </c>
      <c r="S4" s="49" t="s">
        <v>15</v>
      </c>
      <c r="T4" s="49" t="s">
        <v>15</v>
      </c>
      <c r="U4" s="49" t="s">
        <v>15</v>
      </c>
      <c r="V4" s="49" t="s">
        <v>15</v>
      </c>
      <c r="W4" s="49" t="s">
        <v>15</v>
      </c>
      <c r="X4" s="49" t="s">
        <v>15</v>
      </c>
      <c r="Y4" s="49" t="s">
        <v>15</v>
      </c>
      <c r="Z4" s="49" t="s">
        <v>15</v>
      </c>
      <c r="AA4" s="49" t="s">
        <v>15</v>
      </c>
    </row>
    <row r="5" spans="3:27" ht="13.5" thickBot="1">
      <c r="C5" s="50">
        <v>40269</v>
      </c>
      <c r="D5" s="50">
        <v>40299</v>
      </c>
      <c r="E5" s="50">
        <v>40330</v>
      </c>
      <c r="F5" s="50">
        <v>40360</v>
      </c>
      <c r="G5" s="50">
        <v>40391</v>
      </c>
      <c r="H5" s="50">
        <v>40422</v>
      </c>
      <c r="I5" s="50">
        <v>40452</v>
      </c>
      <c r="J5" s="50">
        <v>40483</v>
      </c>
      <c r="K5" s="50">
        <v>40513</v>
      </c>
      <c r="L5" s="50">
        <v>40544</v>
      </c>
      <c r="M5" s="50">
        <v>40575</v>
      </c>
      <c r="N5" s="50">
        <v>40603</v>
      </c>
      <c r="O5" s="50">
        <v>40634</v>
      </c>
      <c r="P5" s="50">
        <v>40664</v>
      </c>
      <c r="Q5" s="50">
        <v>40695</v>
      </c>
      <c r="R5" s="50">
        <v>40725</v>
      </c>
      <c r="S5" s="50">
        <v>40756</v>
      </c>
      <c r="T5" s="50">
        <v>40787</v>
      </c>
      <c r="U5" s="50">
        <v>40817</v>
      </c>
      <c r="V5" s="50">
        <v>40848</v>
      </c>
      <c r="W5" s="50">
        <v>40878</v>
      </c>
      <c r="X5" s="50">
        <v>40909</v>
      </c>
      <c r="Y5" s="50">
        <v>40940</v>
      </c>
      <c r="Z5" s="50">
        <v>40969</v>
      </c>
      <c r="AA5" s="50">
        <v>41000</v>
      </c>
    </row>
    <row r="6" spans="1:27" ht="13.5" thickTop="1">
      <c r="A6" s="10">
        <v>1</v>
      </c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14">
        <f>A6+1</f>
        <v>2</v>
      </c>
      <c r="B7" s="16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3.5" thickBot="1">
      <c r="A8" s="14">
        <f aca="true" t="shared" si="0" ref="A8:A35">A7+1</f>
        <v>3</v>
      </c>
      <c r="B8" s="28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thickTop="1">
      <c r="A9" s="14">
        <f t="shared" si="0"/>
        <v>4</v>
      </c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>
      <c r="A10" s="14">
        <f t="shared" si="0"/>
        <v>5</v>
      </c>
      <c r="B10" s="16" t="s">
        <v>18</v>
      </c>
      <c r="C10" s="51">
        <v>67654397</v>
      </c>
      <c r="D10" s="11">
        <f aca="true" t="shared" si="1" ref="D10:R10">C10+C13</f>
        <v>66991119</v>
      </c>
      <c r="E10" s="11">
        <f t="shared" si="1"/>
        <v>66327841</v>
      </c>
      <c r="F10" s="11">
        <f>E10+E13</f>
        <v>65664563</v>
      </c>
      <c r="G10" s="11">
        <f>F10+F13</f>
        <v>65001285</v>
      </c>
      <c r="H10" s="11">
        <f t="shared" si="1"/>
        <v>64338007</v>
      </c>
      <c r="I10" s="11">
        <f t="shared" si="1"/>
        <v>63674729</v>
      </c>
      <c r="J10" s="11">
        <f t="shared" si="1"/>
        <v>63011451</v>
      </c>
      <c r="K10" s="11">
        <f t="shared" si="1"/>
        <v>62348173</v>
      </c>
      <c r="L10" s="11">
        <f t="shared" si="1"/>
        <v>61684895</v>
      </c>
      <c r="M10" s="11">
        <f t="shared" si="1"/>
        <v>61021617</v>
      </c>
      <c r="N10" s="11">
        <f t="shared" si="1"/>
        <v>60358339</v>
      </c>
      <c r="O10" s="11">
        <f t="shared" si="1"/>
        <v>59695061</v>
      </c>
      <c r="P10" s="11">
        <f t="shared" si="1"/>
        <v>59031783</v>
      </c>
      <c r="Q10" s="11">
        <f t="shared" si="1"/>
        <v>58368505</v>
      </c>
      <c r="R10" s="11">
        <f t="shared" si="1"/>
        <v>57705227</v>
      </c>
      <c r="S10" s="11">
        <f>R10+R13</f>
        <v>57041949</v>
      </c>
      <c r="T10" s="11">
        <f aca="true" t="shared" si="2" ref="T10:AA10">S10+S13</f>
        <v>56378671</v>
      </c>
      <c r="U10" s="11">
        <f t="shared" si="2"/>
        <v>55715393</v>
      </c>
      <c r="V10" s="11">
        <f t="shared" si="2"/>
        <v>55052115</v>
      </c>
      <c r="W10" s="11">
        <f t="shared" si="2"/>
        <v>54388837</v>
      </c>
      <c r="X10" s="11">
        <f t="shared" si="2"/>
        <v>53725559</v>
      </c>
      <c r="Y10" s="11">
        <f t="shared" si="2"/>
        <v>53062281</v>
      </c>
      <c r="Z10" s="11">
        <f t="shared" si="2"/>
        <v>52399003</v>
      </c>
      <c r="AA10" s="11">
        <f t="shared" si="2"/>
        <v>51735725</v>
      </c>
    </row>
    <row r="11" spans="1:27" ht="12.75">
      <c r="A11" s="14">
        <f t="shared" si="0"/>
        <v>6</v>
      </c>
      <c r="B11" s="16"/>
      <c r="C11" s="5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2.75">
      <c r="A12" s="14">
        <f t="shared" si="0"/>
        <v>7</v>
      </c>
      <c r="B12" s="16" t="s">
        <v>33</v>
      </c>
      <c r="C12" s="5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14">
        <f t="shared" si="0"/>
        <v>8</v>
      </c>
      <c r="B13" s="16" t="s">
        <v>32</v>
      </c>
      <c r="C13" s="51">
        <f>-663278</f>
        <v>-663278</v>
      </c>
      <c r="D13" s="11">
        <f>C13</f>
        <v>-663278</v>
      </c>
      <c r="E13" s="11">
        <f aca="true" t="shared" si="3" ref="E13:S13">D13</f>
        <v>-663278</v>
      </c>
      <c r="F13" s="11">
        <f t="shared" si="3"/>
        <v>-663278</v>
      </c>
      <c r="G13" s="11">
        <f t="shared" si="3"/>
        <v>-663278</v>
      </c>
      <c r="H13" s="11">
        <f t="shared" si="3"/>
        <v>-663278</v>
      </c>
      <c r="I13" s="11">
        <f t="shared" si="3"/>
        <v>-663278</v>
      </c>
      <c r="J13" s="11">
        <f t="shared" si="3"/>
        <v>-663278</v>
      </c>
      <c r="K13" s="11">
        <f t="shared" si="3"/>
        <v>-663278</v>
      </c>
      <c r="L13" s="11">
        <f t="shared" si="3"/>
        <v>-663278</v>
      </c>
      <c r="M13" s="11">
        <f t="shared" si="3"/>
        <v>-663278</v>
      </c>
      <c r="N13" s="11">
        <f t="shared" si="3"/>
        <v>-663278</v>
      </c>
      <c r="O13" s="11">
        <f t="shared" si="3"/>
        <v>-663278</v>
      </c>
      <c r="P13" s="11">
        <f t="shared" si="3"/>
        <v>-663278</v>
      </c>
      <c r="Q13" s="11">
        <f t="shared" si="3"/>
        <v>-663278</v>
      </c>
      <c r="R13" s="11">
        <f t="shared" si="3"/>
        <v>-663278</v>
      </c>
      <c r="S13" s="11">
        <f t="shared" si="3"/>
        <v>-663278</v>
      </c>
      <c r="T13" s="11">
        <f aca="true" t="shared" si="4" ref="T13:AA13">S13</f>
        <v>-663278</v>
      </c>
      <c r="U13" s="11">
        <f t="shared" si="4"/>
        <v>-663278</v>
      </c>
      <c r="V13" s="11">
        <f t="shared" si="4"/>
        <v>-663278</v>
      </c>
      <c r="W13" s="11">
        <f t="shared" si="4"/>
        <v>-663278</v>
      </c>
      <c r="X13" s="11">
        <f t="shared" si="4"/>
        <v>-663278</v>
      </c>
      <c r="Y13" s="11">
        <f t="shared" si="4"/>
        <v>-663278</v>
      </c>
      <c r="Z13" s="11">
        <f t="shared" si="4"/>
        <v>-663278</v>
      </c>
      <c r="AA13" s="11">
        <f t="shared" si="4"/>
        <v>-663278</v>
      </c>
    </row>
    <row r="14" spans="1:27" ht="12.75">
      <c r="A14" s="14">
        <f t="shared" si="0"/>
        <v>9</v>
      </c>
      <c r="B14" s="16"/>
      <c r="C14" s="5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4">
      <c r="A15" s="14">
        <f t="shared" si="0"/>
        <v>10</v>
      </c>
      <c r="B15" s="53" t="s">
        <v>36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3.5" thickBot="1">
      <c r="A16" s="14">
        <f t="shared" si="0"/>
        <v>11</v>
      </c>
      <c r="B16" s="28" t="s">
        <v>37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thickTop="1">
      <c r="A17" s="14">
        <f t="shared" si="0"/>
        <v>12</v>
      </c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>
      <c r="A18" s="14">
        <f t="shared" si="0"/>
        <v>13</v>
      </c>
      <c r="B18" s="53" t="s">
        <v>19</v>
      </c>
      <c r="C18" s="11">
        <v>17033121.36</v>
      </c>
      <c r="D18" s="11">
        <f>C18+C26</f>
        <v>16335206.36</v>
      </c>
      <c r="E18" s="11">
        <f>D18+D26</f>
        <v>15637291.36</v>
      </c>
      <c r="F18" s="11">
        <f aca="true" t="shared" si="5" ref="F18:R18">E18+E26</f>
        <v>14939376.36</v>
      </c>
      <c r="G18" s="11">
        <f t="shared" si="5"/>
        <v>14241461.36</v>
      </c>
      <c r="H18" s="11">
        <f t="shared" si="5"/>
        <v>13543546.36</v>
      </c>
      <c r="I18" s="11">
        <f t="shared" si="5"/>
        <v>12845631.36</v>
      </c>
      <c r="J18" s="11">
        <f t="shared" si="5"/>
        <v>12147716.36</v>
      </c>
      <c r="K18" s="11">
        <f t="shared" si="5"/>
        <v>11449801.36</v>
      </c>
      <c r="L18" s="11">
        <f t="shared" si="5"/>
        <v>10751886.36</v>
      </c>
      <c r="M18" s="11">
        <f t="shared" si="5"/>
        <v>10053971.36</v>
      </c>
      <c r="N18" s="11">
        <f t="shared" si="5"/>
        <v>9356056.36</v>
      </c>
      <c r="O18" s="11">
        <f t="shared" si="5"/>
        <v>8658141.36</v>
      </c>
      <c r="P18" s="11">
        <f t="shared" si="5"/>
        <v>7960226.359999999</v>
      </c>
      <c r="Q18" s="11">
        <f t="shared" si="5"/>
        <v>7262311.359999999</v>
      </c>
      <c r="R18" s="11">
        <f t="shared" si="5"/>
        <v>6564396.359999999</v>
      </c>
      <c r="S18" s="11">
        <f>R18+R26</f>
        <v>5866481.359999999</v>
      </c>
      <c r="T18" s="11">
        <f aca="true" t="shared" si="6" ref="T18:AA18">S18+S26</f>
        <v>5168566.359999999</v>
      </c>
      <c r="U18" s="11">
        <f t="shared" si="6"/>
        <v>4470651.359999999</v>
      </c>
      <c r="V18" s="11">
        <f t="shared" si="6"/>
        <v>3772736.3599999994</v>
      </c>
      <c r="W18" s="11">
        <f t="shared" si="6"/>
        <v>3074821.3599999994</v>
      </c>
      <c r="X18" s="11">
        <f t="shared" si="6"/>
        <v>2376906.3599999994</v>
      </c>
      <c r="Y18" s="11">
        <f t="shared" si="6"/>
        <v>1678991.3599999994</v>
      </c>
      <c r="Z18" s="11">
        <f t="shared" si="6"/>
        <v>981076.3599999994</v>
      </c>
      <c r="AA18" s="11">
        <f t="shared" si="6"/>
        <v>283161.3599999994</v>
      </c>
    </row>
    <row r="19" spans="1:27" ht="12.75">
      <c r="A19" s="14">
        <f t="shared" si="0"/>
        <v>14</v>
      </c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>
      <c r="A20" s="14">
        <f t="shared" si="0"/>
        <v>15</v>
      </c>
      <c r="B20" s="16" t="s">
        <v>21</v>
      </c>
      <c r="C20" s="11">
        <v>13794354.1</v>
      </c>
      <c r="D20" s="11">
        <f>C20</f>
        <v>13794354.1</v>
      </c>
      <c r="E20" s="11">
        <f aca="true" t="shared" si="7" ref="E20:S20">D20</f>
        <v>13794354.1</v>
      </c>
      <c r="F20" s="11">
        <f t="shared" si="7"/>
        <v>13794354.1</v>
      </c>
      <c r="G20" s="11">
        <f t="shared" si="7"/>
        <v>13794354.1</v>
      </c>
      <c r="H20" s="11">
        <f t="shared" si="7"/>
        <v>13794354.1</v>
      </c>
      <c r="I20" s="11">
        <f t="shared" si="7"/>
        <v>13794354.1</v>
      </c>
      <c r="J20" s="11">
        <f t="shared" si="7"/>
        <v>13794354.1</v>
      </c>
      <c r="K20" s="11">
        <f t="shared" si="7"/>
        <v>13794354.1</v>
      </c>
      <c r="L20" s="11">
        <f t="shared" si="7"/>
        <v>13794354.1</v>
      </c>
      <c r="M20" s="11">
        <f t="shared" si="7"/>
        <v>13794354.1</v>
      </c>
      <c r="N20" s="11">
        <f t="shared" si="7"/>
        <v>13794354.1</v>
      </c>
      <c r="O20" s="11">
        <f t="shared" si="7"/>
        <v>13794354.1</v>
      </c>
      <c r="P20" s="11">
        <f t="shared" si="7"/>
        <v>13794354.1</v>
      </c>
      <c r="Q20" s="11">
        <f t="shared" si="7"/>
        <v>13794354.1</v>
      </c>
      <c r="R20" s="11">
        <f t="shared" si="7"/>
        <v>13794354.1</v>
      </c>
      <c r="S20" s="11">
        <f t="shared" si="7"/>
        <v>13794354.1</v>
      </c>
      <c r="T20" s="11">
        <f aca="true" t="shared" si="8" ref="T20:AA20">S20</f>
        <v>13794354.1</v>
      </c>
      <c r="U20" s="11">
        <f t="shared" si="8"/>
        <v>13794354.1</v>
      </c>
      <c r="V20" s="11">
        <f t="shared" si="8"/>
        <v>13794354.1</v>
      </c>
      <c r="W20" s="11">
        <f t="shared" si="8"/>
        <v>13794354.1</v>
      </c>
      <c r="X20" s="11">
        <f t="shared" si="8"/>
        <v>13794354.1</v>
      </c>
      <c r="Y20" s="11">
        <f t="shared" si="8"/>
        <v>13794354.1</v>
      </c>
      <c r="Z20" s="11">
        <f t="shared" si="8"/>
        <v>13794354.1</v>
      </c>
      <c r="AA20" s="11">
        <f t="shared" si="8"/>
        <v>13794354.1</v>
      </c>
    </row>
    <row r="21" spans="1:27" ht="12.75">
      <c r="A21" s="14">
        <f t="shared" si="0"/>
        <v>16</v>
      </c>
      <c r="B21" s="1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14">
        <f t="shared" si="0"/>
        <v>17</v>
      </c>
      <c r="B22" s="16" t="s">
        <v>35</v>
      </c>
      <c r="C22" s="11">
        <v>1998778.99</v>
      </c>
      <c r="D22" s="11">
        <f>C22</f>
        <v>1998778.99</v>
      </c>
      <c r="E22" s="11">
        <f aca="true" t="shared" si="9" ref="E22:S22">D22</f>
        <v>1998778.99</v>
      </c>
      <c r="F22" s="11">
        <f t="shared" si="9"/>
        <v>1998778.99</v>
      </c>
      <c r="G22" s="11">
        <f t="shared" si="9"/>
        <v>1998778.99</v>
      </c>
      <c r="H22" s="11">
        <f t="shared" si="9"/>
        <v>1998778.99</v>
      </c>
      <c r="I22" s="11">
        <f t="shared" si="9"/>
        <v>1998778.99</v>
      </c>
      <c r="J22" s="11">
        <f t="shared" si="9"/>
        <v>1998778.99</v>
      </c>
      <c r="K22" s="11">
        <f t="shared" si="9"/>
        <v>1998778.99</v>
      </c>
      <c r="L22" s="11">
        <f t="shared" si="9"/>
        <v>1998778.99</v>
      </c>
      <c r="M22" s="11">
        <f t="shared" si="9"/>
        <v>1998778.99</v>
      </c>
      <c r="N22" s="11">
        <f t="shared" si="9"/>
        <v>1998778.99</v>
      </c>
      <c r="O22" s="11">
        <f t="shared" si="9"/>
        <v>1998778.99</v>
      </c>
      <c r="P22" s="11">
        <f t="shared" si="9"/>
        <v>1998778.99</v>
      </c>
      <c r="Q22" s="11">
        <f t="shared" si="9"/>
        <v>1998778.99</v>
      </c>
      <c r="R22" s="11">
        <f t="shared" si="9"/>
        <v>1998778.99</v>
      </c>
      <c r="S22" s="11">
        <f t="shared" si="9"/>
        <v>1998778.99</v>
      </c>
      <c r="T22" s="11">
        <f aca="true" t="shared" si="10" ref="T22:AA22">S22</f>
        <v>1998778.99</v>
      </c>
      <c r="U22" s="11">
        <f t="shared" si="10"/>
        <v>1998778.99</v>
      </c>
      <c r="V22" s="11">
        <f t="shared" si="10"/>
        <v>1998778.99</v>
      </c>
      <c r="W22" s="11">
        <f t="shared" si="10"/>
        <v>1998778.99</v>
      </c>
      <c r="X22" s="11">
        <f t="shared" si="10"/>
        <v>1998778.99</v>
      </c>
      <c r="Y22" s="11">
        <f t="shared" si="10"/>
        <v>1998778.99</v>
      </c>
      <c r="Z22" s="11">
        <f t="shared" si="10"/>
        <v>1998778.99</v>
      </c>
      <c r="AA22" s="11">
        <f t="shared" si="10"/>
        <v>1998778.99</v>
      </c>
    </row>
    <row r="23" spans="1:27" ht="12.75">
      <c r="A23" s="14">
        <f t="shared" si="0"/>
        <v>18</v>
      </c>
      <c r="B23" s="1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14">
        <f t="shared" si="0"/>
        <v>19</v>
      </c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14">
        <f t="shared" si="0"/>
        <v>20</v>
      </c>
      <c r="B25" s="53" t="s">
        <v>33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14">
        <f t="shared" si="0"/>
        <v>21</v>
      </c>
      <c r="B26" s="16" t="s">
        <v>34</v>
      </c>
      <c r="C26" s="11">
        <v>-697915</v>
      </c>
      <c r="D26" s="11">
        <v>-697915</v>
      </c>
      <c r="E26" s="11">
        <f>D26</f>
        <v>-697915</v>
      </c>
      <c r="F26" s="11">
        <f aca="true" t="shared" si="11" ref="F26:S26">E26</f>
        <v>-697915</v>
      </c>
      <c r="G26" s="11">
        <f t="shared" si="11"/>
        <v>-697915</v>
      </c>
      <c r="H26" s="11">
        <f t="shared" si="11"/>
        <v>-697915</v>
      </c>
      <c r="I26" s="11">
        <f t="shared" si="11"/>
        <v>-697915</v>
      </c>
      <c r="J26" s="11">
        <f t="shared" si="11"/>
        <v>-697915</v>
      </c>
      <c r="K26" s="11">
        <f t="shared" si="11"/>
        <v>-697915</v>
      </c>
      <c r="L26" s="11">
        <f t="shared" si="11"/>
        <v>-697915</v>
      </c>
      <c r="M26" s="11">
        <f t="shared" si="11"/>
        <v>-697915</v>
      </c>
      <c r="N26" s="11">
        <f t="shared" si="11"/>
        <v>-697915</v>
      </c>
      <c r="O26" s="11">
        <f t="shared" si="11"/>
        <v>-697915</v>
      </c>
      <c r="P26" s="11">
        <f t="shared" si="11"/>
        <v>-697915</v>
      </c>
      <c r="Q26" s="11">
        <f t="shared" si="11"/>
        <v>-697915</v>
      </c>
      <c r="R26" s="11">
        <f t="shared" si="11"/>
        <v>-697915</v>
      </c>
      <c r="S26" s="11">
        <f t="shared" si="11"/>
        <v>-697915</v>
      </c>
      <c r="T26" s="11">
        <f aca="true" t="shared" si="12" ref="T26:AA26">S26</f>
        <v>-697915</v>
      </c>
      <c r="U26" s="11">
        <f t="shared" si="12"/>
        <v>-697915</v>
      </c>
      <c r="V26" s="11">
        <f t="shared" si="12"/>
        <v>-697915</v>
      </c>
      <c r="W26" s="11">
        <f t="shared" si="12"/>
        <v>-697915</v>
      </c>
      <c r="X26" s="11">
        <f t="shared" si="12"/>
        <v>-697915</v>
      </c>
      <c r="Y26" s="11">
        <f t="shared" si="12"/>
        <v>-697915</v>
      </c>
      <c r="Z26" s="11">
        <f t="shared" si="12"/>
        <v>-697915</v>
      </c>
      <c r="AA26" s="11">
        <f t="shared" si="12"/>
        <v>-697915</v>
      </c>
    </row>
    <row r="27" spans="1:27" ht="12.75">
      <c r="A27" s="14">
        <f t="shared" si="0"/>
        <v>22</v>
      </c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3.5" thickBot="1">
      <c r="A28" s="14">
        <f t="shared" si="0"/>
        <v>23</v>
      </c>
      <c r="B28" s="28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3.5" thickTop="1">
      <c r="A29" s="14">
        <f t="shared" si="0"/>
        <v>24</v>
      </c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>
      <c r="A30" s="14">
        <f t="shared" si="0"/>
        <v>25</v>
      </c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>
      <c r="A31" s="14">
        <f t="shared" si="0"/>
        <v>26</v>
      </c>
      <c r="B31" s="16" t="s">
        <v>31</v>
      </c>
      <c r="C31" s="11">
        <v>86184.68</v>
      </c>
      <c r="D31" s="11">
        <f>C31</f>
        <v>86184.68</v>
      </c>
      <c r="E31" s="11">
        <f aca="true" t="shared" si="13" ref="E31:S31">D31</f>
        <v>86184.68</v>
      </c>
      <c r="F31" s="11">
        <f t="shared" si="13"/>
        <v>86184.68</v>
      </c>
      <c r="G31" s="11">
        <f t="shared" si="13"/>
        <v>86184.68</v>
      </c>
      <c r="H31" s="11">
        <f t="shared" si="13"/>
        <v>86184.68</v>
      </c>
      <c r="I31" s="11">
        <f t="shared" si="13"/>
        <v>86184.68</v>
      </c>
      <c r="J31" s="11">
        <f t="shared" si="13"/>
        <v>86184.68</v>
      </c>
      <c r="K31" s="11">
        <f t="shared" si="13"/>
        <v>86184.68</v>
      </c>
      <c r="L31" s="11">
        <f t="shared" si="13"/>
        <v>86184.68</v>
      </c>
      <c r="M31" s="11">
        <f t="shared" si="13"/>
        <v>86184.68</v>
      </c>
      <c r="N31" s="11">
        <f t="shared" si="13"/>
        <v>86184.68</v>
      </c>
      <c r="O31" s="11">
        <f t="shared" si="13"/>
        <v>86184.68</v>
      </c>
      <c r="P31" s="11">
        <f t="shared" si="13"/>
        <v>86184.68</v>
      </c>
      <c r="Q31" s="11">
        <f t="shared" si="13"/>
        <v>86184.68</v>
      </c>
      <c r="R31" s="11">
        <f t="shared" si="13"/>
        <v>86184.68</v>
      </c>
      <c r="S31" s="11">
        <f t="shared" si="13"/>
        <v>86184.68</v>
      </c>
      <c r="T31" s="11">
        <f aca="true" t="shared" si="14" ref="T31:AA31">S31</f>
        <v>86184.68</v>
      </c>
      <c r="U31" s="11">
        <f t="shared" si="14"/>
        <v>86184.68</v>
      </c>
      <c r="V31" s="11">
        <f t="shared" si="14"/>
        <v>86184.68</v>
      </c>
      <c r="W31" s="11">
        <f t="shared" si="14"/>
        <v>86184.68</v>
      </c>
      <c r="X31" s="11">
        <f t="shared" si="14"/>
        <v>86184.68</v>
      </c>
      <c r="Y31" s="11">
        <f t="shared" si="14"/>
        <v>86184.68</v>
      </c>
      <c r="Z31" s="11">
        <f t="shared" si="14"/>
        <v>86184.68</v>
      </c>
      <c r="AA31" s="11">
        <f t="shared" si="14"/>
        <v>86184.68</v>
      </c>
    </row>
    <row r="32" spans="1:27" ht="12.75">
      <c r="A32" s="14">
        <f t="shared" si="0"/>
        <v>27</v>
      </c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>
      <c r="A33" s="14">
        <f t="shared" si="0"/>
        <v>28</v>
      </c>
      <c r="B33" s="16" t="s">
        <v>48</v>
      </c>
      <c r="C33" s="11"/>
      <c r="D33" s="11"/>
      <c r="E33" s="11"/>
      <c r="F33" s="11"/>
      <c r="G33" s="11"/>
      <c r="H33" s="11"/>
      <c r="I33" s="11"/>
      <c r="J33" s="11">
        <f>6984638.88</f>
        <v>6984638.88</v>
      </c>
      <c r="K33" s="11">
        <f>J33+6967825.45</f>
        <v>13952464.33</v>
      </c>
      <c r="L33" s="11">
        <f>K33-139809.84</f>
        <v>13812654.49</v>
      </c>
      <c r="M33" s="11">
        <f>L33+112516.21</f>
        <v>13925170.700000001</v>
      </c>
      <c r="N33" s="11">
        <f>M33-15401.74</f>
        <v>13909768.96</v>
      </c>
      <c r="O33" s="11">
        <f aca="true" t="shared" si="15" ref="O33:Z33">N33</f>
        <v>13909768.96</v>
      </c>
      <c r="P33" s="11">
        <f t="shared" si="15"/>
        <v>13909768.96</v>
      </c>
      <c r="Q33" s="11">
        <f t="shared" si="15"/>
        <v>13909768.96</v>
      </c>
      <c r="R33" s="11">
        <f t="shared" si="15"/>
        <v>13909768.96</v>
      </c>
      <c r="S33" s="11">
        <f t="shared" si="15"/>
        <v>13909768.96</v>
      </c>
      <c r="T33" s="11">
        <f t="shared" si="15"/>
        <v>13909768.96</v>
      </c>
      <c r="U33" s="11">
        <f t="shared" si="15"/>
        <v>13909768.96</v>
      </c>
      <c r="V33" s="11">
        <f t="shared" si="15"/>
        <v>13909768.96</v>
      </c>
      <c r="W33" s="11">
        <f t="shared" si="15"/>
        <v>13909768.96</v>
      </c>
      <c r="X33" s="11">
        <f t="shared" si="15"/>
        <v>13909768.96</v>
      </c>
      <c r="Y33" s="11">
        <f t="shared" si="15"/>
        <v>13909768.96</v>
      </c>
      <c r="Z33" s="11">
        <f t="shared" si="15"/>
        <v>13909768.96</v>
      </c>
      <c r="AA33" s="11">
        <f>Z33</f>
        <v>13909768.96</v>
      </c>
    </row>
    <row r="34" spans="1:27" ht="12.75">
      <c r="A34" s="14">
        <f t="shared" si="0"/>
        <v>29</v>
      </c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3.5" thickBot="1">
      <c r="A35" s="14">
        <f t="shared" si="0"/>
        <v>30</v>
      </c>
      <c r="B35" s="1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3:4" ht="12.75">
      <c r="C36" s="13"/>
      <c r="D36" s="13"/>
    </row>
    <row r="37" spans="2:4" ht="12.75">
      <c r="B37" t="s">
        <v>49</v>
      </c>
      <c r="C37" s="13"/>
      <c r="D37" s="13"/>
    </row>
    <row r="38" spans="2:8" ht="12.75">
      <c r="B38" t="s">
        <v>50</v>
      </c>
      <c r="C38" s="52"/>
      <c r="H38" s="13"/>
    </row>
    <row r="39" spans="8:26" ht="12.75">
      <c r="H39" s="13"/>
      <c r="T39" s="55" t="s">
        <v>136</v>
      </c>
      <c r="U39" s="52"/>
      <c r="Z39" s="152">
        <f>AA31</f>
        <v>86184.68</v>
      </c>
    </row>
    <row r="40" spans="8:26" ht="12.75">
      <c r="H40" s="13"/>
      <c r="T40" s="55" t="s">
        <v>137</v>
      </c>
      <c r="U40" s="52"/>
      <c r="Z40" s="52">
        <f>AA22</f>
        <v>1998778.99</v>
      </c>
    </row>
    <row r="41" spans="20:26" ht="13.5" thickBot="1">
      <c r="T41" s="55" t="s">
        <v>138</v>
      </c>
      <c r="U41" s="52"/>
      <c r="Z41" s="153">
        <f>SUM(Z39:Z40)</f>
        <v>2084963.67</v>
      </c>
    </row>
    <row r="42" ht="13.5" thickTop="1"/>
    <row r="43" spans="3:4" ht="12.75">
      <c r="C43" s="13"/>
      <c r="D43" s="13"/>
    </row>
    <row r="44" spans="3:4" ht="12.75">
      <c r="C44" s="52"/>
      <c r="D44" s="52"/>
    </row>
  </sheetData>
  <sheetProtection/>
  <printOptions/>
  <pageMargins left="0.2" right="0.21" top="1" bottom="1" header="0.5" footer="0.5"/>
  <pageSetup fitToWidth="3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Neal Edward Pedersen</cp:lastModifiedBy>
  <cp:lastPrinted>2012-01-06T18:30:09Z</cp:lastPrinted>
  <dcterms:created xsi:type="dcterms:W3CDTF">2005-10-03T18:05:19Z</dcterms:created>
  <dcterms:modified xsi:type="dcterms:W3CDTF">2012-01-12T16:50:50Z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