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comments1.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mc:AlternateContent xmlns:mc="http://schemas.openxmlformats.org/markup-compatibility/2006">
    <mc:Choice Requires="x15">
      <x15ac:absPath xmlns:x15ac="http://schemas.microsoft.com/office/spreadsheetml/2010/11/ac" url="R:\Regulatory_Affairs\PGA - WASHINGTON\2020\1_September Filing\Advice Filings\UG-170094_20-7_HoldCo\"/>
    </mc:Choice>
  </mc:AlternateContent>
  <xr:revisionPtr revIDLastSave="0" documentId="13_ncr:1_{BAF6BD8E-1A48-407F-B6FC-FE53C6AB687E}" xr6:coauthVersionLast="36" xr6:coauthVersionMax="36" xr10:uidLastSave="{00000000-0000-0000-0000-000000000000}"/>
  <bookViews>
    <workbookView xWindow="0" yWindow="0" windowWidth="28800" windowHeight="11835" activeTab="1" xr2:uid="{00000000-000D-0000-FFFF-FFFF00000000}"/>
  </bookViews>
  <sheets>
    <sheet name="Calc of Increments" sheetId="1" r:id="rId1"/>
    <sheet name="Effcts on Avg. Bill" sheetId="2" r:id="rId2"/>
    <sheet name="Deferred Account" sheetId="6" r:id="rId3"/>
    <sheet name="254121" sheetId="4" r:id="rId4"/>
    <sheet name="Effects on Revenue" sheetId="3" r:id="rId5"/>
  </sheets>
  <externalReferences>
    <externalReference r:id="rId6"/>
  </externalReferences>
  <definedNames>
    <definedName name="EFFDATE">[1]Inputs!$B$63</definedName>
    <definedName name="_xlnm.Print_Area" localSheetId="3">'254121'!$A$1:$H$38</definedName>
    <definedName name="_xlnm.Print_Area" localSheetId="2">'Deferred Account'!$A$1:$K$22</definedName>
    <definedName name="revsens">[1]Inputs!$B$30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2" l="1"/>
  <c r="K9" i="2"/>
  <c r="L8" i="2"/>
  <c r="K8" i="2"/>
  <c r="J84" i="2"/>
  <c r="K84" i="2" s="1"/>
  <c r="H84" i="2"/>
  <c r="I84" i="2" s="1"/>
  <c r="F84" i="2"/>
  <c r="D84" i="2"/>
  <c r="J83" i="2"/>
  <c r="H83" i="2"/>
  <c r="F83" i="2"/>
  <c r="D83" i="2"/>
  <c r="J81" i="2"/>
  <c r="H81" i="2"/>
  <c r="D81" i="2"/>
  <c r="J80" i="2"/>
  <c r="H80" i="2"/>
  <c r="D80" i="2"/>
  <c r="J79" i="2"/>
  <c r="H79" i="2"/>
  <c r="D79" i="2"/>
  <c r="J78" i="2"/>
  <c r="H78" i="2"/>
  <c r="D78" i="2"/>
  <c r="J77" i="2"/>
  <c r="H77" i="2"/>
  <c r="D77" i="2"/>
  <c r="J76" i="2"/>
  <c r="H76" i="2"/>
  <c r="G76" i="2"/>
  <c r="F76" i="2"/>
  <c r="D76" i="2"/>
  <c r="J74" i="2"/>
  <c r="H74" i="2"/>
  <c r="D74" i="2"/>
  <c r="J73" i="2"/>
  <c r="H73" i="2"/>
  <c r="D73" i="2"/>
  <c r="J72" i="2"/>
  <c r="H72" i="2"/>
  <c r="D72" i="2"/>
  <c r="J71" i="2"/>
  <c r="H71" i="2"/>
  <c r="D71" i="2"/>
  <c r="J70" i="2"/>
  <c r="H70" i="2"/>
  <c r="D70" i="2"/>
  <c r="J69" i="2"/>
  <c r="H69" i="2"/>
  <c r="F69" i="2"/>
  <c r="D69" i="2"/>
  <c r="J67" i="2"/>
  <c r="H67" i="2"/>
  <c r="D67" i="2"/>
  <c r="J66" i="2"/>
  <c r="H66" i="2"/>
  <c r="D66" i="2"/>
  <c r="J65" i="2"/>
  <c r="H65" i="2"/>
  <c r="D65" i="2"/>
  <c r="J64" i="2"/>
  <c r="H64" i="2"/>
  <c r="D64" i="2"/>
  <c r="J63" i="2"/>
  <c r="K68" i="2" s="1"/>
  <c r="H63" i="2"/>
  <c r="D63" i="2"/>
  <c r="J62" i="2"/>
  <c r="H62" i="2"/>
  <c r="F62" i="2"/>
  <c r="D62" i="2"/>
  <c r="J60" i="2"/>
  <c r="H60" i="2"/>
  <c r="D60" i="2"/>
  <c r="J59" i="2"/>
  <c r="H59" i="2"/>
  <c r="D59" i="2"/>
  <c r="J58" i="2"/>
  <c r="H58" i="2"/>
  <c r="D58" i="2"/>
  <c r="J57" i="2"/>
  <c r="H57" i="2"/>
  <c r="D57" i="2"/>
  <c r="J56" i="2"/>
  <c r="H56" i="2"/>
  <c r="D56" i="2"/>
  <c r="J55" i="2"/>
  <c r="H55" i="2"/>
  <c r="G55" i="2"/>
  <c r="F55" i="2"/>
  <c r="D55" i="2"/>
  <c r="J53" i="2"/>
  <c r="H53" i="2"/>
  <c r="D53" i="2"/>
  <c r="J52" i="2"/>
  <c r="H52" i="2"/>
  <c r="D52" i="2"/>
  <c r="J51" i="2"/>
  <c r="H51" i="2"/>
  <c r="D51" i="2"/>
  <c r="J50" i="2"/>
  <c r="H50" i="2"/>
  <c r="D50" i="2"/>
  <c r="J49" i="2"/>
  <c r="H49" i="2"/>
  <c r="D49" i="2"/>
  <c r="J48" i="2"/>
  <c r="H48" i="2"/>
  <c r="G48" i="2"/>
  <c r="F48" i="2"/>
  <c r="D48" i="2"/>
  <c r="J46" i="2"/>
  <c r="H46" i="2"/>
  <c r="D46" i="2"/>
  <c r="J45" i="2"/>
  <c r="H45" i="2"/>
  <c r="D45" i="2"/>
  <c r="J44" i="2"/>
  <c r="H44" i="2"/>
  <c r="D44" i="2"/>
  <c r="J43" i="2"/>
  <c r="H43" i="2"/>
  <c r="D43" i="2"/>
  <c r="J42" i="2"/>
  <c r="H42" i="2"/>
  <c r="D42" i="2"/>
  <c r="J41" i="2"/>
  <c r="H41" i="2"/>
  <c r="F41" i="2"/>
  <c r="D41" i="2"/>
  <c r="J39" i="2"/>
  <c r="H39" i="2"/>
  <c r="D39" i="2"/>
  <c r="J38" i="2"/>
  <c r="H38" i="2"/>
  <c r="D38" i="2"/>
  <c r="J37" i="2"/>
  <c r="H37" i="2"/>
  <c r="D37" i="2"/>
  <c r="J36" i="2"/>
  <c r="H36" i="2"/>
  <c r="D36" i="2"/>
  <c r="J35" i="2"/>
  <c r="H35" i="2"/>
  <c r="D35" i="2"/>
  <c r="J34" i="2"/>
  <c r="H34" i="2"/>
  <c r="F34" i="2"/>
  <c r="D34" i="2"/>
  <c r="J32" i="2"/>
  <c r="H32" i="2"/>
  <c r="D32" i="2"/>
  <c r="J31" i="2"/>
  <c r="H31" i="2"/>
  <c r="F31" i="2"/>
  <c r="D31" i="2"/>
  <c r="J29" i="2"/>
  <c r="H29" i="2"/>
  <c r="D29" i="2"/>
  <c r="J28" i="2"/>
  <c r="H28" i="2"/>
  <c r="F28" i="2"/>
  <c r="D28" i="2"/>
  <c r="J26" i="2"/>
  <c r="H26" i="2"/>
  <c r="D26" i="2"/>
  <c r="J25" i="2"/>
  <c r="H25" i="2"/>
  <c r="G25" i="2"/>
  <c r="F25" i="2"/>
  <c r="D25" i="2"/>
  <c r="J23" i="2"/>
  <c r="H23" i="2"/>
  <c r="D23" i="2"/>
  <c r="J22" i="2"/>
  <c r="H22" i="2"/>
  <c r="F22" i="2"/>
  <c r="D22" i="2"/>
  <c r="J20" i="2"/>
  <c r="H20" i="2"/>
  <c r="D20" i="2"/>
  <c r="J19" i="2"/>
  <c r="H19" i="2"/>
  <c r="F19" i="2"/>
  <c r="D19" i="2"/>
  <c r="J18" i="2"/>
  <c r="H18" i="2"/>
  <c r="F18" i="2"/>
  <c r="D18" i="2"/>
  <c r="J17" i="2"/>
  <c r="H17" i="2"/>
  <c r="F17" i="2"/>
  <c r="D17" i="2"/>
  <c r="J16" i="2"/>
  <c r="H16" i="2"/>
  <c r="F16" i="2"/>
  <c r="D16" i="2"/>
  <c r="J15" i="2"/>
  <c r="H15" i="2"/>
  <c r="F15" i="2"/>
  <c r="D15" i="2"/>
  <c r="J14" i="2"/>
  <c r="H14" i="2"/>
  <c r="F14" i="2"/>
  <c r="D14" i="2"/>
  <c r="J13" i="2"/>
  <c r="H13" i="2"/>
  <c r="F13" i="2"/>
  <c r="D13" i="2"/>
  <c r="I8" i="2"/>
  <c r="A8" i="2"/>
  <c r="A9" i="2" s="1"/>
  <c r="A10" i="2" s="1"/>
  <c r="A11" i="2" s="1"/>
  <c r="A12" i="2" s="1"/>
  <c r="A13" i="2" s="1"/>
  <c r="A14" i="2" s="1"/>
  <c r="A15" i="2" s="1"/>
  <c r="A16" i="2" s="1"/>
  <c r="A17" i="2" s="1"/>
  <c r="A18" i="2" s="1"/>
  <c r="A19" i="2" s="1"/>
  <c r="A20" i="2" s="1"/>
  <c r="A21" i="2" s="1"/>
  <c r="A22" i="2" s="1"/>
  <c r="A3" i="2"/>
  <c r="A2" i="2"/>
  <c r="A1" i="2"/>
  <c r="I30" i="2" l="1"/>
  <c r="L84" i="2"/>
  <c r="I33" i="2"/>
  <c r="I75" i="2"/>
  <c r="I24" i="2"/>
  <c r="I13" i="2"/>
  <c r="I82" i="2"/>
  <c r="I16" i="2"/>
  <c r="I61" i="2"/>
  <c r="I54" i="2"/>
  <c r="I21" i="2"/>
  <c r="A23" i="2"/>
  <c r="A24" i="2"/>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K47" i="2"/>
  <c r="K40" i="2"/>
  <c r="I47" i="2"/>
  <c r="K27" i="2"/>
  <c r="K30" i="2"/>
  <c r="L30" i="2" s="1"/>
  <c r="K61" i="2"/>
  <c r="L61" i="2" s="1"/>
  <c r="I68" i="2"/>
  <c r="K82" i="2"/>
  <c r="I83" i="2"/>
  <c r="K83" i="2"/>
  <c r="K21" i="2"/>
  <c r="I27" i="2"/>
  <c r="K13" i="2"/>
  <c r="L13" i="2" s="1"/>
  <c r="I14" i="2"/>
  <c r="K14" i="2"/>
  <c r="I15" i="2"/>
  <c r="K15" i="2"/>
  <c r="L15" i="2" s="1"/>
  <c r="K16" i="2"/>
  <c r="L16" i="2" s="1"/>
  <c r="I17" i="2"/>
  <c r="K17" i="2"/>
  <c r="I18" i="2"/>
  <c r="K18" i="2"/>
  <c r="L18" i="2" s="1"/>
  <c r="K33" i="2"/>
  <c r="I40" i="2"/>
  <c r="K54" i="2"/>
  <c r="K75" i="2"/>
  <c r="K24" i="2"/>
  <c r="L24" i="2" s="1"/>
  <c r="L21" i="2" l="1"/>
  <c r="L75" i="2"/>
  <c r="L82" i="2"/>
  <c r="L47" i="2"/>
  <c r="L83" i="2"/>
  <c r="L27" i="2"/>
  <c r="L33" i="2"/>
  <c r="L54" i="2"/>
  <c r="L14" i="2"/>
  <c r="L40" i="2"/>
  <c r="L17" i="2"/>
  <c r="L68" i="2"/>
  <c r="A17" i="6" l="1"/>
  <c r="A18" i="6" s="1"/>
  <c r="A19" i="6" s="1"/>
  <c r="A13" i="6"/>
  <c r="A14" i="6" s="1"/>
  <c r="A15" i="6" s="1"/>
  <c r="A1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Taylor, Marsha</author>
  </authors>
  <commentList>
    <comment ref="G11" authorId="0" shapeId="0" xr:uid="{1567FCDD-311E-404C-8ABD-426C2181E274}">
      <text>
        <r>
          <rPr>
            <b/>
            <sz val="9"/>
            <color indexed="81"/>
            <rFont val="Tahoma"/>
            <family val="2"/>
          </rPr>
          <t xml:space="preserve">Taylor, Marsha
</t>
        </r>
        <r>
          <rPr>
            <sz val="9"/>
            <color indexed="81"/>
            <rFont val="Tahoma"/>
            <family val="2"/>
          </rPr>
          <t xml:space="preserve">Q4 2020 rates is not available from the FERC website as of 9/4/2020. 
</t>
        </r>
      </text>
    </comment>
  </commentList>
</comments>
</file>

<file path=xl/sharedStrings.xml><?xml version="1.0" encoding="utf-8"?>
<sst xmlns="http://schemas.openxmlformats.org/spreadsheetml/2006/main" count="387" uniqueCount="184">
  <si>
    <t>NW Natural</t>
  </si>
  <si>
    <t>Rates &amp; Regulatory Affairs</t>
  </si>
  <si>
    <t>Calculation of Increments Allocated on the EQUAL PERCENTAGE OF MARGIN BASIS</t>
  </si>
  <si>
    <t>Billing</t>
  </si>
  <si>
    <t>WACOG &amp;</t>
  </si>
  <si>
    <t>Temps from</t>
  </si>
  <si>
    <t>HoldCo Credit</t>
  </si>
  <si>
    <t>PGA</t>
  </si>
  <si>
    <t>Rate from</t>
  </si>
  <si>
    <t>Demand from</t>
  </si>
  <si>
    <t>Temporary</t>
  </si>
  <si>
    <t>Proposed Amount:</t>
  </si>
  <si>
    <t>Allocated to Rate Schedules</t>
  </si>
  <si>
    <t>Volumes page,</t>
  </si>
  <si>
    <t>Rates page,</t>
  </si>
  <si>
    <t>Increment  page,</t>
  </si>
  <si>
    <t>MARGIN</t>
  </si>
  <si>
    <t>Volumetric</t>
  </si>
  <si>
    <t>Customer</t>
  </si>
  <si>
    <t>Total</t>
  </si>
  <si>
    <t>Revenue Sensitive Multiplier:</t>
  </si>
  <si>
    <t>add revenue sensitive factor</t>
  </si>
  <si>
    <t>Column D</t>
  </si>
  <si>
    <t>Column A</t>
  </si>
  <si>
    <t>Column B+C+D</t>
  </si>
  <si>
    <t>Rate</t>
  </si>
  <si>
    <t>Margin</t>
  </si>
  <si>
    <t>Charge</t>
  </si>
  <si>
    <t>Customers</t>
  </si>
  <si>
    <t>Amount to Amortize:</t>
  </si>
  <si>
    <t>All Customers</t>
  </si>
  <si>
    <t>E=B-C-D</t>
  </si>
  <si>
    <t>I = (G*H*12)+F</t>
  </si>
  <si>
    <t>Multiplier</t>
  </si>
  <si>
    <t>Allocation to RS</t>
  </si>
  <si>
    <t>Increment</t>
  </si>
  <si>
    <t>Schedule</t>
  </si>
  <si>
    <t>Block</t>
  </si>
  <si>
    <t>A</t>
  </si>
  <si>
    <t>B</t>
  </si>
  <si>
    <t>C</t>
  </si>
  <si>
    <t>D</t>
  </si>
  <si>
    <t>E</t>
  </si>
  <si>
    <t>F = E * A</t>
  </si>
  <si>
    <t>G</t>
  </si>
  <si>
    <t>H</t>
  </si>
  <si>
    <t>S</t>
  </si>
  <si>
    <t>T</t>
  </si>
  <si>
    <t>U</t>
  </si>
  <si>
    <t>1R</t>
  </si>
  <si>
    <t>1C</t>
  </si>
  <si>
    <t>2R</t>
  </si>
  <si>
    <t>3 CFS</t>
  </si>
  <si>
    <t>3 IFS</t>
  </si>
  <si>
    <t>41C Firm Sales</t>
  </si>
  <si>
    <t>Block 1</t>
  </si>
  <si>
    <t>Block 2</t>
  </si>
  <si>
    <t>41C Interr Sales</t>
  </si>
  <si>
    <t>41 Firm Trans</t>
  </si>
  <si>
    <t>41I Firm Sales</t>
  </si>
  <si>
    <t>41I Interr Sales</t>
  </si>
  <si>
    <t>42C Firm Sales</t>
  </si>
  <si>
    <t>Block 3</t>
  </si>
  <si>
    <t>Block 4</t>
  </si>
  <si>
    <t>Block 5</t>
  </si>
  <si>
    <t>Block 6</t>
  </si>
  <si>
    <t>42I Firm Sales</t>
  </si>
  <si>
    <t>42C Interr Sales</t>
  </si>
  <si>
    <t>42I Interr Sales</t>
  </si>
  <si>
    <t>42 Inter Trans</t>
  </si>
  <si>
    <t>43 Firm Trans</t>
  </si>
  <si>
    <t>43 Interr Trans</t>
  </si>
  <si>
    <t>Intentionally blank</t>
  </si>
  <si>
    <t>Totals</t>
  </si>
  <si>
    <t>Sources for line 2 above:</t>
  </si>
  <si>
    <t>Inputs page</t>
  </si>
  <si>
    <t>Column G</t>
  </si>
  <si>
    <t>Line 43</t>
  </si>
  <si>
    <t>Tariff Schedules:</t>
  </si>
  <si>
    <t>Schedule #</t>
  </si>
  <si>
    <t>Sched 209</t>
  </si>
  <si>
    <t>Note: Allocation to rate schedules or blocks with zero volumes is calculated on an overall margin percentage change basis.</t>
  </si>
  <si>
    <t>PGA Effects on Average Bill by Rate Schedule</t>
  </si>
  <si>
    <t>Calculation of Effect on Customer Average Bill by Rate Schedule [1]</t>
  </si>
  <si>
    <t>Washington</t>
  </si>
  <si>
    <t>Normal</t>
  </si>
  <si>
    <t>Current</t>
  </si>
  <si>
    <t>Proposed</t>
  </si>
  <si>
    <t>PGA Normalized</t>
  </si>
  <si>
    <t>Therms</t>
  </si>
  <si>
    <t>Minimum</t>
  </si>
  <si>
    <t>Therms in</t>
  </si>
  <si>
    <t>Monthly</t>
  </si>
  <si>
    <t>Average use</t>
  </si>
  <si>
    <t>Rates</t>
  </si>
  <si>
    <t>Average Bill</t>
  </si>
  <si>
    <t>% Bill Change</t>
  </si>
  <si>
    <t>F=D+(C * E)</t>
  </si>
  <si>
    <t>N = D+(C*M)</t>
  </si>
  <si>
    <t>F</t>
  </si>
  <si>
    <t>M</t>
  </si>
  <si>
    <t>N</t>
  </si>
  <si>
    <t>O</t>
  </si>
  <si>
    <t>N/A</t>
  </si>
  <si>
    <t>all additional</t>
  </si>
  <si>
    <t>TOTAL</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</si>
  <si>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</si>
  <si>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</si>
  <si>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Rates in summary</t>
  </si>
  <si>
    <t>Sources:</t>
  </si>
  <si>
    <t>Direct Inputs</t>
  </si>
  <si>
    <t>per Tariff</t>
  </si>
  <si>
    <t>Amount</t>
  </si>
  <si>
    <t>Temporary Increments</t>
  </si>
  <si>
    <t>Removal of Current Temporary Increments</t>
  </si>
  <si>
    <t>Amortization of Holding Company Credit</t>
  </si>
  <si>
    <t>Addition of Proposed Temporary Increments</t>
  </si>
  <si>
    <t>TOTAL OF ALL COMPONENTS OF RATE CHANGES</t>
  </si>
  <si>
    <t xml:space="preserve">Effect of this filing, as a percentage change </t>
  </si>
  <si>
    <t xml:space="preserve">2020-21 Washington: September Filing </t>
  </si>
  <si>
    <t xml:space="preserve">Tariff Advice 20-07: Schedule 209 Holding Company Credit and Interim Period Tax Deferral </t>
  </si>
  <si>
    <t>Reference</t>
  </si>
  <si>
    <t>Amortization of Holding Company Credit and</t>
  </si>
  <si>
    <t>Residual Amortization of Interim Tax Deferral</t>
  </si>
  <si>
    <t>NWN 2019-20 Washington PGA rate development file September.xlsx</t>
  </si>
  <si>
    <t>NWN 2020-21 WA PGA rate development file September.xlsx</t>
  </si>
  <si>
    <t>2019 Washington CBR Normalized Total Revenues</t>
  </si>
  <si>
    <t>rev sensitive factor is built in</t>
  </si>
  <si>
    <t>V</t>
  </si>
  <si>
    <t>W</t>
  </si>
  <si>
    <t>X</t>
  </si>
  <si>
    <t>42C Firm Trans</t>
  </si>
  <si>
    <t>42I Firm Trans</t>
  </si>
  <si>
    <t>Line 50</t>
  </si>
  <si>
    <t>Sched 303</t>
  </si>
  <si>
    <t>2020-2021 PGA Filing - Washington: September Filing</t>
  </si>
  <si>
    <t>Interim Tax Deferred Amort</t>
  </si>
  <si>
    <t>Company:</t>
  </si>
  <si>
    <t>Northwest Natural Gas Company</t>
  </si>
  <si>
    <t>State:</t>
  </si>
  <si>
    <t>Description:</t>
  </si>
  <si>
    <t>Washington Interim Tax Deferral Amortization</t>
  </si>
  <si>
    <t>Account Number:</t>
  </si>
  <si>
    <t>254121</t>
  </si>
  <si>
    <t>Temp Increment under Schedule 305</t>
  </si>
  <si>
    <t>Debit    (Credit)</t>
  </si>
  <si>
    <t xml:space="preserve">Month/Year </t>
  </si>
  <si>
    <t>Note</t>
  </si>
  <si>
    <t>Amortization</t>
  </si>
  <si>
    <t>Transfers</t>
  </si>
  <si>
    <t>Activity</t>
  </si>
  <si>
    <t>Balance</t>
  </si>
  <si>
    <t>(a)</t>
  </si>
  <si>
    <t>(b)</t>
  </si>
  <si>
    <t>(c)</t>
  </si>
  <si>
    <t>(d)</t>
  </si>
  <si>
    <t>(e)</t>
  </si>
  <si>
    <t>(f)</t>
  </si>
  <si>
    <t>Beginning Balance</t>
  </si>
  <si>
    <r>
      <t xml:space="preserve">new </t>
    </r>
    <r>
      <rPr>
        <b/>
        <sz val="10"/>
        <rFont val="Tahoma"/>
        <family val="2"/>
      </rPr>
      <t>(1)</t>
    </r>
  </si>
  <si>
    <t>forecast</t>
  </si>
  <si>
    <t>History truncated for ease of viewing</t>
  </si>
  <si>
    <t>Notes</t>
  </si>
  <si>
    <r>
      <rPr>
        <b/>
        <sz val="10"/>
        <rFont val="Tahoma"/>
        <family val="2"/>
      </rPr>
      <t>1</t>
    </r>
    <r>
      <rPr>
        <sz val="10"/>
        <rFont val="Tahoma"/>
        <family val="2"/>
      </rPr>
      <t xml:space="preserve"> - Transfer in authorized balance from 254120 for amortization.</t>
    </r>
  </si>
  <si>
    <t>Summary of Deferred Accounts</t>
  </si>
  <si>
    <t>Estimated</t>
  </si>
  <si>
    <t>Sep-Oct</t>
  </si>
  <si>
    <t>Interest</t>
  </si>
  <si>
    <t>Amount for</t>
  </si>
  <si>
    <t>Amounts</t>
  </si>
  <si>
    <t>During</t>
  </si>
  <si>
    <t>(Refund) or</t>
  </si>
  <si>
    <t>Excluded from</t>
  </si>
  <si>
    <t>Included in</t>
  </si>
  <si>
    <t>Account</t>
  </si>
  <si>
    <t>Collection</t>
  </si>
  <si>
    <t>PGA Filing</t>
  </si>
  <si>
    <t>I</t>
  </si>
  <si>
    <t>E = sum B thru D</t>
  </si>
  <si>
    <t>G = E + F</t>
  </si>
  <si>
    <t>MISC Deferrals and Amortizations</t>
  </si>
  <si>
    <t>254121 WA INTERIM TAX DEFER AMORT</t>
  </si>
  <si>
    <t>Please refer to NWN workpapers or electronic file "NWN 2020-21 Washington PGA rate development file September filing.xls" for application of revenue sensitive effect and calculation of rate increments.</t>
  </si>
  <si>
    <t>HoldCo &amp; Interim Tax Def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</si>
</sst>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7" formatCode="&quot;$&quot;#,##0.00_);\(&quot;$&quot;#,##0.00\)"/>
    <numFmt numFmtId="44" formatCode="_(&quot;$&quot;* #,##0.00_);_(&quot;$&quot;* \(#,##0.00\);_(&quot;$&quot;* &quot;-&quot;??_);_(@_)"/>
    <numFmt numFmtId="43" formatCode="_(* #,##0.00_);_(* \(#,##0.00\);_(* &quot;-&quot;??_);_(@_)"/>
    <numFmt numFmtId="164" formatCode="#,##0.00000_);\(#,##0.00000\)"/>
    <numFmt numFmtId="165" formatCode="0.000%"/>
    <numFmt numFmtId="166" formatCode="&quot;$&quot;#,##0.00000"/>
    <numFmt numFmtId="167" formatCode="&quot;$&quot;#,##0"/>
    <numFmt numFmtId="168" formatCode="#,##0.0_);\(#,##0.0\)"/>
    <numFmt numFmtId="169" formatCode="&quot;$&quot;#,##0.00000_);\(&quot;$&quot;#,##0.00000\)"/>
    <numFmt numFmtId="170" formatCode="0.00_);\(0.00\)"/>
    <numFmt numFmtId="171" formatCode="&quot;$&quot;#,##0.00"/>
    <numFmt numFmtId="172" formatCode="0.0%"/>
    <numFmt numFmtId="173" formatCode="_(&quot;$&quot;* #,##0_);_(&quot;$&quot;* \(#,##0\);_(&quot;$&quot;* &quot;-&quot;??_);_(@_)"/>
    <numFmt numFmtId="174" formatCode="[$-409]mmm\-yy;@"/>
  </numFmts>
  <fonts count="24" x14ac:knownFonts="1">
    <font>
      <sz val="11"/>
      <color theme="1"/>
      <name val="Calibri"/>
      <family val="2"/>
      <scheme val="minor"/>
    </font>
    <font>
      <sz val="11"/>
      <color theme="1"/>
      <name val="Calibri"/>
      <family val="2"/>
      <scheme val="minor"/>
    </font>
    <font>
      <b/>
      <sz val="11"/>
      <name val="Tahoma"/>
      <family val="2"/>
    </font>
    <font>
      <sz val="10"/>
      <name val="Tahoma"/>
      <family val="2"/>
    </font>
    <font>
      <b/>
      <sz val="10"/>
      <name val="Tahoma"/>
      <family val="2"/>
    </font>
    <font>
      <sz val="10"/>
      <name val="Times New Roman"/>
      <family val="1"/>
    </font>
    <font>
      <sz val="8"/>
      <name val="Tahoma"/>
      <family val="2"/>
    </font>
    <font>
      <b/>
      <u/>
      <sz val="10"/>
      <name val="Tahoma"/>
      <family val="2"/>
    </font>
    <font>
      <u/>
      <sz val="10"/>
      <name val="Tahoma"/>
      <family val="2"/>
    </font>
    <font>
      <sz val="11"/>
      <name val="Calibri"/>
      <family val="2"/>
      <scheme val="minor"/>
    </font>
    <font>
      <b/>
      <sz val="11"/>
      <name val="Calibri"/>
      <family val="2"/>
      <scheme val="minor"/>
    </font>
    <font>
      <sz val="11"/>
      <color indexed="12"/>
      <name val="Calibri"/>
      <family val="2"/>
      <scheme val="minor"/>
    </font>
    <font>
      <b/>
      <sz val="11"/>
      <color indexed="48"/>
      <name val="Calibri"/>
      <family val="2"/>
      <scheme val="minor"/>
    </font>
    <font>
      <b/>
      <sz val="11"/>
      <color rgb="FFFF0000"/>
      <name val="Calibri"/>
      <family val="2"/>
      <scheme val="minor"/>
    </font>
    <font>
      <b/>
      <u/>
      <sz val="11"/>
      <name val="Calibri"/>
      <family val="2"/>
      <scheme val="minor"/>
    </font>
    <font>
      <sz val="10"/>
      <name val="MS Sans Serif"/>
      <family val="2"/>
    </font>
    <font>
      <i/>
      <sz val="10"/>
      <name val="Tahoma"/>
      <family val="2"/>
    </font>
    <font>
      <sz val="10"/>
      <name val="Arial"/>
      <family val="2"/>
    </font>
    <font>
      <sz val="9"/>
      <name val="Tahoma"/>
      <family val="2"/>
    </font>
    <font>
      <b/>
      <sz val="9"/>
      <color indexed="81"/>
      <name val="Tahoma"/>
      <family val="2"/>
    </font>
    <font>
      <sz val="9"/>
      <color indexed="81"/>
      <name val="Tahoma"/>
      <family val="2"/>
    </font>
    <font>
      <b/>
      <sz val="8"/>
      <name val="Tahoma"/>
      <family val="2"/>
    </font>
    <font>
      <sz val="11"/>
      <color rgb="FF0000FF"/>
      <name val="Calibri"/>
      <family val="2"/>
      <scheme val="minor"/>
    </font>
    <font>
      <b/>
      <sz val="11"/>
      <color indexed="12"/>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99"/>
        <bgColor indexed="64"/>
      </patternFill>
    </fill>
  </fills>
  <borders count="37">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44" fontId="1" fillId="0" borderId="0" applyFont="0" applyFill="0" applyBorder="0" applyAlignment="0" applyProtection="0"/>
    <xf numFmtId="43" fontId="1" fillId="0" borderId="0" applyFont="0" applyFill="0" applyBorder="0" applyAlignment="0" applyProtection="0"/>
    <xf numFmtId="174" fontId="15" fillId="0" borderId="0"/>
    <xf numFmtId="0" fontId="15" fillId="0" borderId="0"/>
    <xf numFmtId="174" fontId="17" fillId="0" borderId="0"/>
    <xf numFmtId="174" fontId="17" fillId="0" borderId="0">
      <alignment vertical="top"/>
    </xf>
  </cellStyleXfs>
  <cellXfs count="301">
    <xf numFmtId="0" fontId="0" fillId="0" borderId="0" xfId="0"/>
    <xf numFmtId="0" fontId="9" fillId="0" borderId="0" xfId="0" applyFont="1"/>
    <xf numFmtId="0" fontId="2" fillId="3" borderId="0" xfId="0" applyFont="1" applyFill="1" applyBorder="1"/>
    <xf numFmtId="0" fontId="3" fillId="3" borderId="0" xfId="0" applyFont="1" applyFill="1"/>
    <xf numFmtId="0" fontId="4" fillId="3" borderId="0" xfId="0" applyFont="1" applyFill="1"/>
    <xf numFmtId="0" fontId="3" fillId="3" borderId="0" xfId="0" applyFont="1" applyFill="1" applyAlignment="1">
      <alignment horizontal="center"/>
    </xf>
    <xf numFmtId="0" fontId="7" fillId="3" borderId="0" xfId="0" applyFont="1" applyFill="1" applyAlignment="1">
      <alignment horizontal="center"/>
    </xf>
    <xf numFmtId="37" fontId="3" fillId="3" borderId="0" xfId="0" applyNumberFormat="1" applyFont="1" applyFill="1"/>
    <xf numFmtId="0" fontId="6" fillId="3" borderId="0" xfId="0" applyFont="1" applyFill="1"/>
    <xf numFmtId="0" fontId="7" fillId="3" borderId="0" xfId="0" applyFont="1" applyFill="1"/>
    <xf numFmtId="0" fontId="8" fillId="3" borderId="0" xfId="0" applyFont="1" applyFill="1"/>
    <xf numFmtId="37" fontId="3" fillId="3" borderId="18" xfId="0" applyNumberFormat="1" applyFont="1" applyFill="1" applyBorder="1"/>
    <xf numFmtId="37" fontId="3" fillId="3" borderId="0" xfId="0" applyNumberFormat="1" applyFont="1" applyFill="1" applyBorder="1"/>
    <xf numFmtId="5" fontId="4" fillId="3" borderId="33" xfId="0" applyNumberFormat="1" applyFont="1" applyFill="1" applyBorder="1"/>
    <xf numFmtId="0" fontId="4" fillId="3" borderId="0" xfId="0" quotePrefix="1" applyFont="1" applyFill="1"/>
    <xf numFmtId="0" fontId="3" fillId="3" borderId="0" xfId="0" quotePrefix="1" applyFont="1" applyFill="1"/>
    <xf numFmtId="5" fontId="4" fillId="3" borderId="0" xfId="3" applyNumberFormat="1" applyFont="1" applyFill="1"/>
    <xf numFmtId="37" fontId="4" fillId="3" borderId="0" xfId="0" applyNumberFormat="1" applyFont="1" applyFill="1"/>
    <xf numFmtId="10" fontId="4" fillId="3" borderId="0" xfId="1" applyNumberFormat="1" applyFont="1" applyFill="1"/>
    <xf numFmtId="0" fontId="9" fillId="3" borderId="0" xfId="0" applyFont="1" applyFill="1"/>
    <xf numFmtId="0" fontId="10" fillId="0" borderId="0" xfId="0" applyFont="1" applyBorder="1"/>
    <xf numFmtId="0" fontId="11" fillId="0" borderId="0" xfId="0" applyFont="1"/>
    <xf numFmtId="171" fontId="11" fillId="0" borderId="0" xfId="0" applyNumberFormat="1" applyFont="1"/>
    <xf numFmtId="164" fontId="9" fillId="0" borderId="0" xfId="0" applyNumberFormat="1" applyFont="1"/>
    <xf numFmtId="0" fontId="9" fillId="0" borderId="0" xfId="0" applyFont="1" applyBorder="1"/>
    <xf numFmtId="37" fontId="11" fillId="0" borderId="0" xfId="0" applyNumberFormat="1" applyFont="1"/>
    <xf numFmtId="0" fontId="10" fillId="0" borderId="0" xfId="0" applyFont="1" applyAlignment="1">
      <alignment horizontal="right"/>
    </xf>
    <xf numFmtId="0" fontId="12" fillId="0" borderId="0" xfId="0" applyFont="1" applyFill="1" applyBorder="1"/>
    <xf numFmtId="0" fontId="12" fillId="0" borderId="0" xfId="0" applyFont="1" applyFill="1"/>
    <xf numFmtId="0" fontId="9" fillId="0" borderId="0" xfId="0" applyFont="1" applyFill="1"/>
    <xf numFmtId="0" fontId="10" fillId="0" borderId="0" xfId="0" quotePrefix="1" applyFont="1" applyAlignment="1">
      <alignment horizontal="center"/>
    </xf>
    <xf numFmtId="0" fontId="11" fillId="0" borderId="0" xfId="0" applyFont="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0" borderId="5" xfId="0" applyFont="1" applyBorder="1"/>
    <xf numFmtId="0" fontId="9" fillId="0" borderId="7" xfId="0" applyFont="1" applyBorder="1"/>
    <xf numFmtId="164" fontId="9" fillId="0" borderId="8" xfId="0" applyNumberFormat="1" applyFont="1" applyBorder="1"/>
    <xf numFmtId="37" fontId="9" fillId="0" borderId="34" xfId="0" applyNumberFormat="1" applyFont="1" applyBorder="1"/>
    <xf numFmtId="0" fontId="9" fillId="0" borderId="9" xfId="0" applyFont="1" applyBorder="1"/>
    <xf numFmtId="164" fontId="9" fillId="0" borderId="35" xfId="0" applyNumberFormat="1" applyFont="1" applyBorder="1"/>
    <xf numFmtId="173" fontId="10" fillId="0" borderId="6" xfId="3" applyNumberFormat="1" applyFont="1" applyBorder="1"/>
    <xf numFmtId="0" fontId="10" fillId="0" borderId="0" xfId="0" applyFont="1" applyBorder="1" applyAlignment="1">
      <alignment horizontal="center"/>
    </xf>
    <xf numFmtId="165" fontId="9" fillId="0" borderId="6" xfId="1" applyNumberFormat="1" applyFont="1" applyBorder="1" applyAlignment="1">
      <alignment horizontal="right"/>
    </xf>
    <xf numFmtId="0" fontId="9" fillId="0" borderId="7" xfId="0" applyFont="1" applyBorder="1" applyAlignment="1">
      <alignment horizontal="left"/>
    </xf>
    <xf numFmtId="164" fontId="9" fillId="0" borderId="8" xfId="0" applyNumberFormat="1" applyFont="1" applyBorder="1" applyAlignment="1">
      <alignment horizontal="left"/>
    </xf>
    <xf numFmtId="0" fontId="9" fillId="0" borderId="9" xfId="0" applyFont="1" applyBorder="1" applyAlignment="1">
      <alignment horizontal="center"/>
    </xf>
    <xf numFmtId="0" fontId="10" fillId="0" borderId="9" xfId="0" applyFont="1" applyBorder="1" applyAlignment="1">
      <alignment horizontal="center"/>
    </xf>
    <xf numFmtId="0" fontId="9" fillId="0" borderId="10" xfId="0" applyFont="1" applyBorder="1"/>
    <xf numFmtId="37" fontId="10" fillId="0" borderId="11" xfId="0" applyNumberFormat="1" applyFont="1" applyBorder="1"/>
    <xf numFmtId="37" fontId="9" fillId="0" borderId="12" xfId="0" applyNumberFormat="1" applyFont="1" applyBorder="1"/>
    <xf numFmtId="164" fontId="9" fillId="0" borderId="13" xfId="0" applyNumberFormat="1" applyFont="1" applyBorder="1"/>
    <xf numFmtId="0" fontId="10" fillId="0" borderId="0" xfId="0" applyFont="1" applyBorder="1" applyAlignment="1">
      <alignment horizontal="right"/>
    </xf>
    <xf numFmtId="0" fontId="10" fillId="2" borderId="15" xfId="0" applyFont="1" applyFill="1" applyBorder="1" applyAlignment="1">
      <alignment horizontal="right"/>
    </xf>
    <xf numFmtId="0" fontId="10" fillId="0" borderId="16" xfId="0" applyFont="1" applyBorder="1" applyAlignment="1">
      <alignment horizontal="center"/>
    </xf>
    <xf numFmtId="164" fontId="9" fillId="0" borderId="17" xfId="0" applyNumberFormat="1" applyFont="1" applyBorder="1" applyAlignment="1">
      <alignment horizontal="center"/>
    </xf>
    <xf numFmtId="0" fontId="9" fillId="0" borderId="0" xfId="0" applyFont="1" applyFill="1" applyBorder="1" applyAlignment="1">
      <alignment horizontal="center"/>
    </xf>
    <xf numFmtId="0" fontId="9" fillId="0" borderId="4" xfId="0" applyFont="1" applyFill="1" applyBorder="1" applyAlignment="1">
      <alignment horizontal="center"/>
    </xf>
    <xf numFmtId="0" fontId="10" fillId="0" borderId="18" xfId="0" applyFont="1" applyBorder="1" applyAlignment="1">
      <alignment horizontal="center"/>
    </xf>
    <xf numFmtId="0" fontId="10" fillId="0" borderId="18" xfId="0" applyFont="1" applyFill="1" applyBorder="1" applyAlignment="1">
      <alignment horizontal="center"/>
    </xf>
    <xf numFmtId="0" fontId="10" fillId="2" borderId="19" xfId="0" applyFont="1" applyFill="1" applyBorder="1" applyAlignment="1">
      <alignment horizontal="center"/>
    </xf>
    <xf numFmtId="0" fontId="10" fillId="0" borderId="20" xfId="0" applyFont="1" applyBorder="1" applyAlignment="1">
      <alignment horizontal="center"/>
    </xf>
    <xf numFmtId="164" fontId="10" fillId="0" borderId="21" xfId="0" applyNumberFormat="1" applyFont="1" applyBorder="1" applyAlignment="1">
      <alignment horizontal="center"/>
    </xf>
    <xf numFmtId="0" fontId="9" fillId="0" borderId="22" xfId="0" applyFont="1" applyFill="1" applyBorder="1" applyAlignment="1">
      <alignment horizontal="center"/>
    </xf>
    <xf numFmtId="37" fontId="9" fillId="0" borderId="18" xfId="0" applyNumberFormat="1" applyFont="1" applyBorder="1"/>
    <xf numFmtId="166" fontId="9" fillId="0" borderId="18" xfId="0" applyNumberFormat="1" applyFont="1" applyFill="1" applyBorder="1"/>
    <xf numFmtId="5" fontId="9" fillId="0" borderId="18" xfId="0" applyNumberFormat="1" applyFont="1" applyFill="1" applyBorder="1"/>
    <xf numFmtId="7" fontId="9" fillId="0" borderId="18" xfId="0" applyNumberFormat="1" applyFont="1" applyFill="1" applyBorder="1"/>
    <xf numFmtId="167" fontId="9" fillId="0" borderId="18" xfId="0" applyNumberFormat="1" applyFont="1" applyBorder="1"/>
    <xf numFmtId="164" fontId="9" fillId="2" borderId="19" xfId="0" applyNumberFormat="1" applyFont="1" applyFill="1" applyBorder="1"/>
    <xf numFmtId="168" fontId="11" fillId="0" borderId="20" xfId="0" applyNumberFormat="1" applyFont="1" applyFill="1" applyBorder="1" applyAlignment="1">
      <alignment horizontal="center"/>
    </xf>
    <xf numFmtId="5" fontId="9" fillId="0" borderId="18" xfId="0" applyNumberFormat="1" applyFont="1" applyBorder="1"/>
    <xf numFmtId="168" fontId="11" fillId="0" borderId="20" xfId="0" applyNumberFormat="1" applyFont="1" applyBorder="1" applyAlignment="1">
      <alignment horizontal="center"/>
    </xf>
    <xf numFmtId="164" fontId="9" fillId="0" borderId="21" xfId="0" applyNumberFormat="1" applyFont="1" applyBorder="1"/>
    <xf numFmtId="37" fontId="9" fillId="0" borderId="18" xfId="0" applyNumberFormat="1" applyFont="1" applyFill="1" applyBorder="1"/>
    <xf numFmtId="0" fontId="9" fillId="3" borderId="22" xfId="0" applyFont="1" applyFill="1" applyBorder="1" applyAlignment="1">
      <alignment horizontal="center"/>
    </xf>
    <xf numFmtId="166" fontId="9" fillId="0" borderId="18" xfId="0" applyNumberFormat="1" applyFont="1" applyBorder="1"/>
    <xf numFmtId="7" fontId="9" fillId="0" borderId="18" xfId="0" applyNumberFormat="1" applyFont="1" applyBorder="1"/>
    <xf numFmtId="0" fontId="9" fillId="3" borderId="18" xfId="0" applyFont="1" applyFill="1" applyBorder="1" applyAlignment="1">
      <alignment horizontal="center"/>
    </xf>
    <xf numFmtId="0" fontId="9" fillId="0" borderId="18" xfId="0" applyFont="1" applyFill="1" applyBorder="1" applyAlignment="1">
      <alignment horizontal="center"/>
    </xf>
    <xf numFmtId="0" fontId="9" fillId="3" borderId="0" xfId="0" applyFont="1" applyFill="1" applyBorder="1" applyAlignment="1">
      <alignment horizontal="center"/>
    </xf>
    <xf numFmtId="170" fontId="9" fillId="0" borderId="0" xfId="0" applyNumberFormat="1" applyFont="1" applyFill="1" applyBorder="1" applyAlignment="1">
      <alignment horizontal="center"/>
    </xf>
    <xf numFmtId="37" fontId="9" fillId="0" borderId="0" xfId="0" applyNumberFormat="1" applyFont="1" applyBorder="1"/>
    <xf numFmtId="166" fontId="9" fillId="0" borderId="0" xfId="0" applyNumberFormat="1" applyFont="1" applyBorder="1"/>
    <xf numFmtId="5" fontId="9" fillId="0" borderId="0" xfId="0" applyNumberFormat="1" applyFont="1" applyFill="1" applyBorder="1"/>
    <xf numFmtId="7" fontId="9" fillId="0" borderId="0" xfId="0" applyNumberFormat="1" applyFont="1" applyBorder="1"/>
    <xf numFmtId="167" fontId="9" fillId="0" borderId="0" xfId="2" quotePrefix="1" applyNumberFormat="1" applyFont="1" applyFill="1" applyBorder="1"/>
    <xf numFmtId="164" fontId="9" fillId="2" borderId="23" xfId="0" applyNumberFormat="1" applyFont="1" applyFill="1" applyBorder="1"/>
    <xf numFmtId="168" fontId="11" fillId="0" borderId="16" xfId="0" applyNumberFormat="1" applyFont="1" applyFill="1" applyBorder="1" applyAlignment="1">
      <alignment horizontal="center"/>
    </xf>
    <xf numFmtId="168" fontId="11" fillId="0" borderId="16" xfId="0" applyNumberFormat="1" applyFont="1" applyBorder="1" applyAlignment="1">
      <alignment horizontal="center"/>
    </xf>
    <xf numFmtId="5" fontId="9" fillId="0" borderId="0" xfId="2" applyNumberFormat="1" applyFont="1" applyBorder="1"/>
    <xf numFmtId="164" fontId="9" fillId="0" borderId="17" xfId="2" applyNumberFormat="1" applyFont="1" applyBorder="1"/>
    <xf numFmtId="170" fontId="9" fillId="0" borderId="18" xfId="0" applyNumberFormat="1" applyFont="1" applyFill="1" applyBorder="1" applyAlignment="1">
      <alignment horizontal="center"/>
    </xf>
    <xf numFmtId="5" fontId="9" fillId="0" borderId="0" xfId="0" applyNumberFormat="1" applyFont="1" applyBorder="1"/>
    <xf numFmtId="167" fontId="9" fillId="0" borderId="0" xfId="2" quotePrefix="1" applyNumberFormat="1" applyFont="1" applyBorder="1"/>
    <xf numFmtId="7" fontId="9" fillId="0" borderId="0" xfId="0" applyNumberFormat="1" applyFont="1" applyFill="1" applyBorder="1"/>
    <xf numFmtId="37" fontId="9" fillId="0" borderId="0" xfId="0" applyNumberFormat="1" applyFont="1" applyFill="1" applyBorder="1"/>
    <xf numFmtId="5" fontId="9" fillId="0" borderId="0" xfId="2" quotePrefix="1" applyNumberFormat="1" applyFont="1" applyFill="1" applyBorder="1"/>
    <xf numFmtId="5" fontId="9" fillId="0" borderId="0" xfId="2" quotePrefix="1" applyNumberFormat="1" applyFont="1" applyBorder="1"/>
    <xf numFmtId="164" fontId="9" fillId="0" borderId="17" xfId="2" quotePrefix="1" applyNumberFormat="1" applyFont="1" applyBorder="1"/>
    <xf numFmtId="167" fontId="9" fillId="0" borderId="0" xfId="0" applyNumberFormat="1" applyFont="1" applyBorder="1"/>
    <xf numFmtId="164" fontId="9" fillId="0" borderId="17" xfId="0" applyNumberFormat="1" applyFont="1" applyBorder="1"/>
    <xf numFmtId="37" fontId="9" fillId="0" borderId="4" xfId="0" applyNumberFormat="1" applyFont="1" applyFill="1" applyBorder="1"/>
    <xf numFmtId="166" fontId="9" fillId="0" borderId="0" xfId="0" applyNumberFormat="1" applyFont="1" applyFill="1" applyBorder="1"/>
    <xf numFmtId="164" fontId="9" fillId="0" borderId="17" xfId="2" quotePrefix="1" applyNumberFormat="1" applyFont="1" applyFill="1" applyBorder="1"/>
    <xf numFmtId="0" fontId="9" fillId="0" borderId="0" xfId="0" applyFont="1" applyFill="1" applyBorder="1"/>
    <xf numFmtId="167" fontId="9" fillId="0" borderId="0" xfId="0" applyNumberFormat="1" applyFont="1" applyFill="1" applyBorder="1"/>
    <xf numFmtId="164" fontId="9" fillId="0" borderId="17" xfId="0" applyNumberFormat="1" applyFont="1" applyFill="1" applyBorder="1"/>
    <xf numFmtId="167" fontId="9" fillId="0" borderId="18" xfId="0" applyNumberFormat="1" applyFont="1" applyFill="1" applyBorder="1"/>
    <xf numFmtId="164" fontId="9" fillId="0" borderId="21" xfId="0" applyNumberFormat="1" applyFont="1" applyFill="1" applyBorder="1"/>
    <xf numFmtId="166" fontId="9" fillId="0" borderId="0" xfId="0" applyNumberFormat="1" applyFont="1" applyBorder="1" applyAlignment="1"/>
    <xf numFmtId="5" fontId="9" fillId="0" borderId="0" xfId="0" applyNumberFormat="1" applyFont="1" applyBorder="1" applyAlignment="1"/>
    <xf numFmtId="7" fontId="9" fillId="0" borderId="0" xfId="0" applyNumberFormat="1" applyFont="1" applyBorder="1" applyAlignment="1"/>
    <xf numFmtId="164" fontId="9" fillId="2" borderId="23" xfId="0" applyNumberFormat="1" applyFont="1" applyFill="1" applyBorder="1" applyAlignment="1"/>
    <xf numFmtId="166" fontId="9" fillId="0" borderId="0" xfId="0" applyNumberFormat="1" applyFont="1" applyFill="1" applyBorder="1" applyAlignment="1"/>
    <xf numFmtId="5" fontId="9" fillId="0" borderId="0" xfId="0" applyNumberFormat="1" applyFont="1" applyFill="1" applyBorder="1" applyAlignment="1"/>
    <xf numFmtId="7" fontId="9" fillId="0" borderId="0" xfId="0" applyNumberFormat="1" applyFont="1" applyFill="1" applyBorder="1" applyAlignment="1"/>
    <xf numFmtId="166" fontId="9" fillId="0" borderId="18" xfId="0" applyNumberFormat="1" applyFont="1" applyFill="1" applyBorder="1" applyAlignment="1"/>
    <xf numFmtId="5" fontId="9" fillId="0" borderId="18" xfId="0" applyNumberFormat="1" applyFont="1" applyFill="1" applyBorder="1" applyAlignment="1"/>
    <xf numFmtId="7" fontId="9" fillId="0" borderId="18" xfId="0" applyNumberFormat="1" applyFont="1" applyFill="1" applyBorder="1" applyAlignment="1"/>
    <xf numFmtId="164" fontId="9" fillId="2" borderId="19" xfId="0" applyNumberFormat="1" applyFont="1" applyFill="1" applyBorder="1" applyAlignment="1"/>
    <xf numFmtId="166" fontId="9" fillId="0" borderId="22" xfId="0" applyNumberFormat="1" applyFont="1" applyFill="1" applyBorder="1" applyAlignment="1"/>
    <xf numFmtId="5" fontId="9" fillId="0" borderId="22" xfId="0" applyNumberFormat="1" applyFont="1" applyFill="1" applyBorder="1" applyAlignment="1"/>
    <xf numFmtId="7" fontId="9" fillId="0" borderId="22" xfId="0" applyNumberFormat="1" applyFont="1" applyFill="1" applyBorder="1" applyAlignment="1"/>
    <xf numFmtId="164" fontId="9" fillId="2" borderId="24" xfId="0" applyNumberFormat="1" applyFont="1" applyFill="1" applyBorder="1" applyAlignment="1"/>
    <xf numFmtId="168" fontId="11" fillId="0" borderId="25" xfId="0" applyNumberFormat="1" applyFont="1" applyBorder="1" applyAlignment="1">
      <alignment horizontal="center"/>
    </xf>
    <xf numFmtId="164" fontId="9" fillId="0" borderId="26" xfId="0" applyNumberFormat="1" applyFont="1" applyBorder="1"/>
    <xf numFmtId="166" fontId="9" fillId="0" borderId="18" xfId="0" applyNumberFormat="1" applyFont="1" applyBorder="1" applyAlignment="1"/>
    <xf numFmtId="5" fontId="9" fillId="0" borderId="18" xfId="0" applyNumberFormat="1" applyFont="1" applyBorder="1" applyAlignment="1"/>
    <xf numFmtId="7" fontId="9" fillId="0" borderId="18" xfId="0" applyNumberFormat="1" applyFont="1" applyBorder="1" applyAlignment="1"/>
    <xf numFmtId="171" fontId="9" fillId="0" borderId="18" xfId="0" applyNumberFormat="1" applyFont="1" applyBorder="1"/>
    <xf numFmtId="166" fontId="11" fillId="0" borderId="0" xfId="0" applyNumberFormat="1" applyFont="1"/>
    <xf numFmtId="168" fontId="11" fillId="0" borderId="0" xfId="0" applyNumberFormat="1" applyFont="1" applyAlignment="1">
      <alignment horizontal="center"/>
    </xf>
    <xf numFmtId="37" fontId="9" fillId="0" borderId="0" xfId="0" applyNumberFormat="1" applyFont="1"/>
    <xf numFmtId="167" fontId="9" fillId="0" borderId="0" xfId="0" applyNumberFormat="1" applyFont="1"/>
    <xf numFmtId="5" fontId="11" fillId="0" borderId="0" xfId="0" applyNumberFormat="1" applyFont="1" applyAlignment="1">
      <alignment horizontal="center"/>
    </xf>
    <xf numFmtId="10" fontId="11" fillId="0" borderId="0" xfId="1" applyNumberFormat="1" applyFont="1" applyAlignment="1">
      <alignment horizontal="center"/>
    </xf>
    <xf numFmtId="10" fontId="11" fillId="0" borderId="0" xfId="1" applyNumberFormat="1" applyFont="1" applyBorder="1" applyAlignment="1">
      <alignment horizontal="center"/>
    </xf>
    <xf numFmtId="0" fontId="14" fillId="0" borderId="0" xfId="0" applyFont="1"/>
    <xf numFmtId="0" fontId="10" fillId="0" borderId="27" xfId="0" applyFont="1" applyBorder="1"/>
    <xf numFmtId="0" fontId="9" fillId="2" borderId="7" xfId="0" applyFont="1" applyFill="1" applyBorder="1"/>
    <xf numFmtId="0" fontId="9" fillId="0" borderId="7" xfId="0" applyFont="1" applyFill="1" applyBorder="1" applyAlignment="1">
      <alignment horizontal="center"/>
    </xf>
    <xf numFmtId="164" fontId="9" fillId="2" borderId="7" xfId="0" applyNumberFormat="1" applyFont="1" applyFill="1" applyBorder="1"/>
    <xf numFmtId="164" fontId="9" fillId="2" borderId="8" xfId="0" applyNumberFormat="1" applyFont="1" applyFill="1" applyBorder="1"/>
    <xf numFmtId="37" fontId="6" fillId="3" borderId="0" xfId="5" applyNumberFormat="1" applyFont="1" applyFill="1"/>
    <xf numFmtId="174" fontId="3" fillId="3" borderId="0" xfId="5" applyFont="1" applyFill="1"/>
    <xf numFmtId="39" fontId="3" fillId="3" borderId="0" xfId="5" applyNumberFormat="1" applyFont="1" applyFill="1"/>
    <xf numFmtId="39" fontId="3" fillId="3" borderId="0" xfId="5" applyNumberFormat="1" applyFont="1" applyFill="1" applyAlignment="1">
      <alignment horizontal="left"/>
    </xf>
    <xf numFmtId="39" fontId="3" fillId="3" borderId="0" xfId="5" quotePrefix="1" applyNumberFormat="1" applyFont="1" applyFill="1"/>
    <xf numFmtId="37" fontId="6" fillId="3" borderId="0" xfId="5" applyNumberFormat="1" applyFont="1" applyFill="1" applyAlignment="1">
      <alignment horizontal="center"/>
    </xf>
    <xf numFmtId="174" fontId="3" fillId="3" borderId="0" xfId="5" applyFont="1" applyFill="1" applyAlignment="1">
      <alignment horizontal="center"/>
    </xf>
    <xf numFmtId="39" fontId="3" fillId="3" borderId="0" xfId="5" applyNumberFormat="1" applyFont="1" applyFill="1" applyAlignment="1">
      <alignment horizontal="center"/>
    </xf>
    <xf numFmtId="174" fontId="3" fillId="3" borderId="18" xfId="5" applyFont="1" applyFill="1" applyBorder="1" applyAlignment="1">
      <alignment horizontal="center"/>
    </xf>
    <xf numFmtId="39" fontId="3" fillId="3" borderId="18" xfId="5" applyNumberFormat="1" applyFont="1" applyFill="1" applyBorder="1" applyAlignment="1">
      <alignment horizontal="center"/>
    </xf>
    <xf numFmtId="174" fontId="3" fillId="3" borderId="0" xfId="5" applyNumberFormat="1" applyFont="1" applyFill="1"/>
    <xf numFmtId="39" fontId="3" fillId="3" borderId="0" xfId="0" applyNumberFormat="1" applyFont="1" applyFill="1"/>
    <xf numFmtId="39" fontId="3" fillId="3" borderId="0" xfId="4" applyNumberFormat="1" applyFont="1" applyFill="1"/>
    <xf numFmtId="174" fontId="3" fillId="3" borderId="0" xfId="6" applyNumberFormat="1" applyFont="1" applyFill="1"/>
    <xf numFmtId="0" fontId="3" fillId="3" borderId="0" xfId="6" applyFont="1" applyFill="1"/>
    <xf numFmtId="39" fontId="3" fillId="3" borderId="0" xfId="6" applyNumberFormat="1" applyFont="1" applyFill="1"/>
    <xf numFmtId="0" fontId="16" fillId="3" borderId="0" xfId="6" applyFont="1" applyFill="1"/>
    <xf numFmtId="174" fontId="4" fillId="3" borderId="0" xfId="5" applyNumberFormat="1" applyFont="1" applyFill="1"/>
    <xf numFmtId="174" fontId="8" fillId="3" borderId="0" xfId="5" applyFont="1" applyFill="1"/>
    <xf numFmtId="174" fontId="7" fillId="3" borderId="0" xfId="5" applyFont="1" applyFill="1"/>
    <xf numFmtId="39" fontId="16" fillId="3" borderId="0" xfId="0" applyNumberFormat="1" applyFont="1" applyFill="1"/>
    <xf numFmtId="174" fontId="2" fillId="3" borderId="0" xfId="7" applyFont="1" applyFill="1" applyBorder="1"/>
    <xf numFmtId="174" fontId="4" fillId="3" borderId="0" xfId="7" applyFont="1" applyFill="1"/>
    <xf numFmtId="174" fontId="3" fillId="3" borderId="0" xfId="7" applyFont="1" applyFill="1"/>
    <xf numFmtId="174" fontId="3" fillId="3" borderId="0" xfId="7" applyFont="1" applyFill="1" applyBorder="1"/>
    <xf numFmtId="15" fontId="4" fillId="3" borderId="0" xfId="7" applyNumberFormat="1" applyFont="1" applyFill="1"/>
    <xf numFmtId="10" fontId="3" fillId="3" borderId="0" xfId="7" applyNumberFormat="1" applyFont="1" applyFill="1" applyAlignment="1">
      <alignment horizontal="center"/>
    </xf>
    <xf numFmtId="174" fontId="4" fillId="3" borderId="0" xfId="7" applyFont="1" applyFill="1" applyAlignment="1">
      <alignment horizontal="center"/>
    </xf>
    <xf numFmtId="15" fontId="4" fillId="3" borderId="0" xfId="7" quotePrefix="1" applyNumberFormat="1" applyFont="1" applyFill="1"/>
    <xf numFmtId="174" fontId="4" fillId="3" borderId="0" xfId="7" applyFont="1" applyFill="1" applyBorder="1"/>
    <xf numFmtId="174" fontId="4" fillId="3" borderId="0" xfId="7" applyFont="1" applyFill="1" applyBorder="1" applyAlignment="1">
      <alignment horizontal="center"/>
    </xf>
    <xf numFmtId="15" fontId="4" fillId="3" borderId="0" xfId="7" quotePrefix="1" applyNumberFormat="1" applyFont="1" applyFill="1" applyBorder="1"/>
    <xf numFmtId="174" fontId="4" fillId="3" borderId="0" xfId="7" quotePrefix="1" applyFont="1" applyFill="1" applyBorder="1" applyAlignment="1">
      <alignment horizontal="center"/>
    </xf>
    <xf numFmtId="174" fontId="4" fillId="3" borderId="0" xfId="7" applyNumberFormat="1" applyFont="1" applyFill="1" applyAlignment="1">
      <alignment horizontal="center"/>
    </xf>
    <xf numFmtId="174" fontId="4" fillId="3" borderId="18" xfId="7" applyFont="1" applyFill="1" applyBorder="1" applyAlignment="1">
      <alignment horizontal="center"/>
    </xf>
    <xf numFmtId="14" fontId="4" fillId="3" borderId="18" xfId="7" quotePrefix="1" applyNumberFormat="1" applyFont="1" applyFill="1" applyBorder="1" applyAlignment="1">
      <alignment horizontal="center"/>
    </xf>
    <xf numFmtId="14" fontId="4" fillId="3" borderId="18" xfId="7" applyNumberFormat="1" applyFont="1" applyFill="1" applyBorder="1" applyAlignment="1">
      <alignment horizontal="center"/>
    </xf>
    <xf numFmtId="174" fontId="4" fillId="3" borderId="18" xfId="7" applyNumberFormat="1" applyFont="1" applyFill="1" applyBorder="1" applyAlignment="1">
      <alignment horizontal="center"/>
    </xf>
    <xf numFmtId="37" fontId="3" fillId="3" borderId="0" xfId="7" applyNumberFormat="1" applyFont="1" applyFill="1" applyBorder="1"/>
    <xf numFmtId="14" fontId="4" fillId="3" borderId="0" xfId="7" applyNumberFormat="1" applyFont="1" applyFill="1" applyBorder="1" applyAlignment="1">
      <alignment horizontal="center"/>
    </xf>
    <xf numFmtId="174" fontId="6" fillId="3" borderId="0" xfId="7" applyFont="1" applyFill="1" applyAlignment="1">
      <alignment horizontal="center"/>
    </xf>
    <xf numFmtId="10" fontId="21" fillId="3" borderId="24" xfId="1" applyNumberFormat="1" applyFont="1" applyFill="1" applyBorder="1" applyAlignment="1">
      <alignment horizontal="center"/>
    </xf>
    <xf numFmtId="37" fontId="6" fillId="3" borderId="0" xfId="7" applyNumberFormat="1" applyFont="1" applyFill="1" applyBorder="1" applyAlignment="1">
      <alignment horizontal="center"/>
    </xf>
    <xf numFmtId="37" fontId="3" fillId="3" borderId="0" xfId="7" applyNumberFormat="1" applyFont="1" applyFill="1"/>
    <xf numFmtId="39" fontId="3" fillId="3" borderId="0" xfId="7" applyNumberFormat="1" applyFont="1" applyFill="1"/>
    <xf numFmtId="174" fontId="4" fillId="3" borderId="22" xfId="7" applyFont="1" applyFill="1" applyBorder="1" applyAlignment="1">
      <alignment horizontal="left" indent="1"/>
    </xf>
    <xf numFmtId="37" fontId="3" fillId="3" borderId="0" xfId="7" quotePrefix="1" applyNumberFormat="1" applyFont="1" applyFill="1" applyBorder="1"/>
    <xf numFmtId="37" fontId="3" fillId="3" borderId="4" xfId="7" applyNumberFormat="1" applyFont="1" applyFill="1" applyBorder="1"/>
    <xf numFmtId="174" fontId="3" fillId="3" borderId="0" xfId="7" applyFont="1" applyFill="1" applyBorder="1" applyAlignment="1">
      <alignment horizontal="left" indent="1"/>
    </xf>
    <xf numFmtId="37" fontId="3" fillId="3" borderId="0" xfId="8" applyNumberFormat="1" applyFont="1" applyFill="1" applyBorder="1" applyAlignment="1">
      <alignment horizontal="right" vertical="top"/>
    </xf>
    <xf numFmtId="37" fontId="4" fillId="3" borderId="0" xfId="7" applyNumberFormat="1" applyFont="1" applyFill="1"/>
    <xf numFmtId="174" fontId="4" fillId="3" borderId="0" xfId="7" quotePrefix="1" applyFont="1" applyFill="1" applyBorder="1" applyAlignment="1">
      <alignment horizontal="left" indent="1"/>
    </xf>
    <xf numFmtId="37" fontId="4" fillId="3" borderId="0" xfId="7" applyNumberFormat="1" applyFont="1" applyFill="1" applyBorder="1"/>
    <xf numFmtId="37" fontId="3" fillId="3" borderId="4" xfId="8" applyNumberFormat="1" applyFont="1" applyFill="1" applyBorder="1">
      <alignment vertical="top"/>
    </xf>
    <xf numFmtId="174" fontId="8" fillId="3" borderId="0" xfId="7" applyFont="1" applyFill="1"/>
    <xf numFmtId="174" fontId="18" fillId="3" borderId="0" xfId="7" applyFont="1" applyFill="1"/>
    <xf numFmtId="4" fontId="4" fillId="3" borderId="0" xfId="7" applyNumberFormat="1" applyFont="1" applyFill="1" applyBorder="1"/>
    <xf numFmtId="0" fontId="4" fillId="3" borderId="0" xfId="7" applyNumberFormat="1" applyFont="1" applyFill="1" applyBorder="1"/>
    <xf numFmtId="174" fontId="6" fillId="3" borderId="0" xfId="7" applyFont="1" applyFill="1" applyBorder="1" applyAlignment="1">
      <alignment horizontal="center"/>
    </xf>
    <xf numFmtId="0" fontId="3" fillId="3" borderId="0" xfId="7" applyNumberFormat="1" applyFont="1" applyFill="1" applyBorder="1"/>
    <xf numFmtId="0" fontId="3" fillId="3" borderId="0" xfId="7" applyNumberFormat="1" applyFont="1" applyFill="1"/>
    <xf numFmtId="0" fontId="3" fillId="3" borderId="0" xfId="7" applyNumberFormat="1" applyFont="1" applyFill="1" applyBorder="1" applyAlignment="1">
      <alignment horizontal="left" indent="1"/>
    </xf>
    <xf numFmtId="0" fontId="13" fillId="0" borderId="18" xfId="0" applyFont="1" applyBorder="1" applyAlignment="1">
      <alignment horizontal="center"/>
    </xf>
    <xf numFmtId="37" fontId="10" fillId="0" borderId="1" xfId="0" applyNumberFormat="1" applyFont="1" applyBorder="1" applyAlignment="1">
      <alignment horizontal="center"/>
    </xf>
    <xf numFmtId="37" fontId="10" fillId="0" borderId="2" xfId="0" applyNumberFormat="1" applyFont="1" applyBorder="1" applyAlignment="1">
      <alignment horizontal="center"/>
    </xf>
    <xf numFmtId="37" fontId="10" fillId="0" borderId="3" xfId="0" applyNumberFormat="1" applyFont="1" applyBorder="1" applyAlignment="1">
      <alignment horizontal="center"/>
    </xf>
    <xf numFmtId="0" fontId="10" fillId="0" borderId="14" xfId="0" applyFont="1" applyBorder="1" applyAlignment="1">
      <alignment horizontal="center" wrapText="1"/>
    </xf>
    <xf numFmtId="0" fontId="9" fillId="0" borderId="21" xfId="0" applyFont="1" applyBorder="1" applyAlignment="1">
      <alignment horizontal="center" wrapText="1"/>
    </xf>
    <xf numFmtId="7" fontId="9" fillId="0" borderId="0" xfId="0" applyNumberFormat="1" applyFont="1"/>
    <xf numFmtId="39" fontId="9" fillId="0" borderId="0" xfId="0" applyNumberFormat="1" applyFont="1"/>
    <xf numFmtId="39" fontId="9" fillId="0" borderId="0" xfId="0" applyNumberFormat="1" applyFont="1" applyFill="1"/>
    <xf numFmtId="7" fontId="9" fillId="0" borderId="0" xfId="0" applyNumberFormat="1" applyFont="1" applyFill="1"/>
    <xf numFmtId="0" fontId="10" fillId="0" borderId="0" xfId="0" applyFont="1" applyBorder="1" applyAlignment="1">
      <alignment horizontal="left"/>
    </xf>
    <xf numFmtId="0" fontId="10" fillId="0" borderId="0" xfId="0" applyFont="1" applyBorder="1" applyAlignment="1">
      <alignment horizontal="centerContinuous"/>
    </xf>
    <xf numFmtId="7" fontId="10" fillId="0" borderId="0" xfId="0" applyNumberFormat="1" applyFont="1" applyBorder="1" applyAlignment="1">
      <alignment horizontal="center"/>
    </xf>
    <xf numFmtId="7" fontId="10" fillId="0" borderId="0" xfId="0" applyNumberFormat="1" applyFont="1" applyFill="1" applyBorder="1" applyAlignment="1">
      <alignment horizontal="center"/>
    </xf>
    <xf numFmtId="14" fontId="9" fillId="0" borderId="0" xfId="0" applyNumberFormat="1" applyFont="1" applyAlignment="1">
      <alignment horizontal="center"/>
    </xf>
    <xf numFmtId="14" fontId="9" fillId="0" borderId="0" xfId="0" applyNumberFormat="1" applyFont="1" applyFill="1" applyAlignment="1">
      <alignment horizontal="center"/>
    </xf>
    <xf numFmtId="14" fontId="9" fillId="0" borderId="28" xfId="0" applyNumberFormat="1" applyFont="1" applyBorder="1" applyAlignment="1">
      <alignment horizontal="center"/>
    </xf>
    <xf numFmtId="14" fontId="22" fillId="0" borderId="0" xfId="0" applyNumberFormat="1" applyFont="1" applyFill="1" applyAlignment="1">
      <alignment horizontal="center"/>
    </xf>
    <xf numFmtId="14" fontId="9" fillId="0" borderId="29" xfId="0" applyNumberFormat="1" applyFont="1" applyBorder="1" applyAlignment="1">
      <alignment horizontal="center"/>
    </xf>
    <xf numFmtId="0" fontId="10" fillId="0" borderId="9" xfId="0" applyFont="1" applyFill="1" applyBorder="1" applyAlignment="1">
      <alignment horizontal="center"/>
    </xf>
    <xf numFmtId="0" fontId="10" fillId="0" borderId="30" xfId="0" applyFont="1" applyBorder="1" applyAlignment="1">
      <alignment horizontal="center"/>
    </xf>
    <xf numFmtId="0" fontId="10" fillId="0" borderId="0" xfId="0" applyFont="1" applyFill="1" applyAlignment="1">
      <alignment horizontal="center"/>
    </xf>
    <xf numFmtId="0" fontId="10" fillId="0" borderId="0" xfId="0" applyFont="1" applyFill="1" applyBorder="1" applyAlignment="1">
      <alignment horizontal="center"/>
    </xf>
    <xf numFmtId="0" fontId="10" fillId="0" borderId="28" xfId="0" applyFont="1" applyBorder="1" applyAlignment="1">
      <alignment horizontal="right"/>
    </xf>
    <xf numFmtId="0" fontId="10" fillId="0" borderId="31" xfId="0" applyFont="1" applyFill="1" applyBorder="1" applyAlignment="1">
      <alignment horizontal="center"/>
    </xf>
    <xf numFmtId="164" fontId="9" fillId="0" borderId="18" xfId="0" applyNumberFormat="1" applyFont="1" applyBorder="1" applyAlignment="1">
      <alignment horizontal="center"/>
    </xf>
    <xf numFmtId="168" fontId="9" fillId="0" borderId="18" xfId="0" applyNumberFormat="1" applyFont="1" applyBorder="1"/>
    <xf numFmtId="7" fontId="11" fillId="0" borderId="18" xfId="0" applyNumberFormat="1" applyFont="1" applyFill="1" applyBorder="1"/>
    <xf numFmtId="169" fontId="9" fillId="0" borderId="18" xfId="0" applyNumberFormat="1" applyFont="1" applyBorder="1"/>
    <xf numFmtId="169" fontId="9" fillId="0" borderId="18" xfId="0" applyNumberFormat="1" applyFont="1" applyFill="1" applyBorder="1"/>
    <xf numFmtId="172" fontId="9" fillId="0" borderId="31" xfId="1" applyNumberFormat="1" applyFont="1" applyBorder="1"/>
    <xf numFmtId="39" fontId="9" fillId="0" borderId="18" xfId="0" applyNumberFormat="1" applyFont="1" applyBorder="1"/>
    <xf numFmtId="169" fontId="9" fillId="0" borderId="0" xfId="0" applyNumberFormat="1" applyFont="1" applyBorder="1"/>
    <xf numFmtId="37" fontId="9" fillId="0" borderId="0" xfId="0" applyNumberFormat="1" applyFont="1" applyBorder="1" applyAlignment="1">
      <alignment horizontal="center"/>
    </xf>
    <xf numFmtId="168" fontId="9" fillId="0" borderId="0" xfId="0" applyNumberFormat="1" applyFont="1" applyBorder="1"/>
    <xf numFmtId="7" fontId="11" fillId="0" borderId="0" xfId="0" applyNumberFormat="1" applyFont="1" applyFill="1" applyBorder="1"/>
    <xf numFmtId="169" fontId="9" fillId="0" borderId="0" xfId="0" applyNumberFormat="1" applyFont="1" applyFill="1" applyBorder="1"/>
    <xf numFmtId="172" fontId="9" fillId="0" borderId="29" xfId="1" applyNumberFormat="1" applyFont="1" applyBorder="1"/>
    <xf numFmtId="170" fontId="10" fillId="0" borderId="18" xfId="0" applyNumberFormat="1" applyFont="1" applyFill="1" applyBorder="1" applyAlignment="1">
      <alignment horizontal="center"/>
    </xf>
    <xf numFmtId="37" fontId="10" fillId="0" borderId="18" xfId="0" applyNumberFormat="1" applyFont="1" applyBorder="1"/>
    <xf numFmtId="37" fontId="10" fillId="0" borderId="18" xfId="0" applyNumberFormat="1" applyFont="1" applyBorder="1" applyAlignment="1">
      <alignment horizontal="center"/>
    </xf>
    <xf numFmtId="168" fontId="10" fillId="0" borderId="18" xfId="0" applyNumberFormat="1" applyFont="1" applyBorder="1"/>
    <xf numFmtId="7" fontId="23" fillId="0" borderId="18" xfId="0" applyNumberFormat="1" applyFont="1" applyFill="1" applyBorder="1"/>
    <xf numFmtId="169" fontId="10" fillId="0" borderId="18" xfId="0" applyNumberFormat="1" applyFont="1" applyBorder="1"/>
    <xf numFmtId="7" fontId="10" fillId="0" borderId="18" xfId="0" applyNumberFormat="1" applyFont="1" applyBorder="1"/>
    <xf numFmtId="169" fontId="10" fillId="0" borderId="18" xfId="0" applyNumberFormat="1" applyFont="1" applyFill="1" applyBorder="1"/>
    <xf numFmtId="172" fontId="10" fillId="0" borderId="31" xfId="1" applyNumberFormat="1" applyFont="1" applyFill="1" applyBorder="1"/>
    <xf numFmtId="172" fontId="10" fillId="0" borderId="31" xfId="1" applyNumberFormat="1" applyFont="1" applyBorder="1"/>
    <xf numFmtId="7" fontId="10" fillId="0" borderId="18" xfId="0" applyNumberFormat="1" applyFont="1" applyFill="1" applyBorder="1"/>
    <xf numFmtId="172" fontId="10" fillId="0" borderId="29" xfId="1" applyNumberFormat="1" applyFont="1" applyBorder="1"/>
    <xf numFmtId="168" fontId="10" fillId="0" borderId="0" xfId="0" applyNumberFormat="1" applyFont="1" applyBorder="1"/>
    <xf numFmtId="7" fontId="23" fillId="0" borderId="0" xfId="0" applyNumberFormat="1" applyFont="1" applyFill="1" applyBorder="1"/>
    <xf numFmtId="0" fontId="9" fillId="4" borderId="0" xfId="0" applyFont="1" applyFill="1" applyBorder="1" applyAlignment="1">
      <alignment horizontal="center"/>
    </xf>
    <xf numFmtId="168" fontId="9" fillId="0" borderId="0" xfId="0" applyNumberFormat="1" applyFont="1" applyFill="1" applyBorder="1"/>
    <xf numFmtId="172" fontId="9" fillId="0" borderId="29" xfId="1" applyNumberFormat="1" applyFont="1" applyFill="1" applyBorder="1"/>
    <xf numFmtId="37" fontId="9" fillId="0" borderId="0" xfId="0" applyNumberFormat="1" applyFont="1" applyFill="1" applyBorder="1" applyAlignment="1">
      <alignment horizontal="center"/>
    </xf>
    <xf numFmtId="0" fontId="9" fillId="4" borderId="18" xfId="0" applyFont="1" applyFill="1" applyBorder="1" applyAlignment="1">
      <alignment horizontal="center"/>
    </xf>
    <xf numFmtId="37" fontId="10" fillId="0" borderId="18" xfId="0" applyNumberFormat="1" applyFont="1" applyFill="1" applyBorder="1"/>
    <xf numFmtId="37" fontId="10" fillId="0" borderId="18" xfId="0" applyNumberFormat="1" applyFont="1" applyFill="1" applyBorder="1" applyAlignment="1">
      <alignment horizontal="center"/>
    </xf>
    <xf numFmtId="168" fontId="10" fillId="0" borderId="18" xfId="0" applyNumberFormat="1" applyFont="1" applyFill="1" applyBorder="1"/>
    <xf numFmtId="37" fontId="9" fillId="0" borderId="0" xfId="0" applyNumberFormat="1" applyFont="1" applyBorder="1" applyAlignment="1"/>
    <xf numFmtId="168" fontId="9" fillId="0" borderId="0" xfId="0" applyNumberFormat="1" applyFont="1" applyBorder="1" applyAlignment="1"/>
    <xf numFmtId="169" fontId="9" fillId="0" borderId="0" xfId="0" applyNumberFormat="1" applyFont="1" applyBorder="1" applyAlignment="1"/>
    <xf numFmtId="37" fontId="9" fillId="0" borderId="0" xfId="0" applyNumberFormat="1" applyFont="1" applyFill="1" applyBorder="1" applyAlignment="1"/>
    <xf numFmtId="168" fontId="9" fillId="0" borderId="0" xfId="0" applyNumberFormat="1" applyFont="1" applyFill="1" applyBorder="1" applyAlignment="1"/>
    <xf numFmtId="7" fontId="11" fillId="0" borderId="0" xfId="0" applyNumberFormat="1" applyFont="1" applyFill="1" applyBorder="1" applyAlignment="1"/>
    <xf numFmtId="169" fontId="9" fillId="0" borderId="0" xfId="0" applyNumberFormat="1" applyFont="1" applyFill="1" applyBorder="1" applyAlignment="1"/>
    <xf numFmtId="169" fontId="10" fillId="0" borderId="0" xfId="0" applyNumberFormat="1" applyFont="1" applyFill="1" applyBorder="1"/>
    <xf numFmtId="37" fontId="9" fillId="0" borderId="22" xfId="0" applyNumberFormat="1" applyFont="1" applyFill="1" applyBorder="1" applyAlignment="1"/>
    <xf numFmtId="164" fontId="9" fillId="0" borderId="22" xfId="0" applyNumberFormat="1" applyFont="1" applyFill="1" applyBorder="1" applyAlignment="1">
      <alignment horizontal="center"/>
    </xf>
    <xf numFmtId="168" fontId="9" fillId="0" borderId="22" xfId="0" applyNumberFormat="1" applyFont="1" applyFill="1" applyBorder="1" applyAlignment="1"/>
    <xf numFmtId="7" fontId="11" fillId="0" borderId="22" xfId="0" applyNumberFormat="1" applyFont="1" applyFill="1" applyBorder="1" applyAlignment="1"/>
    <xf numFmtId="169" fontId="9" fillId="0" borderId="22" xfId="0" applyNumberFormat="1" applyFont="1" applyFill="1" applyBorder="1" applyAlignment="1"/>
    <xf numFmtId="169" fontId="9" fillId="0" borderId="22" xfId="0" applyNumberFormat="1" applyFont="1" applyFill="1" applyBorder="1"/>
    <xf numFmtId="172" fontId="9" fillId="0" borderId="32" xfId="1" applyNumberFormat="1" applyFont="1" applyBorder="1"/>
    <xf numFmtId="37" fontId="9" fillId="0" borderId="18" xfId="0" applyNumberFormat="1" applyFont="1" applyFill="1" applyBorder="1" applyAlignment="1"/>
    <xf numFmtId="168" fontId="9" fillId="0" borderId="18" xfId="0" applyNumberFormat="1" applyFont="1" applyFill="1" applyBorder="1" applyAlignment="1"/>
    <xf numFmtId="169" fontId="9" fillId="0" borderId="18" xfId="0" applyNumberFormat="1" applyFont="1" applyFill="1" applyBorder="1" applyAlignment="1"/>
    <xf numFmtId="37" fontId="9" fillId="0" borderId="18" xfId="0" applyNumberFormat="1" applyFont="1" applyBorder="1" applyAlignment="1"/>
    <xf numFmtId="168" fontId="9" fillId="0" borderId="18" xfId="0" applyNumberFormat="1" applyFont="1" applyBorder="1" applyAlignment="1"/>
    <xf numFmtId="39" fontId="11" fillId="0" borderId="18" xfId="0" applyNumberFormat="1" applyFont="1" applyBorder="1" applyAlignment="1"/>
    <xf numFmtId="164" fontId="9" fillId="0" borderId="18" xfId="0" applyNumberFormat="1" applyFont="1" applyBorder="1" applyAlignment="1"/>
    <xf numFmtId="39" fontId="9" fillId="0" borderId="30" xfId="0" applyNumberFormat="1" applyFont="1" applyBorder="1"/>
    <xf numFmtId="39" fontId="9" fillId="0" borderId="36" xfId="0" applyNumberFormat="1" applyFont="1" applyFill="1" applyBorder="1"/>
    <xf numFmtId="37" fontId="10" fillId="0" borderId="0" xfId="0" applyNumberFormat="1" applyFont="1" applyAlignment="1" applyProtection="1">
      <alignment horizontal="left" wrapText="1"/>
    </xf>
    <xf numFmtId="0" fontId="9" fillId="0" borderId="0" xfId="0" applyFont="1" applyAlignment="1">
      <alignment wrapText="1"/>
    </xf>
    <xf numFmtId="0" fontId="10" fillId="0" borderId="0" xfId="0" applyFont="1" applyBorder="1" applyAlignment="1">
      <alignment wrapText="1"/>
    </xf>
    <xf numFmtId="0" fontId="9" fillId="0" borderId="27" xfId="0" applyFont="1" applyBorder="1"/>
    <xf numFmtId="0" fontId="11" fillId="2" borderId="7" xfId="0" applyFont="1" applyFill="1" applyBorder="1" applyAlignment="1">
      <alignment horizontal="center"/>
    </xf>
    <xf numFmtId="0" fontId="11" fillId="0" borderId="7" xfId="0" applyFont="1" applyFill="1" applyBorder="1" applyAlignment="1">
      <alignment horizontal="center"/>
    </xf>
    <xf numFmtId="0" fontId="9" fillId="2" borderId="7" xfId="0" applyFont="1" applyFill="1" applyBorder="1" applyAlignment="1">
      <alignment horizontal="center"/>
    </xf>
    <xf numFmtId="0" fontId="9" fillId="0" borderId="7" xfId="0" applyFont="1" applyFill="1" applyBorder="1"/>
    <xf numFmtId="0" fontId="9" fillId="0" borderId="0" xfId="0" applyFont="1" applyFill="1" applyAlignment="1">
      <alignment horizontal="center" wrapText="1"/>
    </xf>
    <xf numFmtId="0" fontId="9" fillId="0" borderId="0" xfId="0" applyFont="1" applyAlignment="1">
      <alignment horizontal="center" wrapText="1"/>
    </xf>
    <xf numFmtId="0" fontId="10" fillId="0" borderId="29" xfId="0" applyFont="1" applyBorder="1" applyAlignment="1">
      <alignment horizontal="center" wrapText="1"/>
    </xf>
  </cellXfs>
  <cellStyles count="9">
    <cellStyle name="Comma" xfId="4" builtinId="3"/>
    <cellStyle name="Currency" xfId="3" builtinId="4"/>
    <cellStyle name="Normal" xfId="0" builtinId="0"/>
    <cellStyle name="Normal_4th quarter corrections with staff expanded" xfId="5" xr:uid="{C5A63BA3-4159-4F8A-BD43-C7332D2BAAC1}"/>
    <cellStyle name="Normal_4th quarter corrections with staff expanded 2 3" xfId="6" xr:uid="{4E89EC3A-E92F-40F9-991C-607A0875227F}"/>
    <cellStyle name="Normal_Book3" xfId="2" xr:uid="{00000000-0005-0000-0000-000003000000}"/>
    <cellStyle name="Normal_Deferred Accounts Summary 02qtr06" xfId="7" xr:uid="{0F99E8A0-D752-4F09-A9D2-EE36497EAF7A}"/>
    <cellStyle name="Normal_oregon technical incr for August 2002 filing" xfId="8" xr:uid="{F1B8CE27-4B64-4771-A9DC-457BD64AB7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20/5_Rate%20Development/NWN%202020-21%20WA%20PGA%20Rate%20Development%20file%20Septem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Sheet1"/>
      <sheetName val="Inputs"/>
      <sheetName val="Washington volumes"/>
      <sheetName val="Allocation equal ¢ per therm"/>
      <sheetName val="Allocation = % of margin"/>
      <sheetName val="Temporaries"/>
      <sheetName val="Avg Bill by RS"/>
      <sheetName val="Rates in summary"/>
      <sheetName val="Rates in detail"/>
      <sheetName val="Margin Model"/>
      <sheetName val="Amortization"/>
      <sheetName val="F Goldenrod"/>
      <sheetName val="Cover"/>
      <sheetName val="WA Index"/>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sheetData sheetId="2">
        <row r="30">
          <cell r="B30">
            <v>4.1579999999999999E-2</v>
          </cell>
        </row>
        <row r="63">
          <cell r="B63">
            <v>44136</v>
          </cell>
        </row>
      </sheetData>
      <sheetData sheetId="3">
        <row r="1">
          <cell r="A1" t="str">
            <v>NW Natural</v>
          </cell>
        </row>
        <row r="2">
          <cell r="A2" t="str">
            <v>Rates &amp; Regulatory Affairs</v>
          </cell>
        </row>
        <row r="3">
          <cell r="A3" t="str">
            <v>2020-2021 PGA Filing - Washington: September Filing</v>
          </cell>
        </row>
        <row r="13">
          <cell r="J13">
            <v>218577.4</v>
          </cell>
          <cell r="M13">
            <v>20</v>
          </cell>
        </row>
        <row r="14">
          <cell r="J14">
            <v>38726</v>
          </cell>
          <cell r="M14">
            <v>92</v>
          </cell>
        </row>
        <row r="15">
          <cell r="J15">
            <v>55009539.100000001</v>
          </cell>
          <cell r="M15">
            <v>57</v>
          </cell>
        </row>
        <row r="16">
          <cell r="J16">
            <v>18385904.899999999</v>
          </cell>
          <cell r="M16">
            <v>242</v>
          </cell>
        </row>
        <row r="17">
          <cell r="J17">
            <v>263842</v>
          </cell>
          <cell r="M17">
            <v>916</v>
          </cell>
        </row>
        <row r="18">
          <cell r="J18">
            <v>591910</v>
          </cell>
          <cell r="M18">
            <v>65</v>
          </cell>
        </row>
        <row r="19">
          <cell r="J19">
            <v>1992236.2</v>
          </cell>
          <cell r="M19">
            <v>3745</v>
          </cell>
        </row>
        <row r="20">
          <cell r="J20">
            <v>2142067.7000000002</v>
          </cell>
        </row>
        <row r="21">
          <cell r="J21">
            <v>0</v>
          </cell>
          <cell r="M21">
            <v>0</v>
          </cell>
        </row>
        <row r="22">
          <cell r="J22">
            <v>0</v>
          </cell>
        </row>
        <row r="23">
          <cell r="J23">
            <v>169264</v>
          </cell>
          <cell r="M23">
            <v>4482</v>
          </cell>
        </row>
        <row r="24">
          <cell r="J24">
            <v>260994</v>
          </cell>
        </row>
        <row r="25">
          <cell r="J25">
            <v>399967</v>
          </cell>
          <cell r="M25">
            <v>4770</v>
          </cell>
        </row>
        <row r="26">
          <cell r="J26">
            <v>630361</v>
          </cell>
        </row>
        <row r="27">
          <cell r="J27">
            <v>0</v>
          </cell>
          <cell r="M27">
            <v>0</v>
          </cell>
        </row>
        <row r="28">
          <cell r="J28">
            <v>0</v>
          </cell>
        </row>
        <row r="29">
          <cell r="J29">
            <v>542975.5</v>
          </cell>
          <cell r="M29">
            <v>18685</v>
          </cell>
        </row>
        <row r="30">
          <cell r="J30">
            <v>474167</v>
          </cell>
        </row>
        <row r="31">
          <cell r="J31">
            <v>97890.5</v>
          </cell>
        </row>
        <row r="32">
          <cell r="J32">
            <v>6094</v>
          </cell>
        </row>
        <row r="33">
          <cell r="J33">
            <v>0</v>
          </cell>
        </row>
        <row r="34">
          <cell r="J34">
            <v>0</v>
          </cell>
        </row>
        <row r="35">
          <cell r="J35">
            <v>1086353</v>
          </cell>
          <cell r="M35">
            <v>13593</v>
          </cell>
        </row>
        <row r="36">
          <cell r="J36">
            <v>638955</v>
          </cell>
        </row>
        <row r="37">
          <cell r="J37">
            <v>68923</v>
          </cell>
        </row>
        <row r="38">
          <cell r="J38">
            <v>0</v>
          </cell>
        </row>
        <row r="39">
          <cell r="J39">
            <v>0</v>
          </cell>
        </row>
        <row r="40">
          <cell r="J40">
            <v>0</v>
          </cell>
        </row>
        <row r="41">
          <cell r="J41">
            <v>479847</v>
          </cell>
          <cell r="M41">
            <v>48994</v>
          </cell>
        </row>
        <row r="42">
          <cell r="J42">
            <v>792463</v>
          </cell>
        </row>
        <row r="43">
          <cell r="J43">
            <v>542281</v>
          </cell>
        </row>
        <row r="44">
          <cell r="J44">
            <v>537117</v>
          </cell>
        </row>
        <row r="45">
          <cell r="J45">
            <v>0</v>
          </cell>
        </row>
        <row r="46">
          <cell r="J46">
            <v>0</v>
          </cell>
        </row>
        <row r="47">
          <cell r="J47">
            <v>901597</v>
          </cell>
          <cell r="M47">
            <v>63120</v>
          </cell>
        </row>
        <row r="48">
          <cell r="J48">
            <v>1041722</v>
          </cell>
        </row>
        <row r="49">
          <cell r="J49">
            <v>957215</v>
          </cell>
        </row>
        <row r="50">
          <cell r="J50">
            <v>2490044</v>
          </cell>
        </row>
        <row r="51">
          <cell r="J51">
            <v>1426372</v>
          </cell>
        </row>
        <row r="52">
          <cell r="J52">
            <v>0</v>
          </cell>
        </row>
        <row r="53">
          <cell r="J53">
            <v>239999</v>
          </cell>
          <cell r="M53">
            <v>39641</v>
          </cell>
        </row>
        <row r="54">
          <cell r="J54">
            <v>454151</v>
          </cell>
        </row>
        <row r="55">
          <cell r="J55">
            <v>230285</v>
          </cell>
        </row>
        <row r="56">
          <cell r="J56">
            <v>26942</v>
          </cell>
        </row>
        <row r="57">
          <cell r="J57">
            <v>0</v>
          </cell>
        </row>
        <row r="58">
          <cell r="J58">
            <v>0</v>
          </cell>
        </row>
        <row r="59">
          <cell r="J59">
            <v>160966</v>
          </cell>
          <cell r="M59">
            <v>8520</v>
          </cell>
        </row>
        <row r="60">
          <cell r="J60">
            <v>145741</v>
          </cell>
        </row>
        <row r="61">
          <cell r="J61">
            <v>0</v>
          </cell>
        </row>
        <row r="62">
          <cell r="J62">
            <v>0</v>
          </cell>
        </row>
        <row r="63">
          <cell r="J63">
            <v>0</v>
          </cell>
        </row>
        <row r="64">
          <cell r="J64">
            <v>0</v>
          </cell>
        </row>
        <row r="65">
          <cell r="J65">
            <v>861932</v>
          </cell>
          <cell r="M65">
            <v>63670</v>
          </cell>
        </row>
        <row r="66">
          <cell r="J66">
            <v>1453508</v>
          </cell>
        </row>
        <row r="67">
          <cell r="J67">
            <v>976710</v>
          </cell>
        </row>
        <row r="68">
          <cell r="J68">
            <v>3078834</v>
          </cell>
        </row>
        <row r="69">
          <cell r="J69">
            <v>1269411</v>
          </cell>
        </row>
        <row r="70">
          <cell r="J70">
            <v>0</v>
          </cell>
        </row>
        <row r="71">
          <cell r="J71">
            <v>0</v>
          </cell>
          <cell r="M71">
            <v>0</v>
          </cell>
        </row>
        <row r="72">
          <cell r="J72">
            <v>0</v>
          </cell>
          <cell r="M72">
            <v>0</v>
          </cell>
        </row>
      </sheetData>
      <sheetData sheetId="4"/>
      <sheetData sheetId="5"/>
      <sheetData sheetId="6">
        <row r="13">
          <cell r="P13">
            <v>-1.4199999999999998E-3</v>
          </cell>
          <cell r="AU13">
            <v>-1.17E-3</v>
          </cell>
        </row>
        <row r="14">
          <cell r="P14">
            <v>-1.2199999999999999E-3</v>
          </cell>
          <cell r="AU14">
            <v>-9.7999999999999997E-4</v>
          </cell>
        </row>
        <row r="15">
          <cell r="P15">
            <v>-8.9000000000000006E-4</v>
          </cell>
          <cell r="AU15">
            <v>-7.2000000000000005E-4</v>
          </cell>
        </row>
        <row r="16">
          <cell r="P16">
            <v>-7.9000000000000001E-4</v>
          </cell>
          <cell r="AU16">
            <v>-6.4000000000000005E-4</v>
          </cell>
        </row>
        <row r="17">
          <cell r="P17">
            <v>-7.2999999999999996E-4</v>
          </cell>
          <cell r="AU17">
            <v>-5.8E-4</v>
          </cell>
        </row>
        <row r="18">
          <cell r="P18">
            <v>-5.6999999999999998E-4</v>
          </cell>
          <cell r="AU18">
            <v>-4.8999999999999998E-4</v>
          </cell>
        </row>
        <row r="19">
          <cell r="P19">
            <v>-6.2E-4</v>
          </cell>
          <cell r="AU19">
            <v>-5.1000000000000004E-4</v>
          </cell>
        </row>
        <row r="20">
          <cell r="P20">
            <v>-5.4000000000000001E-4</v>
          </cell>
          <cell r="AU20">
            <v>-4.4999999999999999E-4</v>
          </cell>
        </row>
        <row r="21">
          <cell r="P21">
            <v>-6.6E-4</v>
          </cell>
          <cell r="AU21">
            <v>-5.1000000000000004E-4</v>
          </cell>
        </row>
        <row r="22">
          <cell r="P22">
            <v>-5.8E-4</v>
          </cell>
          <cell r="AU22">
            <v>-4.4999999999999999E-4</v>
          </cell>
        </row>
        <row r="23">
          <cell r="P23">
            <v>-6.9999999999999988E-4</v>
          </cell>
          <cell r="AU23">
            <v>-4.8999999999999998E-4</v>
          </cell>
        </row>
        <row r="24">
          <cell r="P24">
            <v>-6.2E-4</v>
          </cell>
          <cell r="AU24">
            <v>-4.2999999999999999E-4</v>
          </cell>
        </row>
        <row r="25">
          <cell r="P25">
            <v>-6.0000000000000006E-4</v>
          </cell>
          <cell r="AU25">
            <v>-4.8999999999999998E-4</v>
          </cell>
        </row>
        <row r="26">
          <cell r="P26">
            <v>-5.2999999999999998E-4</v>
          </cell>
          <cell r="AU26">
            <v>-4.2999999999999999E-4</v>
          </cell>
        </row>
        <row r="27">
          <cell r="P27">
            <v>-6.6E-4</v>
          </cell>
          <cell r="AU27">
            <v>-5.1000000000000004E-4</v>
          </cell>
        </row>
        <row r="28">
          <cell r="P28">
            <v>-5.8E-4</v>
          </cell>
          <cell r="AU28">
            <v>-4.4999999999999999E-4</v>
          </cell>
        </row>
        <row r="29">
          <cell r="P29">
            <v>-3.4000000000000002E-4</v>
          </cell>
          <cell r="AU29">
            <v>-2.7999999999999998E-4</v>
          </cell>
        </row>
        <row r="30">
          <cell r="P30">
            <v>-3.0000000000000003E-4</v>
          </cell>
          <cell r="AU30">
            <v>-2.5000000000000001E-4</v>
          </cell>
        </row>
        <row r="31">
          <cell r="P31">
            <v>-2.4000000000000001E-4</v>
          </cell>
          <cell r="AU31">
            <v>-1.9000000000000001E-4</v>
          </cell>
        </row>
        <row r="32">
          <cell r="P32">
            <v>-1.8999999999999998E-4</v>
          </cell>
          <cell r="AU32">
            <v>-1.4999999999999999E-4</v>
          </cell>
        </row>
        <row r="33">
          <cell r="P33">
            <v>-1.3000000000000002E-4</v>
          </cell>
          <cell r="AU33">
            <v>-1E-4</v>
          </cell>
        </row>
        <row r="34">
          <cell r="P34">
            <v>-5.0000000000000002E-5</v>
          </cell>
          <cell r="AU34">
            <v>-4.0000000000000003E-5</v>
          </cell>
        </row>
        <row r="35">
          <cell r="P35">
            <v>-3.6999999999999999E-4</v>
          </cell>
          <cell r="AU35">
            <v>-3.1E-4</v>
          </cell>
        </row>
        <row r="36">
          <cell r="P36">
            <v>-3.3E-4</v>
          </cell>
          <cell r="AU36">
            <v>-2.7E-4</v>
          </cell>
        </row>
        <row r="37">
          <cell r="P37">
            <v>-2.5000000000000001E-4</v>
          </cell>
          <cell r="AU37">
            <v>-2.1000000000000001E-4</v>
          </cell>
        </row>
        <row r="38">
          <cell r="P38">
            <v>-2.0000000000000001E-4</v>
          </cell>
          <cell r="AU38">
            <v>-1.7000000000000001E-4</v>
          </cell>
        </row>
        <row r="39">
          <cell r="P39">
            <v>-1.4000000000000001E-4</v>
          </cell>
          <cell r="AU39">
            <v>-1.1E-4</v>
          </cell>
        </row>
        <row r="40">
          <cell r="P40">
            <v>-5.0000000000000002E-5</v>
          </cell>
          <cell r="AU40">
            <v>-4.0000000000000003E-5</v>
          </cell>
        </row>
        <row r="41">
          <cell r="P41">
            <v>-2.6000000000000003E-4</v>
          </cell>
          <cell r="AU41">
            <v>-2.2000000000000001E-4</v>
          </cell>
        </row>
        <row r="42">
          <cell r="P42">
            <v>-2.4000000000000001E-4</v>
          </cell>
          <cell r="AU42">
            <v>-2.0000000000000001E-4</v>
          </cell>
        </row>
        <row r="43">
          <cell r="P43">
            <v>-1.7999999999999998E-4</v>
          </cell>
          <cell r="AU43">
            <v>-1.4999999999999999E-4</v>
          </cell>
        </row>
        <row r="44">
          <cell r="P44">
            <v>-1.5000000000000001E-4</v>
          </cell>
          <cell r="AU44">
            <v>-1.2E-4</v>
          </cell>
        </row>
        <row r="45">
          <cell r="P45">
            <v>-1E-4</v>
          </cell>
          <cell r="AU45">
            <v>-8.0000000000000007E-5</v>
          </cell>
        </row>
        <row r="46">
          <cell r="P46">
            <v>-4.0000000000000003E-5</v>
          </cell>
          <cell r="AU46">
            <v>-3.0000000000000001E-5</v>
          </cell>
        </row>
        <row r="47">
          <cell r="P47">
            <v>-2.6000000000000003E-4</v>
          </cell>
          <cell r="AU47">
            <v>-2.2000000000000001E-4</v>
          </cell>
        </row>
        <row r="48">
          <cell r="P48">
            <v>-2.4000000000000001E-4</v>
          </cell>
          <cell r="AU48">
            <v>-2.0000000000000001E-4</v>
          </cell>
        </row>
        <row r="49">
          <cell r="P49">
            <v>-1.7999999999999998E-4</v>
          </cell>
          <cell r="AU49">
            <v>-1.4999999999999999E-4</v>
          </cell>
        </row>
        <row r="50">
          <cell r="P50">
            <v>-1.5000000000000001E-4</v>
          </cell>
          <cell r="AU50">
            <v>-1.2E-4</v>
          </cell>
        </row>
        <row r="51">
          <cell r="P51">
            <v>-1E-4</v>
          </cell>
          <cell r="AU51">
            <v>-8.0000000000000007E-5</v>
          </cell>
        </row>
        <row r="52">
          <cell r="P52">
            <v>-4.0000000000000003E-5</v>
          </cell>
          <cell r="AU52">
            <v>-3.0000000000000001E-5</v>
          </cell>
        </row>
        <row r="53">
          <cell r="P53">
            <v>-2.6000000000000003E-4</v>
          </cell>
          <cell r="AU53">
            <v>-2.1000000000000001E-4</v>
          </cell>
        </row>
        <row r="54">
          <cell r="P54">
            <v>-2.4000000000000001E-4</v>
          </cell>
          <cell r="AU54">
            <v>-1.9000000000000001E-4</v>
          </cell>
        </row>
        <row r="55">
          <cell r="P55">
            <v>-1.7999999999999998E-4</v>
          </cell>
          <cell r="AU55">
            <v>-1.3999999999999999E-4</v>
          </cell>
        </row>
        <row r="56">
          <cell r="P56">
            <v>-1.4000000000000001E-4</v>
          </cell>
          <cell r="AU56">
            <v>-1.2E-4</v>
          </cell>
        </row>
        <row r="57">
          <cell r="P57">
            <v>-1E-4</v>
          </cell>
          <cell r="AU57">
            <v>-8.0000000000000007E-5</v>
          </cell>
        </row>
        <row r="58">
          <cell r="P58">
            <v>-4.0000000000000003E-5</v>
          </cell>
          <cell r="AU58">
            <v>-3.0000000000000001E-5</v>
          </cell>
        </row>
        <row r="59">
          <cell r="P59">
            <v>-4.5000000000000004E-4</v>
          </cell>
          <cell r="AU59">
            <v>-3.6999999999999999E-4</v>
          </cell>
        </row>
        <row r="60">
          <cell r="P60">
            <v>-4.0999999999999999E-4</v>
          </cell>
          <cell r="AU60">
            <v>-3.3E-4</v>
          </cell>
        </row>
        <row r="61">
          <cell r="P61">
            <v>-3.1E-4</v>
          </cell>
          <cell r="AU61">
            <v>-2.5999999999999998E-4</v>
          </cell>
        </row>
        <row r="62">
          <cell r="P62">
            <v>-2.5000000000000001E-4</v>
          </cell>
          <cell r="AU62">
            <v>-2.0000000000000001E-4</v>
          </cell>
        </row>
        <row r="63">
          <cell r="P63">
            <v>-1.5999999999999999E-4</v>
          </cell>
          <cell r="AU63">
            <v>-1.3999999999999999E-4</v>
          </cell>
        </row>
        <row r="64">
          <cell r="P64">
            <v>-6.0000000000000002E-5</v>
          </cell>
          <cell r="AU64">
            <v>-5.0000000000000002E-5</v>
          </cell>
        </row>
        <row r="65">
          <cell r="P65">
            <v>-2.5000000000000001E-4</v>
          </cell>
          <cell r="AU65">
            <v>-2.0000000000000001E-4</v>
          </cell>
        </row>
        <row r="66">
          <cell r="P66">
            <v>-2.3000000000000001E-4</v>
          </cell>
          <cell r="AU66">
            <v>-1.8000000000000001E-4</v>
          </cell>
        </row>
        <row r="67">
          <cell r="P67">
            <v>-1.7999999999999998E-4</v>
          </cell>
          <cell r="AU67">
            <v>-1.3999999999999999E-4</v>
          </cell>
        </row>
        <row r="68">
          <cell r="P68">
            <v>-1.4000000000000001E-4</v>
          </cell>
          <cell r="AU68">
            <v>-1.1E-4</v>
          </cell>
        </row>
        <row r="69">
          <cell r="P69">
            <v>-8.9999999999999992E-5</v>
          </cell>
          <cell r="AU69">
            <v>-6.9999999999999994E-5</v>
          </cell>
        </row>
        <row r="70">
          <cell r="P70">
            <v>-4.0000000000000003E-5</v>
          </cell>
          <cell r="AU70">
            <v>-3.0000000000000001E-5</v>
          </cell>
        </row>
        <row r="71">
          <cell r="P71">
            <v>-1.0000000000000001E-5</v>
          </cell>
          <cell r="AU71">
            <v>-1.0000000000000001E-5</v>
          </cell>
        </row>
        <row r="72">
          <cell r="P72">
            <v>-1.0000000000000001E-5</v>
          </cell>
          <cell r="AU72">
            <v>-1.0000000000000001E-5</v>
          </cell>
        </row>
      </sheetData>
      <sheetData sheetId="7"/>
      <sheetData sheetId="8">
        <row r="13">
          <cell r="D13">
            <v>1.0488600000000001</v>
          </cell>
        </row>
        <row r="14">
          <cell r="D14">
            <v>1.0947099999999996</v>
          </cell>
        </row>
        <row r="15">
          <cell r="D15">
            <v>0.81020999999999987</v>
          </cell>
        </row>
        <row r="16">
          <cell r="D16">
            <v>0.79219000000000017</v>
          </cell>
        </row>
        <row r="17">
          <cell r="D17">
            <v>0.76294999999999957</v>
          </cell>
        </row>
        <row r="18">
          <cell r="D18">
            <v>0.58290999999999971</v>
          </cell>
        </row>
        <row r="19">
          <cell r="D19">
            <v>0.57634000000000019</v>
          </cell>
        </row>
        <row r="20">
          <cell r="D20">
            <v>0.53271000000000002</v>
          </cell>
        </row>
        <row r="21">
          <cell r="D21">
            <v>0.59162000000000003</v>
          </cell>
        </row>
        <row r="22">
          <cell r="D22">
            <v>0.54839999999999989</v>
          </cell>
        </row>
        <row r="23">
          <cell r="D23">
            <v>0.32489000000000001</v>
          </cell>
        </row>
        <row r="24">
          <cell r="D24">
            <v>0.28625000000000006</v>
          </cell>
        </row>
        <row r="25">
          <cell r="D25">
            <v>0.53622000000000025</v>
          </cell>
        </row>
        <row r="26">
          <cell r="D26">
            <v>0.49735999999999991</v>
          </cell>
        </row>
        <row r="27">
          <cell r="D27">
            <v>0.55420000000000003</v>
          </cell>
        </row>
        <row r="28">
          <cell r="D28">
            <v>0.51542999999999994</v>
          </cell>
        </row>
        <row r="29">
          <cell r="D29">
            <v>0.37150999999999995</v>
          </cell>
        </row>
        <row r="30">
          <cell r="D30">
            <v>0.35449999999999976</v>
          </cell>
        </row>
        <row r="31">
          <cell r="D31">
            <v>0.32066999999999996</v>
          </cell>
        </row>
        <row r="32">
          <cell r="D32">
            <v>0.2983800000000002</v>
          </cell>
        </row>
        <row r="33">
          <cell r="D33">
            <v>0.26867999999999997</v>
          </cell>
        </row>
        <row r="34">
          <cell r="D34">
            <v>0.23154000000000005</v>
          </cell>
        </row>
        <row r="35">
          <cell r="D35">
            <v>0.34641000000000005</v>
          </cell>
        </row>
        <row r="36">
          <cell r="D36">
            <v>0.33204000000000006</v>
          </cell>
        </row>
        <row r="37">
          <cell r="D37">
            <v>0.30340999999999985</v>
          </cell>
        </row>
        <row r="38">
          <cell r="D38">
            <v>0.28459000000000018</v>
          </cell>
        </row>
        <row r="39">
          <cell r="D39">
            <v>0.25951000000000018</v>
          </cell>
        </row>
        <row r="40">
          <cell r="D40">
            <v>0.22809999999999994</v>
          </cell>
        </row>
        <row r="41">
          <cell r="D41">
            <v>0.12883999999999998</v>
          </cell>
        </row>
        <row r="42">
          <cell r="D42">
            <v>0.11533999999999998</v>
          </cell>
        </row>
        <row r="43">
          <cell r="D43">
            <v>8.8440000000000005E-2</v>
          </cell>
        </row>
        <row r="44">
          <cell r="D44">
            <v>7.0770000000000013E-2</v>
          </cell>
        </row>
        <row r="45">
          <cell r="D45">
            <v>4.7180000000000007E-2</v>
          </cell>
        </row>
        <row r="46">
          <cell r="D46">
            <v>1.7679999999999998E-2</v>
          </cell>
        </row>
        <row r="47">
          <cell r="D47">
            <v>0.13275000000000001</v>
          </cell>
        </row>
        <row r="48">
          <cell r="D48">
            <v>0.11882999999999998</v>
          </cell>
        </row>
        <row r="49">
          <cell r="D49">
            <v>9.1120000000000007E-2</v>
          </cell>
        </row>
        <row r="50">
          <cell r="D50">
            <v>7.2910000000000016E-2</v>
          </cell>
        </row>
        <row r="51">
          <cell r="D51">
            <v>4.8600000000000004E-2</v>
          </cell>
        </row>
        <row r="52">
          <cell r="D52">
            <v>1.823E-2</v>
          </cell>
        </row>
        <row r="53">
          <cell r="D53">
            <v>0.37347000000000002</v>
          </cell>
        </row>
        <row r="54">
          <cell r="D54">
            <v>0.3582499999999999</v>
          </cell>
        </row>
        <row r="55">
          <cell r="D55">
            <v>0.3279200000000001</v>
          </cell>
        </row>
        <row r="56">
          <cell r="D56">
            <v>0.30798999999999999</v>
          </cell>
        </row>
        <row r="57">
          <cell r="D57">
            <v>0.28140999999999999</v>
          </cell>
        </row>
        <row r="58">
          <cell r="D58">
            <v>0.24818999999999991</v>
          </cell>
        </row>
        <row r="59">
          <cell r="D59">
            <v>0.36416999999999994</v>
          </cell>
        </row>
        <row r="60">
          <cell r="D60">
            <v>0.34992999999999991</v>
          </cell>
        </row>
        <row r="61">
          <cell r="D61">
            <v>0.32155000000000006</v>
          </cell>
        </row>
        <row r="62">
          <cell r="D62">
            <v>0.30288999999999983</v>
          </cell>
        </row>
        <row r="63">
          <cell r="D63">
            <v>0.27800000000000002</v>
          </cell>
        </row>
        <row r="64">
          <cell r="D64">
            <v>0.24689999999999993</v>
          </cell>
        </row>
        <row r="65">
          <cell r="D65">
            <v>0.12573999999999999</v>
          </cell>
        </row>
        <row r="66">
          <cell r="D66">
            <v>0.11255999999999999</v>
          </cell>
        </row>
        <row r="67">
          <cell r="D67">
            <v>8.6309999999999998E-2</v>
          </cell>
        </row>
        <row r="68">
          <cell r="D68">
            <v>6.9059999999999996E-2</v>
          </cell>
        </row>
        <row r="69">
          <cell r="D69">
            <v>4.6050000000000001E-2</v>
          </cell>
        </row>
        <row r="70">
          <cell r="D70">
            <v>1.7250000000000001E-2</v>
          </cell>
        </row>
        <row r="71">
          <cell r="D71">
            <v>4.5599999999999998E-3</v>
          </cell>
        </row>
        <row r="72">
          <cell r="D72">
            <v>4.5599999999999998E-3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2"/>
  <sheetViews>
    <sheetView showGridLines="0" topLeftCell="C1" zoomScale="85" zoomScaleNormal="85" workbookViewId="0">
      <selection activeCell="H9" sqref="H9"/>
    </sheetView>
  </sheetViews>
  <sheetFormatPr defaultColWidth="8" defaultRowHeight="15" x14ac:dyDescent="0.25"/>
  <cols>
    <col min="1" max="1" width="4.85546875" style="24" customWidth="1"/>
    <col min="2" max="2" width="14.85546875" style="1" customWidth="1"/>
    <col min="3" max="3" width="7.140625" style="1" customWidth="1"/>
    <col min="4" max="4" width="14.140625" style="21" bestFit="1" customWidth="1"/>
    <col min="5" max="5" width="11.42578125" style="21" bestFit="1" customWidth="1"/>
    <col min="6" max="6" width="14.28515625" style="21" bestFit="1" customWidth="1"/>
    <col min="7" max="7" width="16.7109375" style="21" bestFit="1" customWidth="1"/>
    <col min="8" max="8" width="10.85546875" style="21" bestFit="1" customWidth="1"/>
    <col min="9" max="9" width="16.85546875" style="21" customWidth="1"/>
    <col min="10" max="10" width="12" style="21" bestFit="1" customWidth="1"/>
    <col min="11" max="11" width="9.85546875" style="21" customWidth="1"/>
    <col min="12" max="12" width="17" style="21" bestFit="1" customWidth="1"/>
    <col min="13" max="13" width="25.28515625" style="21" customWidth="1"/>
    <col min="14" max="16" width="13.5703125" style="23" customWidth="1"/>
    <col min="17" max="17" width="13.85546875" style="31" customWidth="1"/>
    <col min="18" max="18" width="13.85546875" style="1" customWidth="1"/>
    <col min="19" max="19" width="13.85546875" style="23" customWidth="1"/>
    <col min="20" max="16384" width="8" style="24"/>
  </cols>
  <sheetData>
    <row r="1" spans="1:19" x14ac:dyDescent="0.25">
      <c r="A1" s="20" t="s">
        <v>0</v>
      </c>
      <c r="I1" s="22"/>
      <c r="Q1" s="21"/>
    </row>
    <row r="2" spans="1:19" x14ac:dyDescent="0.25">
      <c r="A2" s="20" t="s">
        <v>1</v>
      </c>
      <c r="I2" s="22"/>
      <c r="Q2" s="21"/>
    </row>
    <row r="3" spans="1:19" x14ac:dyDescent="0.25">
      <c r="A3" s="20" t="s">
        <v>135</v>
      </c>
      <c r="I3" s="22"/>
      <c r="Q3" s="21"/>
    </row>
    <row r="4" spans="1:19" x14ac:dyDescent="0.25">
      <c r="A4" s="20" t="s">
        <v>2</v>
      </c>
      <c r="I4" s="22"/>
      <c r="Q4" s="21"/>
    </row>
    <row r="5" spans="1:19" x14ac:dyDescent="0.25">
      <c r="D5" s="1"/>
      <c r="E5" s="1"/>
      <c r="F5" s="1"/>
      <c r="G5" s="1"/>
      <c r="H5" s="1"/>
      <c r="I5" s="22"/>
      <c r="J5" s="1"/>
      <c r="K5" s="1"/>
      <c r="L5" s="1"/>
      <c r="M5" s="1"/>
      <c r="Q5" s="1"/>
    </row>
    <row r="6" spans="1:19" x14ac:dyDescent="0.25">
      <c r="A6" s="27"/>
      <c r="B6" s="28"/>
      <c r="C6" s="28"/>
      <c r="D6" s="28"/>
      <c r="E6" s="29"/>
      <c r="F6" s="1"/>
      <c r="G6" s="1"/>
      <c r="H6" s="30"/>
      <c r="I6" s="22"/>
      <c r="J6" s="30"/>
      <c r="K6" s="1"/>
      <c r="L6" s="1"/>
      <c r="Q6" s="206"/>
      <c r="R6" s="206"/>
      <c r="S6" s="206"/>
    </row>
    <row r="7" spans="1:19" ht="15" customHeight="1" thickBot="1" x14ac:dyDescent="0.3">
      <c r="A7" s="32">
        <v>1</v>
      </c>
      <c r="D7" s="33"/>
      <c r="E7" s="33" t="s">
        <v>3</v>
      </c>
      <c r="F7" s="33" t="s">
        <v>4</v>
      </c>
      <c r="G7" s="33" t="s">
        <v>5</v>
      </c>
      <c r="H7" s="34"/>
      <c r="I7" s="33"/>
      <c r="J7" s="34"/>
      <c r="K7" s="33"/>
      <c r="L7" s="33"/>
      <c r="M7" s="1"/>
      <c r="N7" s="207" t="s">
        <v>6</v>
      </c>
      <c r="O7" s="208"/>
      <c r="P7" s="209"/>
      <c r="Q7" s="207" t="s">
        <v>136</v>
      </c>
      <c r="R7" s="208"/>
      <c r="S7" s="209"/>
    </row>
    <row r="8" spans="1:19" ht="15" customHeight="1" thickBot="1" x14ac:dyDescent="0.3">
      <c r="A8" s="32">
        <v>2</v>
      </c>
      <c r="D8" s="33" t="s">
        <v>7</v>
      </c>
      <c r="E8" s="33" t="s">
        <v>8</v>
      </c>
      <c r="F8" s="33" t="s">
        <v>9</v>
      </c>
      <c r="G8" s="33" t="s">
        <v>10</v>
      </c>
      <c r="H8" s="34"/>
      <c r="I8" s="33"/>
      <c r="J8" s="34"/>
      <c r="K8" s="33"/>
      <c r="L8" s="33"/>
      <c r="M8" s="35" t="s">
        <v>11</v>
      </c>
      <c r="N8" s="38">
        <v>-55000</v>
      </c>
      <c r="O8" s="39" t="s">
        <v>12</v>
      </c>
      <c r="P8" s="40"/>
      <c r="Q8" s="41">
        <v>-14266</v>
      </c>
      <c r="R8" s="36" t="s">
        <v>12</v>
      </c>
      <c r="S8" s="37"/>
    </row>
    <row r="9" spans="1:19" ht="15" customHeight="1" thickBot="1" x14ac:dyDescent="0.3">
      <c r="A9" s="32">
        <v>3</v>
      </c>
      <c r="D9" s="33" t="s">
        <v>13</v>
      </c>
      <c r="E9" s="33" t="s">
        <v>14</v>
      </c>
      <c r="F9" s="33" t="s">
        <v>14</v>
      </c>
      <c r="G9" s="33" t="s">
        <v>15</v>
      </c>
      <c r="H9" s="34" t="s">
        <v>16</v>
      </c>
      <c r="I9" s="33" t="s">
        <v>17</v>
      </c>
      <c r="J9" s="42" t="s">
        <v>18</v>
      </c>
      <c r="K9" s="33"/>
      <c r="L9" s="34" t="s">
        <v>19</v>
      </c>
      <c r="M9" s="35" t="s">
        <v>20</v>
      </c>
      <c r="N9" s="43">
        <v>4.1579999999999999E-2</v>
      </c>
      <c r="O9" s="44" t="s">
        <v>21</v>
      </c>
      <c r="P9" s="45"/>
      <c r="Q9" s="43">
        <v>4.1579999999999999E-2</v>
      </c>
      <c r="R9" s="44" t="s">
        <v>127</v>
      </c>
      <c r="S9" s="45"/>
    </row>
    <row r="10" spans="1:19" s="52" customFormat="1" ht="15" customHeight="1" thickBot="1" x14ac:dyDescent="0.3">
      <c r="A10" s="32">
        <v>4</v>
      </c>
      <c r="B10" s="1"/>
      <c r="C10" s="1"/>
      <c r="D10" s="46" t="s">
        <v>22</v>
      </c>
      <c r="E10" s="46" t="s">
        <v>23</v>
      </c>
      <c r="F10" s="46" t="s">
        <v>24</v>
      </c>
      <c r="G10" s="46" t="s">
        <v>23</v>
      </c>
      <c r="H10" s="47" t="s">
        <v>25</v>
      </c>
      <c r="I10" s="46" t="s">
        <v>26</v>
      </c>
      <c r="J10" s="47" t="s">
        <v>27</v>
      </c>
      <c r="K10" s="46" t="s">
        <v>28</v>
      </c>
      <c r="L10" s="47" t="s">
        <v>26</v>
      </c>
      <c r="M10" s="48" t="s">
        <v>29</v>
      </c>
      <c r="N10" s="49">
        <v>-57386</v>
      </c>
      <c r="O10" s="50" t="s">
        <v>30</v>
      </c>
      <c r="P10" s="51"/>
      <c r="Q10" s="49">
        <v>-14885</v>
      </c>
      <c r="R10" s="50" t="s">
        <v>30</v>
      </c>
      <c r="S10" s="51"/>
    </row>
    <row r="11" spans="1:19" s="52" customFormat="1" x14ac:dyDescent="0.25">
      <c r="A11" s="32">
        <v>5</v>
      </c>
      <c r="B11" s="1"/>
      <c r="C11" s="1"/>
      <c r="D11" s="26"/>
      <c r="E11" s="26"/>
      <c r="F11" s="26"/>
      <c r="G11" s="26"/>
      <c r="H11" s="34" t="s">
        <v>31</v>
      </c>
      <c r="I11" s="26"/>
      <c r="J11" s="34"/>
      <c r="K11" s="26"/>
      <c r="L11" s="210" t="s">
        <v>32</v>
      </c>
      <c r="M11" s="53"/>
      <c r="N11" s="54" t="s">
        <v>33</v>
      </c>
      <c r="O11" s="32" t="s">
        <v>34</v>
      </c>
      <c r="P11" s="55" t="s">
        <v>35</v>
      </c>
      <c r="Q11" s="54" t="s">
        <v>33</v>
      </c>
      <c r="R11" s="32" t="s">
        <v>34</v>
      </c>
      <c r="S11" s="55" t="s">
        <v>35</v>
      </c>
    </row>
    <row r="12" spans="1:19" s="52" customFormat="1" x14ac:dyDescent="0.25">
      <c r="A12" s="32">
        <v>6</v>
      </c>
      <c r="B12" s="57" t="s">
        <v>36</v>
      </c>
      <c r="C12" s="57" t="s">
        <v>37</v>
      </c>
      <c r="D12" s="58" t="s">
        <v>38</v>
      </c>
      <c r="E12" s="59" t="s">
        <v>39</v>
      </c>
      <c r="F12" s="59" t="s">
        <v>40</v>
      </c>
      <c r="G12" s="59" t="s">
        <v>41</v>
      </c>
      <c r="H12" s="59" t="s">
        <v>42</v>
      </c>
      <c r="I12" s="59" t="s">
        <v>43</v>
      </c>
      <c r="J12" s="59" t="s">
        <v>44</v>
      </c>
      <c r="K12" s="58" t="s">
        <v>45</v>
      </c>
      <c r="L12" s="211"/>
      <c r="M12" s="60"/>
      <c r="N12" s="61" t="s">
        <v>46</v>
      </c>
      <c r="O12" s="58" t="s">
        <v>47</v>
      </c>
      <c r="P12" s="62" t="s">
        <v>48</v>
      </c>
      <c r="Q12" s="61" t="s">
        <v>128</v>
      </c>
      <c r="R12" s="58" t="s">
        <v>129</v>
      </c>
      <c r="S12" s="62" t="s">
        <v>130</v>
      </c>
    </row>
    <row r="13" spans="1:19" x14ac:dyDescent="0.25">
      <c r="A13" s="32">
        <v>7</v>
      </c>
      <c r="B13" s="63" t="s">
        <v>49</v>
      </c>
      <c r="C13" s="63"/>
      <c r="D13" s="64">
        <v>218577.4</v>
      </c>
      <c r="E13" s="65">
        <v>1.0488600000000001</v>
      </c>
      <c r="F13" s="65">
        <v>0.31381000000000003</v>
      </c>
      <c r="G13" s="65">
        <v>5.8519999999999996E-2</v>
      </c>
      <c r="H13" s="65">
        <v>0.67653000000000008</v>
      </c>
      <c r="I13" s="66">
        <v>147874</v>
      </c>
      <c r="J13" s="67">
        <v>5.5</v>
      </c>
      <c r="K13" s="64">
        <v>909</v>
      </c>
      <c r="L13" s="68">
        <v>207868</v>
      </c>
      <c r="M13" s="69"/>
      <c r="N13" s="72">
        <v>1</v>
      </c>
      <c r="O13" s="71">
        <v>-247</v>
      </c>
      <c r="P13" s="73">
        <v>-1.1299999999999999E-3</v>
      </c>
      <c r="Q13" s="72">
        <v>1</v>
      </c>
      <c r="R13" s="71">
        <v>-64</v>
      </c>
      <c r="S13" s="73">
        <v>-2.9E-4</v>
      </c>
    </row>
    <row r="14" spans="1:19" x14ac:dyDescent="0.25">
      <c r="A14" s="32">
        <v>8</v>
      </c>
      <c r="B14" s="75" t="s">
        <v>50</v>
      </c>
      <c r="C14" s="63"/>
      <c r="D14" s="64">
        <v>38726</v>
      </c>
      <c r="E14" s="76">
        <v>1.0947099999999996</v>
      </c>
      <c r="F14" s="76">
        <v>0.31381000000000003</v>
      </c>
      <c r="G14" s="76">
        <v>4.9410000000000009E-2</v>
      </c>
      <c r="H14" s="76">
        <v>0.73148999999999953</v>
      </c>
      <c r="I14" s="71">
        <v>28328</v>
      </c>
      <c r="J14" s="77">
        <v>7</v>
      </c>
      <c r="K14" s="64">
        <v>35</v>
      </c>
      <c r="L14" s="68">
        <v>31268</v>
      </c>
      <c r="M14" s="69"/>
      <c r="N14" s="72">
        <v>1</v>
      </c>
      <c r="O14" s="71">
        <v>-37</v>
      </c>
      <c r="P14" s="73">
        <v>-9.6000000000000002E-4</v>
      </c>
      <c r="Q14" s="72">
        <v>1</v>
      </c>
      <c r="R14" s="71">
        <v>-10</v>
      </c>
      <c r="S14" s="73">
        <v>-2.5999999999999998E-4</v>
      </c>
    </row>
    <row r="15" spans="1:19" x14ac:dyDescent="0.25">
      <c r="A15" s="32">
        <v>9</v>
      </c>
      <c r="B15" s="75" t="s">
        <v>51</v>
      </c>
      <c r="C15" s="63"/>
      <c r="D15" s="64">
        <v>55009539.100000001</v>
      </c>
      <c r="E15" s="76">
        <v>0.81020999999999987</v>
      </c>
      <c r="F15" s="76">
        <v>0.31381000000000003</v>
      </c>
      <c r="G15" s="76">
        <v>3.8239999999999996E-2</v>
      </c>
      <c r="H15" s="76">
        <v>0.45815999999999985</v>
      </c>
      <c r="I15" s="71">
        <v>25203170</v>
      </c>
      <c r="J15" s="77">
        <v>8</v>
      </c>
      <c r="K15" s="64">
        <v>80451</v>
      </c>
      <c r="L15" s="68">
        <v>32926466</v>
      </c>
      <c r="M15" s="69"/>
      <c r="N15" s="72">
        <v>1</v>
      </c>
      <c r="O15" s="71">
        <v>-39051</v>
      </c>
      <c r="P15" s="73">
        <v>-7.1000000000000002E-4</v>
      </c>
      <c r="Q15" s="72">
        <v>1</v>
      </c>
      <c r="R15" s="71">
        <v>-10129</v>
      </c>
      <c r="S15" s="73">
        <v>-1.8000000000000001E-4</v>
      </c>
    </row>
    <row r="16" spans="1:19" x14ac:dyDescent="0.25">
      <c r="A16" s="32">
        <v>10</v>
      </c>
      <c r="B16" s="75" t="s">
        <v>52</v>
      </c>
      <c r="C16" s="63"/>
      <c r="D16" s="64">
        <v>18385904.899999999</v>
      </c>
      <c r="E16" s="76">
        <v>0.79219000000000017</v>
      </c>
      <c r="F16" s="76">
        <v>0.31381000000000003</v>
      </c>
      <c r="G16" s="76">
        <v>3.4699999999999995E-2</v>
      </c>
      <c r="H16" s="76">
        <v>0.44368000000000013</v>
      </c>
      <c r="I16" s="71">
        <v>8157458</v>
      </c>
      <c r="J16" s="77">
        <v>22</v>
      </c>
      <c r="K16" s="64">
        <v>6333</v>
      </c>
      <c r="L16" s="68">
        <v>9829370</v>
      </c>
      <c r="M16" s="69"/>
      <c r="N16" s="72">
        <v>1</v>
      </c>
      <c r="O16" s="71">
        <v>-11658</v>
      </c>
      <c r="P16" s="73">
        <v>-6.3000000000000003E-4</v>
      </c>
      <c r="Q16" s="72">
        <v>1</v>
      </c>
      <c r="R16" s="71">
        <v>-3024</v>
      </c>
      <c r="S16" s="73">
        <v>-1.6000000000000001E-4</v>
      </c>
    </row>
    <row r="17" spans="1:19" x14ac:dyDescent="0.25">
      <c r="A17" s="32">
        <v>11</v>
      </c>
      <c r="B17" s="75" t="s">
        <v>53</v>
      </c>
      <c r="C17" s="63"/>
      <c r="D17" s="64">
        <v>263842</v>
      </c>
      <c r="E17" s="76">
        <v>0.76294999999999957</v>
      </c>
      <c r="F17" s="76">
        <v>0.31381000000000003</v>
      </c>
      <c r="G17" s="76">
        <v>-1.3350000000000002E-2</v>
      </c>
      <c r="H17" s="76">
        <v>0.46248999999999957</v>
      </c>
      <c r="I17" s="71">
        <v>122024</v>
      </c>
      <c r="J17" s="77">
        <v>22</v>
      </c>
      <c r="K17" s="64">
        <v>24</v>
      </c>
      <c r="L17" s="68">
        <v>128360</v>
      </c>
      <c r="M17" s="69"/>
      <c r="N17" s="72">
        <v>1</v>
      </c>
      <c r="O17" s="71">
        <v>-152</v>
      </c>
      <c r="P17" s="73">
        <v>-5.8E-4</v>
      </c>
      <c r="Q17" s="72">
        <v>1</v>
      </c>
      <c r="R17" s="71">
        <v>-39</v>
      </c>
      <c r="S17" s="73">
        <v>-1.4999999999999999E-4</v>
      </c>
    </row>
    <row r="18" spans="1:19" x14ac:dyDescent="0.25">
      <c r="A18" s="32">
        <v>12</v>
      </c>
      <c r="B18" s="78">
        <v>27</v>
      </c>
      <c r="C18" s="79"/>
      <c r="D18" s="64">
        <v>591910</v>
      </c>
      <c r="E18" s="76">
        <v>0.58290999999999971</v>
      </c>
      <c r="F18" s="76">
        <v>0.31381000000000003</v>
      </c>
      <c r="G18" s="76">
        <v>2.8219999999999992E-2</v>
      </c>
      <c r="H18" s="76">
        <v>0.24087999999999968</v>
      </c>
      <c r="I18" s="71">
        <v>142579</v>
      </c>
      <c r="J18" s="77">
        <v>9</v>
      </c>
      <c r="K18" s="64">
        <v>755</v>
      </c>
      <c r="L18" s="68">
        <v>224119</v>
      </c>
      <c r="M18" s="69"/>
      <c r="N18" s="72">
        <v>1</v>
      </c>
      <c r="O18" s="71">
        <v>-266</v>
      </c>
      <c r="P18" s="73">
        <v>-4.4999999999999999E-4</v>
      </c>
      <c r="Q18" s="72">
        <v>1</v>
      </c>
      <c r="R18" s="71">
        <v>-69</v>
      </c>
      <c r="S18" s="73">
        <v>-1.2E-4</v>
      </c>
    </row>
    <row r="19" spans="1:19" x14ac:dyDescent="0.25">
      <c r="A19" s="32">
        <v>13</v>
      </c>
      <c r="B19" s="80" t="s">
        <v>54</v>
      </c>
      <c r="C19" s="81" t="s">
        <v>55</v>
      </c>
      <c r="D19" s="82">
        <v>1992236.2</v>
      </c>
      <c r="E19" s="83">
        <v>0.57634000000000019</v>
      </c>
      <c r="F19" s="83">
        <v>0.20291000000000001</v>
      </c>
      <c r="G19" s="83">
        <v>2.8689999999999997E-2</v>
      </c>
      <c r="H19" s="83">
        <v>0.34474000000000016</v>
      </c>
      <c r="I19" s="84">
        <v>1337499</v>
      </c>
      <c r="J19" s="85">
        <v>250</v>
      </c>
      <c r="K19" s="82">
        <v>92</v>
      </c>
      <c r="L19" s="86">
        <v>1613499</v>
      </c>
      <c r="M19" s="87"/>
      <c r="N19" s="89">
        <v>1</v>
      </c>
      <c r="O19" s="90">
        <v>-1914</v>
      </c>
      <c r="P19" s="91">
        <v>-4.8999999999999998E-4</v>
      </c>
      <c r="Q19" s="89">
        <v>1</v>
      </c>
      <c r="R19" s="90">
        <v>-496</v>
      </c>
      <c r="S19" s="91">
        <v>-1.2999999999999999E-4</v>
      </c>
    </row>
    <row r="20" spans="1:19" x14ac:dyDescent="0.25">
      <c r="A20" s="32">
        <v>14</v>
      </c>
      <c r="B20" s="78"/>
      <c r="C20" s="92" t="s">
        <v>56</v>
      </c>
      <c r="D20" s="64">
        <v>2142067.7000000002</v>
      </c>
      <c r="E20" s="76">
        <v>0.53271000000000002</v>
      </c>
      <c r="F20" s="76">
        <v>0.20291000000000001</v>
      </c>
      <c r="G20" s="76">
        <v>2.6029999999999994E-2</v>
      </c>
      <c r="H20" s="76">
        <v>0.30376999999999998</v>
      </c>
      <c r="I20" s="71"/>
      <c r="J20" s="77"/>
      <c r="K20" s="64"/>
      <c r="L20" s="68"/>
      <c r="M20" s="69"/>
      <c r="N20" s="72">
        <v>1</v>
      </c>
      <c r="O20" s="71"/>
      <c r="P20" s="73">
        <v>-4.2999999999999999E-4</v>
      </c>
      <c r="Q20" s="72">
        <v>1</v>
      </c>
      <c r="R20" s="71"/>
      <c r="S20" s="73">
        <v>-1.1E-4</v>
      </c>
    </row>
    <row r="21" spans="1:19" x14ac:dyDescent="0.25">
      <c r="A21" s="32">
        <v>15</v>
      </c>
      <c r="B21" s="80" t="s">
        <v>57</v>
      </c>
      <c r="C21" s="81" t="s">
        <v>55</v>
      </c>
      <c r="D21" s="82">
        <v>0</v>
      </c>
      <c r="E21" s="83">
        <v>0.59162000000000003</v>
      </c>
      <c r="F21" s="83">
        <v>0.20291000000000001</v>
      </c>
      <c r="G21" s="83">
        <v>4.4980000000000006E-2</v>
      </c>
      <c r="H21" s="83">
        <v>0.34372999999999998</v>
      </c>
      <c r="I21" s="93">
        <v>0</v>
      </c>
      <c r="J21" s="85">
        <v>250</v>
      </c>
      <c r="K21" s="82">
        <v>0</v>
      </c>
      <c r="L21" s="94">
        <v>0</v>
      </c>
      <c r="M21" s="87"/>
      <c r="N21" s="89">
        <v>1</v>
      </c>
      <c r="O21" s="90">
        <v>0</v>
      </c>
      <c r="P21" s="91">
        <v>-5.1999999999999995E-4</v>
      </c>
      <c r="Q21" s="89">
        <v>1</v>
      </c>
      <c r="R21" s="90">
        <v>0</v>
      </c>
      <c r="S21" s="91">
        <v>-1.3999999999999999E-4</v>
      </c>
    </row>
    <row r="22" spans="1:19" x14ac:dyDescent="0.25">
      <c r="A22" s="32">
        <v>16</v>
      </c>
      <c r="B22" s="78"/>
      <c r="C22" s="92" t="s">
        <v>56</v>
      </c>
      <c r="D22" s="64">
        <v>0</v>
      </c>
      <c r="E22" s="76">
        <v>0.54839999999999989</v>
      </c>
      <c r="F22" s="76">
        <v>0.20291000000000001</v>
      </c>
      <c r="G22" s="76">
        <v>4.2639999999999997E-2</v>
      </c>
      <c r="H22" s="76">
        <v>0.30284999999999984</v>
      </c>
      <c r="I22" s="71"/>
      <c r="J22" s="77"/>
      <c r="K22" s="64"/>
      <c r="L22" s="68"/>
      <c r="M22" s="69"/>
      <c r="N22" s="72">
        <v>1</v>
      </c>
      <c r="O22" s="71"/>
      <c r="P22" s="73">
        <v>-4.6000000000000001E-4</v>
      </c>
      <c r="Q22" s="72">
        <v>1</v>
      </c>
      <c r="R22" s="71"/>
      <c r="S22" s="73">
        <v>-1.2E-4</v>
      </c>
    </row>
    <row r="23" spans="1:19" x14ac:dyDescent="0.25">
      <c r="A23" s="32">
        <v>17</v>
      </c>
      <c r="B23" s="80" t="s">
        <v>58</v>
      </c>
      <c r="C23" s="81" t="s">
        <v>55</v>
      </c>
      <c r="D23" s="82">
        <v>169264</v>
      </c>
      <c r="E23" s="83">
        <v>0.32489000000000001</v>
      </c>
      <c r="F23" s="83">
        <v>0</v>
      </c>
      <c r="G23" s="83">
        <v>-2.3020000000000002E-2</v>
      </c>
      <c r="H23" s="83">
        <v>0.34791</v>
      </c>
      <c r="I23" s="93">
        <v>138891</v>
      </c>
      <c r="J23" s="85">
        <v>500</v>
      </c>
      <c r="K23" s="82">
        <v>8</v>
      </c>
      <c r="L23" s="94">
        <v>186891</v>
      </c>
      <c r="M23" s="87"/>
      <c r="N23" s="89">
        <v>1</v>
      </c>
      <c r="O23" s="90">
        <v>-222</v>
      </c>
      <c r="P23" s="91">
        <v>-5.5999999999999995E-4</v>
      </c>
      <c r="Q23" s="89">
        <v>1</v>
      </c>
      <c r="R23" s="90">
        <v>-57</v>
      </c>
      <c r="S23" s="91">
        <v>-1.3999999999999999E-4</v>
      </c>
    </row>
    <row r="24" spans="1:19" x14ac:dyDescent="0.25">
      <c r="A24" s="32">
        <v>18</v>
      </c>
      <c r="B24" s="78"/>
      <c r="C24" s="92" t="s">
        <v>56</v>
      </c>
      <c r="D24" s="64">
        <v>260994</v>
      </c>
      <c r="E24" s="76">
        <v>0.28625000000000006</v>
      </c>
      <c r="F24" s="76">
        <v>0</v>
      </c>
      <c r="G24" s="76">
        <v>-2.0279999999999999E-2</v>
      </c>
      <c r="H24" s="76">
        <v>0.30653000000000008</v>
      </c>
      <c r="I24" s="71"/>
      <c r="J24" s="77"/>
      <c r="K24" s="64"/>
      <c r="L24" s="68"/>
      <c r="M24" s="69"/>
      <c r="N24" s="72">
        <v>1</v>
      </c>
      <c r="O24" s="71"/>
      <c r="P24" s="73">
        <v>-4.8999999999999998E-4</v>
      </c>
      <c r="Q24" s="72">
        <v>1</v>
      </c>
      <c r="R24" s="71"/>
      <c r="S24" s="73">
        <v>-1.2999999999999999E-4</v>
      </c>
    </row>
    <row r="25" spans="1:19" x14ac:dyDescent="0.25">
      <c r="A25" s="32">
        <v>19</v>
      </c>
      <c r="B25" s="80" t="s">
        <v>59</v>
      </c>
      <c r="C25" s="81" t="s">
        <v>55</v>
      </c>
      <c r="D25" s="82">
        <v>399967</v>
      </c>
      <c r="E25" s="83">
        <v>0.53622000000000025</v>
      </c>
      <c r="F25" s="83">
        <v>0.20291000000000001</v>
      </c>
      <c r="G25" s="83">
        <v>-1.0850000000000005E-2</v>
      </c>
      <c r="H25" s="83">
        <v>0.34416000000000024</v>
      </c>
      <c r="I25" s="93">
        <v>328810</v>
      </c>
      <c r="J25" s="85">
        <v>250</v>
      </c>
      <c r="K25" s="82">
        <v>18</v>
      </c>
      <c r="L25" s="94">
        <v>382810</v>
      </c>
      <c r="M25" s="87"/>
      <c r="N25" s="89">
        <v>1</v>
      </c>
      <c r="O25" s="90">
        <v>-454</v>
      </c>
      <c r="P25" s="91">
        <v>-4.8000000000000001E-4</v>
      </c>
      <c r="Q25" s="89">
        <v>1</v>
      </c>
      <c r="R25" s="90">
        <v>-118</v>
      </c>
      <c r="S25" s="91">
        <v>-1.2E-4</v>
      </c>
    </row>
    <row r="26" spans="1:19" x14ac:dyDescent="0.25">
      <c r="A26" s="32">
        <v>20</v>
      </c>
      <c r="B26" s="78"/>
      <c r="C26" s="92" t="s">
        <v>56</v>
      </c>
      <c r="D26" s="64">
        <v>630361</v>
      </c>
      <c r="E26" s="76">
        <v>0.49735999999999991</v>
      </c>
      <c r="F26" s="76">
        <v>0.20291000000000001</v>
      </c>
      <c r="G26" s="76">
        <v>-8.8000000000000023E-3</v>
      </c>
      <c r="H26" s="76">
        <v>0.30324999999999991</v>
      </c>
      <c r="I26" s="71"/>
      <c r="J26" s="77"/>
      <c r="K26" s="64"/>
      <c r="L26" s="68"/>
      <c r="M26" s="69"/>
      <c r="N26" s="72">
        <v>1</v>
      </c>
      <c r="O26" s="71"/>
      <c r="P26" s="73">
        <v>-4.2000000000000002E-4</v>
      </c>
      <c r="Q26" s="72">
        <v>1</v>
      </c>
      <c r="R26" s="71"/>
      <c r="S26" s="73">
        <v>-1.1E-4</v>
      </c>
    </row>
    <row r="27" spans="1:19" x14ac:dyDescent="0.25">
      <c r="A27" s="32">
        <v>21</v>
      </c>
      <c r="B27" s="80" t="s">
        <v>60</v>
      </c>
      <c r="C27" s="81" t="s">
        <v>55</v>
      </c>
      <c r="D27" s="82">
        <v>0</v>
      </c>
      <c r="E27" s="83">
        <v>0.55420000000000003</v>
      </c>
      <c r="F27" s="83">
        <v>0.20291000000000001</v>
      </c>
      <c r="G27" s="83">
        <v>7.5599999999999973E-3</v>
      </c>
      <c r="H27" s="83">
        <v>0.34372999999999998</v>
      </c>
      <c r="I27" s="93">
        <v>0</v>
      </c>
      <c r="J27" s="85">
        <v>250</v>
      </c>
      <c r="K27" s="82">
        <v>0</v>
      </c>
      <c r="L27" s="94">
        <v>0</v>
      </c>
      <c r="M27" s="87"/>
      <c r="N27" s="89">
        <v>1</v>
      </c>
      <c r="O27" s="90">
        <v>0</v>
      </c>
      <c r="P27" s="91">
        <v>-5.1999999999999995E-4</v>
      </c>
      <c r="Q27" s="89">
        <v>1</v>
      </c>
      <c r="R27" s="90">
        <v>0</v>
      </c>
      <c r="S27" s="91">
        <v>-1.3999999999999999E-4</v>
      </c>
    </row>
    <row r="28" spans="1:19" x14ac:dyDescent="0.25">
      <c r="A28" s="32">
        <v>22</v>
      </c>
      <c r="B28" s="78"/>
      <c r="C28" s="92" t="s">
        <v>56</v>
      </c>
      <c r="D28" s="64">
        <v>0</v>
      </c>
      <c r="E28" s="76">
        <v>0.51542999999999994</v>
      </c>
      <c r="F28" s="76">
        <v>0.20291000000000001</v>
      </c>
      <c r="G28" s="76">
        <v>9.669999999999998E-3</v>
      </c>
      <c r="H28" s="76">
        <v>0.3028499999999999</v>
      </c>
      <c r="I28" s="71"/>
      <c r="J28" s="77"/>
      <c r="K28" s="64"/>
      <c r="L28" s="68"/>
      <c r="M28" s="69"/>
      <c r="N28" s="72">
        <v>1</v>
      </c>
      <c r="O28" s="71"/>
      <c r="P28" s="73">
        <v>-4.6000000000000001E-4</v>
      </c>
      <c r="Q28" s="72">
        <v>1</v>
      </c>
      <c r="R28" s="71"/>
      <c r="S28" s="73">
        <v>-1.2E-4</v>
      </c>
    </row>
    <row r="29" spans="1:19" x14ac:dyDescent="0.25">
      <c r="A29" s="32">
        <v>23</v>
      </c>
      <c r="B29" s="80" t="s">
        <v>61</v>
      </c>
      <c r="C29" s="81" t="s">
        <v>55</v>
      </c>
      <c r="D29" s="82">
        <v>542975.5</v>
      </c>
      <c r="E29" s="83">
        <v>0.37150999999999995</v>
      </c>
      <c r="F29" s="83">
        <v>0.20291000000000001</v>
      </c>
      <c r="G29" s="83">
        <v>1.6139999999999995E-2</v>
      </c>
      <c r="H29" s="83">
        <v>0.15245999999999996</v>
      </c>
      <c r="I29" s="84">
        <v>158248</v>
      </c>
      <c r="J29" s="95">
        <v>1300</v>
      </c>
      <c r="K29" s="96">
        <v>5</v>
      </c>
      <c r="L29" s="86">
        <v>236248</v>
      </c>
      <c r="M29" s="87"/>
      <c r="N29" s="89">
        <v>1</v>
      </c>
      <c r="O29" s="98">
        <v>-280</v>
      </c>
      <c r="P29" s="99">
        <v>-2.7E-4</v>
      </c>
      <c r="Q29" s="89">
        <v>1</v>
      </c>
      <c r="R29" s="98">
        <v>-73</v>
      </c>
      <c r="S29" s="99">
        <v>-6.9999999999999994E-5</v>
      </c>
    </row>
    <row r="30" spans="1:19" x14ac:dyDescent="0.25">
      <c r="A30" s="32">
        <v>24</v>
      </c>
      <c r="B30" s="80"/>
      <c r="C30" s="81" t="s">
        <v>56</v>
      </c>
      <c r="D30" s="82">
        <v>474167</v>
      </c>
      <c r="E30" s="83">
        <v>0.35449999999999976</v>
      </c>
      <c r="F30" s="83">
        <v>0.20291000000000001</v>
      </c>
      <c r="G30" s="83">
        <v>1.5119999999999998E-2</v>
      </c>
      <c r="H30" s="83">
        <v>0.13646999999999976</v>
      </c>
      <c r="I30" s="93"/>
      <c r="J30" s="85"/>
      <c r="K30" s="82"/>
      <c r="L30" s="100"/>
      <c r="M30" s="87"/>
      <c r="N30" s="89">
        <v>1</v>
      </c>
      <c r="O30" s="93"/>
      <c r="P30" s="101">
        <v>-2.4000000000000001E-4</v>
      </c>
      <c r="Q30" s="89">
        <v>1</v>
      </c>
      <c r="R30" s="93"/>
      <c r="S30" s="101">
        <v>-6.0000000000000002E-5</v>
      </c>
    </row>
    <row r="31" spans="1:19" x14ac:dyDescent="0.25">
      <c r="A31" s="32">
        <v>25</v>
      </c>
      <c r="B31" s="80"/>
      <c r="C31" s="81" t="s">
        <v>62</v>
      </c>
      <c r="D31" s="82">
        <v>97890.5</v>
      </c>
      <c r="E31" s="83">
        <v>0.32066999999999996</v>
      </c>
      <c r="F31" s="83">
        <v>0.20291000000000001</v>
      </c>
      <c r="G31" s="83">
        <v>1.3089999999999997E-2</v>
      </c>
      <c r="H31" s="83">
        <v>0.10466999999999996</v>
      </c>
      <c r="I31" s="93"/>
      <c r="J31" s="85"/>
      <c r="K31" s="82"/>
      <c r="L31" s="100"/>
      <c r="M31" s="87"/>
      <c r="N31" s="89">
        <v>1</v>
      </c>
      <c r="O31" s="93"/>
      <c r="P31" s="101">
        <v>-1.9000000000000001E-4</v>
      </c>
      <c r="Q31" s="89">
        <v>1</v>
      </c>
      <c r="R31" s="93"/>
      <c r="S31" s="101">
        <v>-5.0000000000000002E-5</v>
      </c>
    </row>
    <row r="32" spans="1:19" x14ac:dyDescent="0.25">
      <c r="A32" s="32">
        <v>26</v>
      </c>
      <c r="B32" s="80"/>
      <c r="C32" s="81" t="s">
        <v>63</v>
      </c>
      <c r="D32" s="82">
        <v>6094</v>
      </c>
      <c r="E32" s="83">
        <v>0.2983800000000002</v>
      </c>
      <c r="F32" s="83">
        <v>0.20291000000000001</v>
      </c>
      <c r="G32" s="83">
        <v>1.1739999999999997E-2</v>
      </c>
      <c r="H32" s="83">
        <v>8.3730000000000193E-2</v>
      </c>
      <c r="I32" s="93"/>
      <c r="J32" s="85"/>
      <c r="K32" s="82"/>
      <c r="L32" s="100"/>
      <c r="M32" s="87"/>
      <c r="N32" s="89">
        <v>1</v>
      </c>
      <c r="O32" s="93"/>
      <c r="P32" s="101">
        <v>-1.4999999999999999E-4</v>
      </c>
      <c r="Q32" s="89">
        <v>1</v>
      </c>
      <c r="R32" s="93"/>
      <c r="S32" s="101">
        <v>-4.0000000000000003E-5</v>
      </c>
    </row>
    <row r="33" spans="1:19" x14ac:dyDescent="0.25">
      <c r="A33" s="32">
        <v>27</v>
      </c>
      <c r="B33" s="80"/>
      <c r="C33" s="81" t="s">
        <v>64</v>
      </c>
      <c r="D33" s="82">
        <v>0</v>
      </c>
      <c r="E33" s="83">
        <v>0.26867999999999997</v>
      </c>
      <c r="F33" s="83">
        <v>0.20291000000000001</v>
      </c>
      <c r="G33" s="83">
        <v>9.9599999999999966E-3</v>
      </c>
      <c r="H33" s="83">
        <v>5.5809999999999971E-2</v>
      </c>
      <c r="I33" s="93"/>
      <c r="J33" s="85"/>
      <c r="K33" s="82"/>
      <c r="L33" s="100"/>
      <c r="M33" s="87"/>
      <c r="N33" s="89">
        <v>1</v>
      </c>
      <c r="O33" s="93"/>
      <c r="P33" s="101">
        <v>-1E-4</v>
      </c>
      <c r="Q33" s="89">
        <v>1</v>
      </c>
      <c r="R33" s="93"/>
      <c r="S33" s="101">
        <v>-3.0000000000000001E-5</v>
      </c>
    </row>
    <row r="34" spans="1:19" x14ac:dyDescent="0.25">
      <c r="A34" s="32">
        <v>28</v>
      </c>
      <c r="B34" s="78"/>
      <c r="C34" s="92" t="s">
        <v>65</v>
      </c>
      <c r="D34" s="64">
        <v>0</v>
      </c>
      <c r="E34" s="76">
        <v>0.23154000000000005</v>
      </c>
      <c r="F34" s="76">
        <v>0.20291000000000001</v>
      </c>
      <c r="G34" s="76">
        <v>7.7099999999999964E-3</v>
      </c>
      <c r="H34" s="76">
        <v>2.092000000000005E-2</v>
      </c>
      <c r="I34" s="71"/>
      <c r="J34" s="77"/>
      <c r="K34" s="64"/>
      <c r="L34" s="68"/>
      <c r="M34" s="69"/>
      <c r="N34" s="72">
        <v>1</v>
      </c>
      <c r="O34" s="71"/>
      <c r="P34" s="73">
        <v>-4.0000000000000003E-5</v>
      </c>
      <c r="Q34" s="72">
        <v>1</v>
      </c>
      <c r="R34" s="71"/>
      <c r="S34" s="73">
        <v>-1.0000000000000001E-5</v>
      </c>
    </row>
    <row r="35" spans="1:19" x14ac:dyDescent="0.25">
      <c r="A35" s="32">
        <v>29</v>
      </c>
      <c r="B35" s="80" t="s">
        <v>66</v>
      </c>
      <c r="C35" s="81" t="s">
        <v>55</v>
      </c>
      <c r="D35" s="82">
        <v>1086353</v>
      </c>
      <c r="E35" s="83">
        <v>0.34641000000000005</v>
      </c>
      <c r="F35" s="83">
        <v>0.20291000000000001</v>
      </c>
      <c r="G35" s="83">
        <v>-3.7100000000000032E-3</v>
      </c>
      <c r="H35" s="83">
        <v>0.14721000000000004</v>
      </c>
      <c r="I35" s="93">
        <v>251082</v>
      </c>
      <c r="J35" s="85">
        <v>1300</v>
      </c>
      <c r="K35" s="82">
        <v>11</v>
      </c>
      <c r="L35" s="94">
        <v>422682</v>
      </c>
      <c r="M35" s="87"/>
      <c r="N35" s="89">
        <v>1</v>
      </c>
      <c r="O35" s="98">
        <v>-501</v>
      </c>
      <c r="P35" s="99">
        <v>-2.9E-4</v>
      </c>
      <c r="Q35" s="89">
        <v>1</v>
      </c>
      <c r="R35" s="98">
        <v>-130</v>
      </c>
      <c r="S35" s="99">
        <v>-8.0000000000000007E-5</v>
      </c>
    </row>
    <row r="36" spans="1:19" x14ac:dyDescent="0.25">
      <c r="A36" s="32">
        <v>30</v>
      </c>
      <c r="B36" s="80"/>
      <c r="C36" s="81" t="s">
        <v>56</v>
      </c>
      <c r="D36" s="82">
        <v>638955</v>
      </c>
      <c r="E36" s="83">
        <v>0.33204000000000006</v>
      </c>
      <c r="F36" s="83">
        <v>0.20291000000000001</v>
      </c>
      <c r="G36" s="83">
        <v>-2.6400000000000035E-3</v>
      </c>
      <c r="H36" s="83">
        <v>0.13177000000000005</v>
      </c>
      <c r="I36" s="93"/>
      <c r="J36" s="85"/>
      <c r="K36" s="82"/>
      <c r="L36" s="100"/>
      <c r="M36" s="87"/>
      <c r="N36" s="89">
        <v>1</v>
      </c>
      <c r="O36" s="93"/>
      <c r="P36" s="101">
        <v>-2.5999999999999998E-4</v>
      </c>
      <c r="Q36" s="89">
        <v>1</v>
      </c>
      <c r="R36" s="93"/>
      <c r="S36" s="101">
        <v>-6.9999999999999994E-5</v>
      </c>
    </row>
    <row r="37" spans="1:19" x14ac:dyDescent="0.25">
      <c r="A37" s="32">
        <v>31</v>
      </c>
      <c r="B37" s="80"/>
      <c r="C37" s="81" t="s">
        <v>62</v>
      </c>
      <c r="D37" s="82">
        <v>68923</v>
      </c>
      <c r="E37" s="83">
        <v>0.30340999999999985</v>
      </c>
      <c r="F37" s="83">
        <v>0.20291000000000001</v>
      </c>
      <c r="G37" s="83">
        <v>-5.5000000000000361E-4</v>
      </c>
      <c r="H37" s="83">
        <v>0.10104999999999985</v>
      </c>
      <c r="I37" s="93"/>
      <c r="J37" s="85"/>
      <c r="K37" s="82"/>
      <c r="L37" s="100"/>
      <c r="M37" s="87"/>
      <c r="N37" s="89">
        <v>1</v>
      </c>
      <c r="O37" s="93"/>
      <c r="P37" s="101">
        <v>-2.0000000000000001E-4</v>
      </c>
      <c r="Q37" s="89">
        <v>1</v>
      </c>
      <c r="R37" s="93"/>
      <c r="S37" s="101">
        <v>-5.0000000000000002E-5</v>
      </c>
    </row>
    <row r="38" spans="1:19" x14ac:dyDescent="0.25">
      <c r="A38" s="32">
        <v>32</v>
      </c>
      <c r="B38" s="80"/>
      <c r="C38" s="81" t="s">
        <v>63</v>
      </c>
      <c r="D38" s="82">
        <v>0</v>
      </c>
      <c r="E38" s="83">
        <v>0.28459000000000018</v>
      </c>
      <c r="F38" s="83">
        <v>0.20291000000000001</v>
      </c>
      <c r="G38" s="83">
        <v>8.3999999999999613E-4</v>
      </c>
      <c r="H38" s="83">
        <v>8.0840000000000176E-2</v>
      </c>
      <c r="I38" s="93"/>
      <c r="J38" s="85"/>
      <c r="K38" s="82"/>
      <c r="L38" s="100"/>
      <c r="M38" s="87"/>
      <c r="N38" s="89">
        <v>1</v>
      </c>
      <c r="O38" s="93"/>
      <c r="P38" s="101">
        <v>-1.6000000000000001E-4</v>
      </c>
      <c r="Q38" s="89">
        <v>1</v>
      </c>
      <c r="R38" s="93"/>
      <c r="S38" s="101">
        <v>-4.0000000000000003E-5</v>
      </c>
    </row>
    <row r="39" spans="1:19" x14ac:dyDescent="0.25">
      <c r="A39" s="32">
        <v>33</v>
      </c>
      <c r="B39" s="80"/>
      <c r="C39" s="81" t="s">
        <v>64</v>
      </c>
      <c r="D39" s="82">
        <v>0</v>
      </c>
      <c r="E39" s="83">
        <v>0.25951000000000018</v>
      </c>
      <c r="F39" s="83">
        <v>0.20291000000000001</v>
      </c>
      <c r="G39" s="83">
        <v>2.6899999999999971E-3</v>
      </c>
      <c r="H39" s="83">
        <v>5.391000000000018E-2</v>
      </c>
      <c r="I39" s="93"/>
      <c r="J39" s="85"/>
      <c r="K39" s="82"/>
      <c r="L39" s="100"/>
      <c r="M39" s="87"/>
      <c r="N39" s="89">
        <v>1</v>
      </c>
      <c r="O39" s="93"/>
      <c r="P39" s="101">
        <v>-1.1E-4</v>
      </c>
      <c r="Q39" s="89">
        <v>1</v>
      </c>
      <c r="R39" s="93"/>
      <c r="S39" s="101">
        <v>-3.0000000000000001E-5</v>
      </c>
    </row>
    <row r="40" spans="1:19" x14ac:dyDescent="0.25">
      <c r="A40" s="32">
        <v>34</v>
      </c>
      <c r="B40" s="78"/>
      <c r="C40" s="92" t="s">
        <v>65</v>
      </c>
      <c r="D40" s="64">
        <v>0</v>
      </c>
      <c r="E40" s="76">
        <v>0.22809999999999994</v>
      </c>
      <c r="F40" s="76">
        <v>0.20291000000000001</v>
      </c>
      <c r="G40" s="76">
        <v>4.9899999999999962E-3</v>
      </c>
      <c r="H40" s="76">
        <v>2.019999999999994E-2</v>
      </c>
      <c r="I40" s="71"/>
      <c r="J40" s="77"/>
      <c r="K40" s="64"/>
      <c r="L40" s="68"/>
      <c r="M40" s="69"/>
      <c r="N40" s="72">
        <v>1</v>
      </c>
      <c r="O40" s="71"/>
      <c r="P40" s="73">
        <v>-4.0000000000000003E-5</v>
      </c>
      <c r="Q40" s="72">
        <v>1</v>
      </c>
      <c r="R40" s="71"/>
      <c r="S40" s="73">
        <v>-1.0000000000000001E-5</v>
      </c>
    </row>
    <row r="41" spans="1:19" x14ac:dyDescent="0.25">
      <c r="A41" s="32">
        <v>35</v>
      </c>
      <c r="B41" s="80" t="s">
        <v>131</v>
      </c>
      <c r="C41" s="81" t="s">
        <v>55</v>
      </c>
      <c r="D41" s="82">
        <v>479847</v>
      </c>
      <c r="E41" s="83">
        <v>0.12883999999999998</v>
      </c>
      <c r="F41" s="83">
        <v>0</v>
      </c>
      <c r="G41" s="83">
        <v>-9.0799999999999995E-3</v>
      </c>
      <c r="H41" s="83">
        <v>0.13791999999999999</v>
      </c>
      <c r="I41" s="93">
        <v>256050</v>
      </c>
      <c r="J41" s="85">
        <v>1550</v>
      </c>
      <c r="K41" s="82">
        <v>4</v>
      </c>
      <c r="L41" s="94">
        <v>330450</v>
      </c>
      <c r="M41" s="87"/>
      <c r="N41" s="89">
        <v>1</v>
      </c>
      <c r="O41" s="98">
        <v>-392</v>
      </c>
      <c r="P41" s="99">
        <v>-2.1000000000000001E-4</v>
      </c>
      <c r="Q41" s="89">
        <v>1</v>
      </c>
      <c r="R41" s="98">
        <v>-102</v>
      </c>
      <c r="S41" s="99">
        <v>-5.0000000000000002E-5</v>
      </c>
    </row>
    <row r="42" spans="1:19" x14ac:dyDescent="0.25">
      <c r="A42" s="32">
        <v>36</v>
      </c>
      <c r="B42" s="80"/>
      <c r="C42" s="81" t="s">
        <v>56</v>
      </c>
      <c r="D42" s="82">
        <v>792463</v>
      </c>
      <c r="E42" s="83">
        <v>0.11533999999999998</v>
      </c>
      <c r="F42" s="83">
        <v>0</v>
      </c>
      <c r="G42" s="83">
        <v>-8.1300000000000001E-3</v>
      </c>
      <c r="H42" s="83">
        <v>0.12346999999999998</v>
      </c>
      <c r="I42" s="93"/>
      <c r="J42" s="85"/>
      <c r="K42" s="82"/>
      <c r="L42" s="100"/>
      <c r="M42" s="87"/>
      <c r="N42" s="89">
        <v>1</v>
      </c>
      <c r="O42" s="93"/>
      <c r="P42" s="101">
        <v>-1.9000000000000001E-4</v>
      </c>
      <c r="Q42" s="89">
        <v>1</v>
      </c>
      <c r="R42" s="93"/>
      <c r="S42" s="101">
        <v>-5.0000000000000002E-5</v>
      </c>
    </row>
    <row r="43" spans="1:19" x14ac:dyDescent="0.25">
      <c r="A43" s="32">
        <v>37</v>
      </c>
      <c r="B43" s="80"/>
      <c r="C43" s="81" t="s">
        <v>62</v>
      </c>
      <c r="D43" s="82">
        <v>542281</v>
      </c>
      <c r="E43" s="83">
        <v>8.8440000000000005E-2</v>
      </c>
      <c r="F43" s="83">
        <v>0</v>
      </c>
      <c r="G43" s="83">
        <v>-6.2300000000000003E-3</v>
      </c>
      <c r="H43" s="83">
        <v>9.4670000000000004E-2</v>
      </c>
      <c r="I43" s="93"/>
      <c r="J43" s="85"/>
      <c r="K43" s="82"/>
      <c r="L43" s="100"/>
      <c r="M43" s="87"/>
      <c r="N43" s="89">
        <v>1</v>
      </c>
      <c r="O43" s="93"/>
      <c r="P43" s="101">
        <v>-1.3999999999999999E-4</v>
      </c>
      <c r="Q43" s="89">
        <v>1</v>
      </c>
      <c r="R43" s="93"/>
      <c r="S43" s="101">
        <v>-4.0000000000000003E-5</v>
      </c>
    </row>
    <row r="44" spans="1:19" x14ac:dyDescent="0.25">
      <c r="A44" s="32">
        <v>38</v>
      </c>
      <c r="B44" s="80"/>
      <c r="C44" s="81" t="s">
        <v>63</v>
      </c>
      <c r="D44" s="82">
        <v>537117</v>
      </c>
      <c r="E44" s="83">
        <v>7.0770000000000013E-2</v>
      </c>
      <c r="F44" s="83">
        <v>0</v>
      </c>
      <c r="G44" s="83">
        <v>-4.9800000000000001E-3</v>
      </c>
      <c r="H44" s="83">
        <v>7.5750000000000012E-2</v>
      </c>
      <c r="I44" s="93"/>
      <c r="J44" s="85"/>
      <c r="K44" s="82"/>
      <c r="L44" s="100"/>
      <c r="M44" s="87"/>
      <c r="N44" s="89">
        <v>1</v>
      </c>
      <c r="O44" s="93"/>
      <c r="P44" s="101">
        <v>-1.2E-4</v>
      </c>
      <c r="Q44" s="89">
        <v>1</v>
      </c>
      <c r="R44" s="93"/>
      <c r="S44" s="101">
        <v>-3.0000000000000001E-5</v>
      </c>
    </row>
    <row r="45" spans="1:19" x14ac:dyDescent="0.25">
      <c r="A45" s="32">
        <v>39</v>
      </c>
      <c r="B45" s="80"/>
      <c r="C45" s="81" t="s">
        <v>64</v>
      </c>
      <c r="D45" s="82">
        <v>0</v>
      </c>
      <c r="E45" s="83">
        <v>4.7180000000000007E-2</v>
      </c>
      <c r="F45" s="83">
        <v>0</v>
      </c>
      <c r="G45" s="83">
        <v>-3.32E-3</v>
      </c>
      <c r="H45" s="83">
        <v>5.0500000000000003E-2</v>
      </c>
      <c r="I45" s="93"/>
      <c r="J45" s="85"/>
      <c r="K45" s="82"/>
      <c r="L45" s="100"/>
      <c r="M45" s="87"/>
      <c r="N45" s="89">
        <v>1</v>
      </c>
      <c r="O45" s="93"/>
      <c r="P45" s="101">
        <v>-8.0000000000000007E-5</v>
      </c>
      <c r="Q45" s="89">
        <v>1</v>
      </c>
      <c r="R45" s="93"/>
      <c r="S45" s="101">
        <v>-2.0000000000000002E-5</v>
      </c>
    </row>
    <row r="46" spans="1:19" x14ac:dyDescent="0.25">
      <c r="A46" s="32">
        <v>40</v>
      </c>
      <c r="B46" s="78"/>
      <c r="C46" s="92" t="s">
        <v>65</v>
      </c>
      <c r="D46" s="64">
        <v>0</v>
      </c>
      <c r="E46" s="76">
        <v>1.7679999999999998E-2</v>
      </c>
      <c r="F46" s="76">
        <v>0</v>
      </c>
      <c r="G46" s="76">
        <v>-1.25E-3</v>
      </c>
      <c r="H46" s="76">
        <v>1.8929999999999999E-2</v>
      </c>
      <c r="I46" s="71"/>
      <c r="J46" s="77"/>
      <c r="K46" s="64"/>
      <c r="L46" s="68"/>
      <c r="M46" s="69"/>
      <c r="N46" s="72">
        <v>1</v>
      </c>
      <c r="O46" s="71"/>
      <c r="P46" s="73">
        <v>-3.0000000000000001E-5</v>
      </c>
      <c r="Q46" s="72">
        <v>1</v>
      </c>
      <c r="R46" s="71"/>
      <c r="S46" s="73">
        <v>-1.0000000000000001E-5</v>
      </c>
    </row>
    <row r="47" spans="1:19" s="105" customFormat="1" x14ac:dyDescent="0.25">
      <c r="A47" s="32">
        <v>41</v>
      </c>
      <c r="B47" s="80" t="s">
        <v>132</v>
      </c>
      <c r="C47" s="81" t="s">
        <v>55</v>
      </c>
      <c r="D47" s="102">
        <v>901597</v>
      </c>
      <c r="E47" s="103">
        <v>0.13275000000000001</v>
      </c>
      <c r="F47" s="103">
        <v>0</v>
      </c>
      <c r="G47" s="103">
        <v>-6.6600000000000001E-3</v>
      </c>
      <c r="H47" s="103">
        <v>0.13941000000000001</v>
      </c>
      <c r="I47" s="84">
        <v>610724</v>
      </c>
      <c r="J47" s="95">
        <v>1550</v>
      </c>
      <c r="K47" s="96">
        <v>9</v>
      </c>
      <c r="L47" s="94">
        <v>778124</v>
      </c>
      <c r="M47" s="87"/>
      <c r="N47" s="88">
        <v>1</v>
      </c>
      <c r="O47" s="97">
        <v>-923</v>
      </c>
      <c r="P47" s="104">
        <v>-2.1000000000000001E-4</v>
      </c>
      <c r="Q47" s="88">
        <v>1</v>
      </c>
      <c r="R47" s="97">
        <v>-239</v>
      </c>
      <c r="S47" s="104">
        <v>-5.0000000000000002E-5</v>
      </c>
    </row>
    <row r="48" spans="1:19" s="105" customFormat="1" x14ac:dyDescent="0.25">
      <c r="A48" s="32">
        <v>42</v>
      </c>
      <c r="B48" s="80"/>
      <c r="C48" s="81" t="s">
        <v>56</v>
      </c>
      <c r="D48" s="96">
        <v>1041722</v>
      </c>
      <c r="E48" s="103">
        <v>0.11882999999999998</v>
      </c>
      <c r="F48" s="103">
        <v>0</v>
      </c>
      <c r="G48" s="103">
        <v>-5.96E-3</v>
      </c>
      <c r="H48" s="103">
        <v>0.12478999999999998</v>
      </c>
      <c r="I48" s="84"/>
      <c r="J48" s="95"/>
      <c r="K48" s="96"/>
      <c r="L48" s="106"/>
      <c r="M48" s="87"/>
      <c r="N48" s="88">
        <v>1</v>
      </c>
      <c r="O48" s="84"/>
      <c r="P48" s="107">
        <v>-1.9000000000000001E-4</v>
      </c>
      <c r="Q48" s="88">
        <v>1</v>
      </c>
      <c r="R48" s="84"/>
      <c r="S48" s="107">
        <v>-5.0000000000000002E-5</v>
      </c>
    </row>
    <row r="49" spans="1:19" s="105" customFormat="1" x14ac:dyDescent="0.25">
      <c r="A49" s="32">
        <v>43</v>
      </c>
      <c r="B49" s="80"/>
      <c r="C49" s="81" t="s">
        <v>62</v>
      </c>
      <c r="D49" s="96">
        <v>957215</v>
      </c>
      <c r="E49" s="103">
        <v>9.1120000000000007E-2</v>
      </c>
      <c r="F49" s="103">
        <v>0</v>
      </c>
      <c r="G49" s="103">
        <v>-4.5700000000000003E-3</v>
      </c>
      <c r="H49" s="103">
        <v>9.5690000000000011E-2</v>
      </c>
      <c r="I49" s="84"/>
      <c r="J49" s="95"/>
      <c r="K49" s="96"/>
      <c r="L49" s="106"/>
      <c r="M49" s="87"/>
      <c r="N49" s="88">
        <v>1</v>
      </c>
      <c r="O49" s="84"/>
      <c r="P49" s="107">
        <v>-1.3999999999999999E-4</v>
      </c>
      <c r="Q49" s="88">
        <v>1</v>
      </c>
      <c r="R49" s="84"/>
      <c r="S49" s="107">
        <v>-4.0000000000000003E-5</v>
      </c>
    </row>
    <row r="50" spans="1:19" s="105" customFormat="1" x14ac:dyDescent="0.25">
      <c r="A50" s="32">
        <v>44</v>
      </c>
      <c r="B50" s="80"/>
      <c r="C50" s="81" t="s">
        <v>63</v>
      </c>
      <c r="D50" s="96">
        <v>2490044</v>
      </c>
      <c r="E50" s="103">
        <v>7.2910000000000016E-2</v>
      </c>
      <c r="F50" s="103">
        <v>0</v>
      </c>
      <c r="G50" s="103">
        <v>-3.65E-3</v>
      </c>
      <c r="H50" s="103">
        <v>7.6560000000000017E-2</v>
      </c>
      <c r="I50" s="84"/>
      <c r="J50" s="95"/>
      <c r="K50" s="96"/>
      <c r="L50" s="106"/>
      <c r="M50" s="87"/>
      <c r="N50" s="88">
        <v>1</v>
      </c>
      <c r="O50" s="84"/>
      <c r="P50" s="107">
        <v>-1.2E-4</v>
      </c>
      <c r="Q50" s="88">
        <v>1</v>
      </c>
      <c r="R50" s="84"/>
      <c r="S50" s="107">
        <v>-3.0000000000000001E-5</v>
      </c>
    </row>
    <row r="51" spans="1:19" s="105" customFormat="1" x14ac:dyDescent="0.25">
      <c r="A51" s="32">
        <v>45</v>
      </c>
      <c r="B51" s="80"/>
      <c r="C51" s="81" t="s">
        <v>64</v>
      </c>
      <c r="D51" s="96">
        <v>1426372</v>
      </c>
      <c r="E51" s="103">
        <v>4.8600000000000004E-2</v>
      </c>
      <c r="F51" s="103">
        <v>0</v>
      </c>
      <c r="G51" s="103">
        <v>-2.4400000000000003E-3</v>
      </c>
      <c r="H51" s="103">
        <v>5.1040000000000002E-2</v>
      </c>
      <c r="I51" s="84"/>
      <c r="J51" s="95"/>
      <c r="K51" s="96"/>
      <c r="L51" s="106"/>
      <c r="M51" s="87"/>
      <c r="N51" s="88">
        <v>1</v>
      </c>
      <c r="O51" s="84"/>
      <c r="P51" s="107">
        <v>-8.0000000000000007E-5</v>
      </c>
      <c r="Q51" s="88">
        <v>1</v>
      </c>
      <c r="R51" s="84"/>
      <c r="S51" s="107">
        <v>-2.0000000000000002E-5</v>
      </c>
    </row>
    <row r="52" spans="1:19" s="105" customFormat="1" x14ac:dyDescent="0.25">
      <c r="A52" s="32">
        <v>46</v>
      </c>
      <c r="B52" s="78"/>
      <c r="C52" s="92" t="s">
        <v>65</v>
      </c>
      <c r="D52" s="74">
        <v>0</v>
      </c>
      <c r="E52" s="65">
        <v>1.823E-2</v>
      </c>
      <c r="F52" s="65">
        <v>0</v>
      </c>
      <c r="G52" s="65">
        <v>-9.1E-4</v>
      </c>
      <c r="H52" s="65">
        <v>1.9140000000000001E-2</v>
      </c>
      <c r="I52" s="66"/>
      <c r="J52" s="67"/>
      <c r="K52" s="74"/>
      <c r="L52" s="108"/>
      <c r="M52" s="69"/>
      <c r="N52" s="70">
        <v>1</v>
      </c>
      <c r="O52" s="66"/>
      <c r="P52" s="109">
        <v>-3.0000000000000001E-5</v>
      </c>
      <c r="Q52" s="70">
        <v>1</v>
      </c>
      <c r="R52" s="66"/>
      <c r="S52" s="109">
        <v>-1.0000000000000001E-5</v>
      </c>
    </row>
    <row r="53" spans="1:19" x14ac:dyDescent="0.25">
      <c r="A53" s="32">
        <v>47</v>
      </c>
      <c r="B53" s="80" t="s">
        <v>67</v>
      </c>
      <c r="C53" s="81" t="s">
        <v>55</v>
      </c>
      <c r="D53" s="82">
        <v>239999</v>
      </c>
      <c r="E53" s="83">
        <v>0.37347000000000002</v>
      </c>
      <c r="F53" s="83">
        <v>0.20291000000000001</v>
      </c>
      <c r="G53" s="83">
        <v>3.3740000000000006E-2</v>
      </c>
      <c r="H53" s="83">
        <v>0.13682</v>
      </c>
      <c r="I53" s="93">
        <v>112107</v>
      </c>
      <c r="J53" s="85">
        <v>1300</v>
      </c>
      <c r="K53" s="82">
        <v>2</v>
      </c>
      <c r="L53" s="94">
        <v>143307</v>
      </c>
      <c r="M53" s="87"/>
      <c r="N53" s="89">
        <v>1</v>
      </c>
      <c r="O53" s="98">
        <v>-170</v>
      </c>
      <c r="P53" s="99">
        <v>-2.1000000000000001E-4</v>
      </c>
      <c r="Q53" s="89">
        <v>1</v>
      </c>
      <c r="R53" s="98">
        <v>-44</v>
      </c>
      <c r="S53" s="99">
        <v>-5.0000000000000002E-5</v>
      </c>
    </row>
    <row r="54" spans="1:19" x14ac:dyDescent="0.25">
      <c r="A54" s="32">
        <v>48</v>
      </c>
      <c r="B54" s="80"/>
      <c r="C54" s="81" t="s">
        <v>56</v>
      </c>
      <c r="D54" s="82">
        <v>454151</v>
      </c>
      <c r="E54" s="83">
        <v>0.3582499999999999</v>
      </c>
      <c r="F54" s="83">
        <v>0.20291000000000001</v>
      </c>
      <c r="G54" s="83">
        <v>3.2870000000000003E-2</v>
      </c>
      <c r="H54" s="83">
        <v>0.12246999999999988</v>
      </c>
      <c r="I54" s="93"/>
      <c r="J54" s="85"/>
      <c r="K54" s="82"/>
      <c r="L54" s="100"/>
      <c r="M54" s="87"/>
      <c r="N54" s="89">
        <v>1</v>
      </c>
      <c r="O54" s="93"/>
      <c r="P54" s="101">
        <v>-1.9000000000000001E-4</v>
      </c>
      <c r="Q54" s="89">
        <v>1</v>
      </c>
      <c r="R54" s="93"/>
      <c r="S54" s="101">
        <v>-5.0000000000000002E-5</v>
      </c>
    </row>
    <row r="55" spans="1:19" x14ac:dyDescent="0.25">
      <c r="A55" s="32">
        <v>49</v>
      </c>
      <c r="B55" s="80"/>
      <c r="C55" s="81" t="s">
        <v>62</v>
      </c>
      <c r="D55" s="82">
        <v>230285</v>
      </c>
      <c r="E55" s="83">
        <v>0.3279200000000001</v>
      </c>
      <c r="F55" s="83">
        <v>0.20291000000000001</v>
      </c>
      <c r="G55" s="83">
        <v>3.1099999999999996E-2</v>
      </c>
      <c r="H55" s="83">
        <v>9.3910000000000105E-2</v>
      </c>
      <c r="I55" s="93"/>
      <c r="J55" s="85"/>
      <c r="K55" s="82"/>
      <c r="L55" s="100"/>
      <c r="M55" s="87"/>
      <c r="N55" s="89">
        <v>1</v>
      </c>
      <c r="O55" s="93"/>
      <c r="P55" s="101">
        <v>-1.3999999999999999E-4</v>
      </c>
      <c r="Q55" s="89">
        <v>1</v>
      </c>
      <c r="R55" s="93"/>
      <c r="S55" s="101">
        <v>-4.0000000000000003E-5</v>
      </c>
    </row>
    <row r="56" spans="1:19" x14ac:dyDescent="0.25">
      <c r="A56" s="32">
        <v>50</v>
      </c>
      <c r="B56" s="56"/>
      <c r="C56" s="81" t="s">
        <v>63</v>
      </c>
      <c r="D56" s="82">
        <v>26942</v>
      </c>
      <c r="E56" s="83">
        <v>0.30798999999999999</v>
      </c>
      <c r="F56" s="83">
        <v>0.20291000000000001</v>
      </c>
      <c r="G56" s="83">
        <v>2.9949999999999997E-2</v>
      </c>
      <c r="H56" s="83">
        <v>7.5129999999999975E-2</v>
      </c>
      <c r="I56" s="93"/>
      <c r="J56" s="85"/>
      <c r="K56" s="82"/>
      <c r="L56" s="100"/>
      <c r="M56" s="87"/>
      <c r="N56" s="89">
        <v>1</v>
      </c>
      <c r="O56" s="93"/>
      <c r="P56" s="101">
        <v>-1.1E-4</v>
      </c>
      <c r="Q56" s="89">
        <v>1</v>
      </c>
      <c r="R56" s="93"/>
      <c r="S56" s="101">
        <v>-3.0000000000000001E-5</v>
      </c>
    </row>
    <row r="57" spans="1:19" x14ac:dyDescent="0.25">
      <c r="A57" s="32">
        <v>51</v>
      </c>
      <c r="B57" s="56"/>
      <c r="C57" s="81" t="s">
        <v>64</v>
      </c>
      <c r="D57" s="82">
        <v>0</v>
      </c>
      <c r="E57" s="83">
        <v>0.28140999999999999</v>
      </c>
      <c r="F57" s="83">
        <v>0.20291000000000001</v>
      </c>
      <c r="G57" s="83">
        <v>2.8409999999999998E-2</v>
      </c>
      <c r="H57" s="83">
        <v>5.0089999999999989E-2</v>
      </c>
      <c r="I57" s="93"/>
      <c r="J57" s="85"/>
      <c r="K57" s="82"/>
      <c r="L57" s="100"/>
      <c r="M57" s="87"/>
      <c r="N57" s="89">
        <v>1</v>
      </c>
      <c r="O57" s="93"/>
      <c r="P57" s="101">
        <v>-8.0000000000000007E-5</v>
      </c>
      <c r="Q57" s="89">
        <v>1</v>
      </c>
      <c r="R57" s="93"/>
      <c r="S57" s="101">
        <v>-2.0000000000000002E-5</v>
      </c>
    </row>
    <row r="58" spans="1:19" x14ac:dyDescent="0.25">
      <c r="A58" s="32">
        <v>52</v>
      </c>
      <c r="B58" s="79"/>
      <c r="C58" s="92" t="s">
        <v>65</v>
      </c>
      <c r="D58" s="64">
        <v>0</v>
      </c>
      <c r="E58" s="76">
        <v>0.24818999999999991</v>
      </c>
      <c r="F58" s="76">
        <v>0.20291000000000001</v>
      </c>
      <c r="G58" s="76">
        <v>2.649E-2</v>
      </c>
      <c r="H58" s="76">
        <v>1.8789999999999904E-2</v>
      </c>
      <c r="I58" s="71"/>
      <c r="J58" s="77"/>
      <c r="K58" s="64"/>
      <c r="L58" s="68"/>
      <c r="M58" s="69"/>
      <c r="N58" s="72">
        <v>1</v>
      </c>
      <c r="O58" s="71"/>
      <c r="P58" s="73">
        <v>-3.0000000000000001E-5</v>
      </c>
      <c r="Q58" s="72">
        <v>1</v>
      </c>
      <c r="R58" s="71"/>
      <c r="S58" s="73">
        <v>-1.0000000000000001E-5</v>
      </c>
    </row>
    <row r="59" spans="1:19" x14ac:dyDescent="0.25">
      <c r="A59" s="32">
        <v>53</v>
      </c>
      <c r="B59" s="56" t="s">
        <v>68</v>
      </c>
      <c r="C59" s="81" t="s">
        <v>55</v>
      </c>
      <c r="D59" s="82">
        <v>160966</v>
      </c>
      <c r="E59" s="83">
        <v>0.36416999999999994</v>
      </c>
      <c r="F59" s="83">
        <v>0.20291000000000001</v>
      </c>
      <c r="G59" s="83">
        <v>1.5419999999999996E-2</v>
      </c>
      <c r="H59" s="83">
        <v>0.14583999999999994</v>
      </c>
      <c r="I59" s="93">
        <v>42502</v>
      </c>
      <c r="J59" s="85">
        <v>1300</v>
      </c>
      <c r="K59" s="82">
        <v>3</v>
      </c>
      <c r="L59" s="94">
        <v>89302</v>
      </c>
      <c r="M59" s="87"/>
      <c r="N59" s="89">
        <v>1</v>
      </c>
      <c r="O59" s="98">
        <v>-106</v>
      </c>
      <c r="P59" s="99">
        <v>-3.6000000000000002E-4</v>
      </c>
      <c r="Q59" s="89">
        <v>1</v>
      </c>
      <c r="R59" s="98">
        <v>-27</v>
      </c>
      <c r="S59" s="99">
        <v>-9.0000000000000006E-5</v>
      </c>
    </row>
    <row r="60" spans="1:19" x14ac:dyDescent="0.25">
      <c r="A60" s="32">
        <v>54</v>
      </c>
      <c r="B60" s="56"/>
      <c r="C60" s="81" t="s">
        <v>56</v>
      </c>
      <c r="D60" s="82">
        <v>145741</v>
      </c>
      <c r="E60" s="83">
        <v>0.34992999999999991</v>
      </c>
      <c r="F60" s="83">
        <v>0.20291000000000001</v>
      </c>
      <c r="G60" s="83">
        <v>1.6469999999999999E-2</v>
      </c>
      <c r="H60" s="83">
        <v>0.13054999999999989</v>
      </c>
      <c r="I60" s="93"/>
      <c r="J60" s="85"/>
      <c r="K60" s="82"/>
      <c r="L60" s="100"/>
      <c r="M60" s="87"/>
      <c r="N60" s="89">
        <v>1</v>
      </c>
      <c r="O60" s="93"/>
      <c r="P60" s="101">
        <v>-3.3E-4</v>
      </c>
      <c r="Q60" s="89">
        <v>1</v>
      </c>
      <c r="R60" s="93"/>
      <c r="S60" s="101">
        <v>-8.0000000000000007E-5</v>
      </c>
    </row>
    <row r="61" spans="1:19" x14ac:dyDescent="0.25">
      <c r="A61" s="32">
        <v>55</v>
      </c>
      <c r="B61" s="56"/>
      <c r="C61" s="81" t="s">
        <v>62</v>
      </c>
      <c r="D61" s="82">
        <v>0</v>
      </c>
      <c r="E61" s="83">
        <v>0.32155000000000006</v>
      </c>
      <c r="F61" s="83">
        <v>0.20291000000000001</v>
      </c>
      <c r="G61" s="83">
        <v>1.8529999999999998E-2</v>
      </c>
      <c r="H61" s="83">
        <v>0.10011000000000006</v>
      </c>
      <c r="I61" s="93"/>
      <c r="J61" s="85"/>
      <c r="K61" s="82"/>
      <c r="L61" s="100"/>
      <c r="M61" s="87"/>
      <c r="N61" s="89">
        <v>1</v>
      </c>
      <c r="O61" s="93"/>
      <c r="P61" s="101">
        <v>-2.5000000000000001E-4</v>
      </c>
      <c r="Q61" s="89">
        <v>1</v>
      </c>
      <c r="R61" s="93"/>
      <c r="S61" s="101">
        <v>-6.0000000000000002E-5</v>
      </c>
    </row>
    <row r="62" spans="1:19" x14ac:dyDescent="0.25">
      <c r="A62" s="32">
        <v>56</v>
      </c>
      <c r="B62" s="56"/>
      <c r="C62" s="81" t="s">
        <v>63</v>
      </c>
      <c r="D62" s="82">
        <v>0</v>
      </c>
      <c r="E62" s="83">
        <v>0.30288999999999983</v>
      </c>
      <c r="F62" s="83">
        <v>0.20291000000000001</v>
      </c>
      <c r="G62" s="83">
        <v>1.9889999999999998E-2</v>
      </c>
      <c r="H62" s="83">
        <v>8.0089999999999828E-2</v>
      </c>
      <c r="I62" s="93"/>
      <c r="J62" s="85"/>
      <c r="K62" s="82"/>
      <c r="L62" s="100"/>
      <c r="M62" s="87"/>
      <c r="N62" s="89">
        <v>1</v>
      </c>
      <c r="O62" s="93"/>
      <c r="P62" s="101">
        <v>-2.0000000000000001E-4</v>
      </c>
      <c r="Q62" s="89">
        <v>1</v>
      </c>
      <c r="R62" s="93"/>
      <c r="S62" s="101">
        <v>-5.0000000000000002E-5</v>
      </c>
    </row>
    <row r="63" spans="1:19" x14ac:dyDescent="0.25">
      <c r="A63" s="32">
        <v>57</v>
      </c>
      <c r="B63" s="56"/>
      <c r="C63" s="81" t="s">
        <v>64</v>
      </c>
      <c r="D63" s="82">
        <v>0</v>
      </c>
      <c r="E63" s="83">
        <v>0.27800000000000002</v>
      </c>
      <c r="F63" s="83">
        <v>0.20291000000000001</v>
      </c>
      <c r="G63" s="83">
        <v>2.1699999999999997E-2</v>
      </c>
      <c r="H63" s="83">
        <v>5.3390000000000021E-2</v>
      </c>
      <c r="I63" s="93"/>
      <c r="J63" s="85"/>
      <c r="K63" s="82"/>
      <c r="L63" s="100"/>
      <c r="M63" s="87"/>
      <c r="N63" s="89">
        <v>1</v>
      </c>
      <c r="O63" s="93"/>
      <c r="P63" s="101">
        <v>-1.2999999999999999E-4</v>
      </c>
      <c r="Q63" s="89">
        <v>1</v>
      </c>
      <c r="R63" s="93"/>
      <c r="S63" s="101">
        <v>-3.0000000000000001E-5</v>
      </c>
    </row>
    <row r="64" spans="1:19" x14ac:dyDescent="0.25">
      <c r="A64" s="32">
        <v>58</v>
      </c>
      <c r="B64" s="79"/>
      <c r="C64" s="92" t="s">
        <v>65</v>
      </c>
      <c r="D64" s="64">
        <v>0</v>
      </c>
      <c r="E64" s="76">
        <v>0.24689999999999993</v>
      </c>
      <c r="F64" s="76">
        <v>0.20291000000000001</v>
      </c>
      <c r="G64" s="76">
        <v>2.3969999999999998E-2</v>
      </c>
      <c r="H64" s="76">
        <v>2.001999999999992E-2</v>
      </c>
      <c r="I64" s="71"/>
      <c r="J64" s="77"/>
      <c r="K64" s="64"/>
      <c r="L64" s="68"/>
      <c r="M64" s="69"/>
      <c r="N64" s="72">
        <v>1</v>
      </c>
      <c r="O64" s="71"/>
      <c r="P64" s="73">
        <v>-5.0000000000000002E-5</v>
      </c>
      <c r="Q64" s="72">
        <v>1</v>
      </c>
      <c r="R64" s="71"/>
      <c r="S64" s="73">
        <v>-1.0000000000000001E-5</v>
      </c>
    </row>
    <row r="65" spans="1:19" x14ac:dyDescent="0.25">
      <c r="A65" s="32">
        <v>59</v>
      </c>
      <c r="B65" s="56" t="s">
        <v>69</v>
      </c>
      <c r="C65" s="81" t="s">
        <v>55</v>
      </c>
      <c r="D65" s="82">
        <v>861932</v>
      </c>
      <c r="E65" s="110">
        <v>0.12573999999999999</v>
      </c>
      <c r="F65" s="110">
        <v>0</v>
      </c>
      <c r="G65" s="110">
        <v>-8.2900000000000005E-3</v>
      </c>
      <c r="H65" s="110">
        <v>0.13402999999999998</v>
      </c>
      <c r="I65" s="111">
        <v>668710</v>
      </c>
      <c r="J65" s="112">
        <v>1550</v>
      </c>
      <c r="K65" s="82">
        <v>10</v>
      </c>
      <c r="L65" s="94">
        <v>854710</v>
      </c>
      <c r="M65" s="113"/>
      <c r="N65" s="89">
        <v>1</v>
      </c>
      <c r="O65" s="98">
        <v>-1014</v>
      </c>
      <c r="P65" s="99">
        <v>-2.0000000000000001E-4</v>
      </c>
      <c r="Q65" s="89">
        <v>1</v>
      </c>
      <c r="R65" s="98">
        <v>-263</v>
      </c>
      <c r="S65" s="99">
        <v>-5.0000000000000002E-5</v>
      </c>
    </row>
    <row r="66" spans="1:19" x14ac:dyDescent="0.25">
      <c r="A66" s="32">
        <v>60</v>
      </c>
      <c r="B66" s="56"/>
      <c r="C66" s="81" t="s">
        <v>56</v>
      </c>
      <c r="D66" s="82">
        <v>1453508</v>
      </c>
      <c r="E66" s="114">
        <v>0.11255999999999999</v>
      </c>
      <c r="F66" s="114">
        <v>0</v>
      </c>
      <c r="G66" s="114">
        <v>-7.4199999999999995E-3</v>
      </c>
      <c r="H66" s="114">
        <v>0.11997999999999999</v>
      </c>
      <c r="I66" s="115"/>
      <c r="J66" s="116"/>
      <c r="K66" s="82"/>
      <c r="L66" s="100"/>
      <c r="M66" s="113"/>
      <c r="N66" s="89">
        <v>1</v>
      </c>
      <c r="O66" s="93"/>
      <c r="P66" s="101">
        <v>-1.8000000000000001E-4</v>
      </c>
      <c r="Q66" s="89">
        <v>1</v>
      </c>
      <c r="R66" s="93"/>
      <c r="S66" s="101">
        <v>-5.0000000000000002E-5</v>
      </c>
    </row>
    <row r="67" spans="1:19" x14ac:dyDescent="0.25">
      <c r="A67" s="32">
        <v>61</v>
      </c>
      <c r="B67" s="56"/>
      <c r="C67" s="81" t="s">
        <v>62</v>
      </c>
      <c r="D67" s="82">
        <v>976710</v>
      </c>
      <c r="E67" s="114">
        <v>8.6309999999999998E-2</v>
      </c>
      <c r="F67" s="114">
        <v>0</v>
      </c>
      <c r="G67" s="114">
        <v>-5.6900000000000006E-3</v>
      </c>
      <c r="H67" s="114">
        <v>9.1999999999999998E-2</v>
      </c>
      <c r="I67" s="115"/>
      <c r="J67" s="116"/>
      <c r="K67" s="82"/>
      <c r="L67" s="100"/>
      <c r="M67" s="113"/>
      <c r="N67" s="89">
        <v>1</v>
      </c>
      <c r="O67" s="93"/>
      <c r="P67" s="101">
        <v>-1.3999999999999999E-4</v>
      </c>
      <c r="Q67" s="89">
        <v>1</v>
      </c>
      <c r="R67" s="93"/>
      <c r="S67" s="101">
        <v>-4.0000000000000003E-5</v>
      </c>
    </row>
    <row r="68" spans="1:19" x14ac:dyDescent="0.25">
      <c r="A68" s="32">
        <v>62</v>
      </c>
      <c r="B68" s="56"/>
      <c r="C68" s="81" t="s">
        <v>63</v>
      </c>
      <c r="D68" s="82">
        <v>3078834</v>
      </c>
      <c r="E68" s="114">
        <v>6.9059999999999996E-2</v>
      </c>
      <c r="F68" s="114">
        <v>0</v>
      </c>
      <c r="G68" s="114">
        <v>-4.5500000000000002E-3</v>
      </c>
      <c r="H68" s="114">
        <v>7.3609999999999995E-2</v>
      </c>
      <c r="I68" s="115"/>
      <c r="J68" s="116"/>
      <c r="K68" s="82"/>
      <c r="L68" s="100"/>
      <c r="M68" s="113"/>
      <c r="N68" s="89">
        <v>1</v>
      </c>
      <c r="O68" s="93"/>
      <c r="P68" s="101">
        <v>-1.1E-4</v>
      </c>
      <c r="Q68" s="89">
        <v>1</v>
      </c>
      <c r="R68" s="93"/>
      <c r="S68" s="101">
        <v>-3.0000000000000001E-5</v>
      </c>
    </row>
    <row r="69" spans="1:19" x14ac:dyDescent="0.25">
      <c r="A69" s="32">
        <v>63</v>
      </c>
      <c r="B69" s="56"/>
      <c r="C69" s="81" t="s">
        <v>64</v>
      </c>
      <c r="D69" s="82">
        <v>1269411</v>
      </c>
      <c r="E69" s="114">
        <v>4.6050000000000001E-2</v>
      </c>
      <c r="F69" s="114">
        <v>0</v>
      </c>
      <c r="G69" s="114">
        <v>-3.0300000000000001E-3</v>
      </c>
      <c r="H69" s="114">
        <v>4.9079999999999999E-2</v>
      </c>
      <c r="I69" s="115"/>
      <c r="J69" s="116"/>
      <c r="K69" s="82"/>
      <c r="L69" s="100"/>
      <c r="M69" s="113"/>
      <c r="N69" s="89">
        <v>1</v>
      </c>
      <c r="O69" s="93"/>
      <c r="P69" s="101">
        <v>-6.9999999999999994E-5</v>
      </c>
      <c r="Q69" s="89">
        <v>1</v>
      </c>
      <c r="R69" s="93"/>
      <c r="S69" s="101">
        <v>-2.0000000000000002E-5</v>
      </c>
    </row>
    <row r="70" spans="1:19" x14ac:dyDescent="0.25">
      <c r="A70" s="32">
        <v>64</v>
      </c>
      <c r="B70" s="79"/>
      <c r="C70" s="92" t="s">
        <v>65</v>
      </c>
      <c r="D70" s="64">
        <v>0</v>
      </c>
      <c r="E70" s="117">
        <v>1.7250000000000001E-2</v>
      </c>
      <c r="F70" s="117">
        <v>0</v>
      </c>
      <c r="G70" s="117">
        <v>-1.1400000000000002E-3</v>
      </c>
      <c r="H70" s="117">
        <v>1.839E-2</v>
      </c>
      <c r="I70" s="118"/>
      <c r="J70" s="119"/>
      <c r="K70" s="64"/>
      <c r="L70" s="68"/>
      <c r="M70" s="120"/>
      <c r="N70" s="72">
        <v>1</v>
      </c>
      <c r="O70" s="71"/>
      <c r="P70" s="73">
        <v>-3.0000000000000001E-5</v>
      </c>
      <c r="Q70" s="72">
        <v>1</v>
      </c>
      <c r="R70" s="71"/>
      <c r="S70" s="73">
        <v>-1.0000000000000001E-5</v>
      </c>
    </row>
    <row r="71" spans="1:19" x14ac:dyDescent="0.25">
      <c r="A71" s="32">
        <v>65</v>
      </c>
      <c r="B71" s="79" t="s">
        <v>70</v>
      </c>
      <c r="C71" s="79"/>
      <c r="D71" s="64">
        <v>0</v>
      </c>
      <c r="E71" s="121">
        <v>4.5599999999999998E-3</v>
      </c>
      <c r="F71" s="121">
        <v>0</v>
      </c>
      <c r="G71" s="121">
        <v>-3.5000000000000005E-4</v>
      </c>
      <c r="H71" s="121">
        <v>4.9099999999999994E-3</v>
      </c>
      <c r="I71" s="122">
        <v>0</v>
      </c>
      <c r="J71" s="123">
        <v>38000</v>
      </c>
      <c r="K71" s="64">
        <v>0</v>
      </c>
      <c r="L71" s="68">
        <v>0</v>
      </c>
      <c r="M71" s="124"/>
      <c r="N71" s="125">
        <v>1</v>
      </c>
      <c r="O71" s="71">
        <v>0</v>
      </c>
      <c r="P71" s="126">
        <v>-1.0000000000000001E-5</v>
      </c>
      <c r="Q71" s="125">
        <v>1</v>
      </c>
      <c r="R71" s="71">
        <v>0</v>
      </c>
      <c r="S71" s="126">
        <v>0</v>
      </c>
    </row>
    <row r="72" spans="1:19" x14ac:dyDescent="0.25">
      <c r="A72" s="32">
        <v>66</v>
      </c>
      <c r="B72" s="63" t="s">
        <v>71</v>
      </c>
      <c r="C72" s="63"/>
      <c r="D72" s="64">
        <v>0</v>
      </c>
      <c r="E72" s="117">
        <v>4.5599999999999998E-3</v>
      </c>
      <c r="F72" s="117">
        <v>0</v>
      </c>
      <c r="G72" s="117">
        <v>-3.5000000000000005E-4</v>
      </c>
      <c r="H72" s="117">
        <v>4.9099999999999994E-3</v>
      </c>
      <c r="I72" s="118">
        <v>0</v>
      </c>
      <c r="J72" s="119">
        <v>38000</v>
      </c>
      <c r="K72" s="64">
        <v>0</v>
      </c>
      <c r="L72" s="68">
        <v>0</v>
      </c>
      <c r="M72" s="120"/>
      <c r="N72" s="72">
        <v>1</v>
      </c>
      <c r="O72" s="71">
        <v>0</v>
      </c>
      <c r="P72" s="73">
        <v>-1.0000000000000001E-5</v>
      </c>
      <c r="Q72" s="72">
        <v>1</v>
      </c>
      <c r="R72" s="71">
        <v>0</v>
      </c>
      <c r="S72" s="73">
        <v>0</v>
      </c>
    </row>
    <row r="73" spans="1:19" x14ac:dyDescent="0.25">
      <c r="A73" s="32">
        <v>67</v>
      </c>
      <c r="B73" s="63" t="s">
        <v>72</v>
      </c>
      <c r="C73" s="63"/>
      <c r="D73" s="64"/>
      <c r="E73" s="127"/>
      <c r="F73" s="127"/>
      <c r="G73" s="127"/>
      <c r="H73" s="127"/>
      <c r="I73" s="128"/>
      <c r="J73" s="129"/>
      <c r="K73" s="64"/>
      <c r="L73" s="130"/>
      <c r="M73" s="120"/>
      <c r="N73" s="72"/>
      <c r="O73" s="64"/>
      <c r="P73" s="73"/>
      <c r="Q73" s="72"/>
      <c r="R73" s="64"/>
      <c r="S73" s="73"/>
    </row>
    <row r="74" spans="1:19" x14ac:dyDescent="0.25">
      <c r="A74" s="32">
        <v>68</v>
      </c>
      <c r="E74" s="131"/>
      <c r="F74" s="131"/>
      <c r="G74" s="131"/>
      <c r="H74" s="131"/>
      <c r="I74" s="22"/>
      <c r="L74" s="22"/>
      <c r="N74" s="132"/>
      <c r="O74" s="1"/>
      <c r="Q74" s="132"/>
    </row>
    <row r="75" spans="1:19" x14ac:dyDescent="0.25">
      <c r="A75" s="32">
        <v>69</v>
      </c>
      <c r="B75" s="1" t="s">
        <v>73</v>
      </c>
      <c r="D75" s="133">
        <v>101085884.30000001</v>
      </c>
      <c r="E75" s="131"/>
      <c r="F75" s="131"/>
      <c r="G75" s="131"/>
      <c r="H75" s="131"/>
      <c r="I75" s="134">
        <v>37706056</v>
      </c>
      <c r="J75" s="133"/>
      <c r="K75" s="133"/>
      <c r="L75" s="134">
        <v>48385474</v>
      </c>
      <c r="N75" s="135">
        <v>48385474</v>
      </c>
      <c r="O75" s="133">
        <v>-57387</v>
      </c>
      <c r="Q75" s="135">
        <v>48385474</v>
      </c>
      <c r="R75" s="133">
        <v>-14884</v>
      </c>
    </row>
    <row r="76" spans="1:19" x14ac:dyDescent="0.25">
      <c r="A76" s="32">
        <v>70</v>
      </c>
      <c r="M76" s="25"/>
      <c r="N76" s="136"/>
      <c r="O76" s="1"/>
      <c r="Q76" s="137"/>
      <c r="R76" s="24"/>
    </row>
    <row r="77" spans="1:19" ht="15.75" thickBot="1" x14ac:dyDescent="0.3">
      <c r="A77" s="32">
        <v>71</v>
      </c>
      <c r="B77" s="138" t="s">
        <v>74</v>
      </c>
      <c r="E77" s="1"/>
      <c r="F77" s="1"/>
      <c r="G77" s="1"/>
      <c r="H77" s="1"/>
      <c r="J77" s="1"/>
      <c r="M77" s="1"/>
      <c r="N77" s="1"/>
      <c r="O77" s="1"/>
      <c r="Q77" s="24"/>
      <c r="R77" s="24"/>
      <c r="S77" s="24"/>
    </row>
    <row r="78" spans="1:19" ht="15.75" thickBot="1" x14ac:dyDescent="0.3">
      <c r="A78" s="32">
        <v>72</v>
      </c>
      <c r="B78" s="139" t="s">
        <v>75</v>
      </c>
      <c r="C78" s="140"/>
      <c r="D78" s="140"/>
      <c r="E78" s="140"/>
      <c r="F78" s="140"/>
      <c r="G78" s="140"/>
      <c r="H78" s="140"/>
      <c r="I78" s="140"/>
      <c r="J78" s="140"/>
      <c r="K78" s="141" t="s">
        <v>76</v>
      </c>
      <c r="L78" s="140"/>
      <c r="M78" s="140"/>
      <c r="N78" s="141" t="s">
        <v>77</v>
      </c>
      <c r="O78" s="140"/>
      <c r="P78" s="142"/>
      <c r="Q78" s="141" t="s">
        <v>133</v>
      </c>
      <c r="R78" s="140"/>
      <c r="S78" s="143"/>
    </row>
    <row r="79" spans="1:19" ht="15.75" thickBot="1" x14ac:dyDescent="0.3">
      <c r="A79" s="32">
        <v>73</v>
      </c>
      <c r="B79" s="138" t="s">
        <v>78</v>
      </c>
      <c r="E79" s="1"/>
      <c r="F79" s="1"/>
      <c r="G79" s="1"/>
      <c r="H79" s="1"/>
      <c r="J79" s="1"/>
      <c r="M79" s="1"/>
      <c r="N79" s="1"/>
      <c r="O79" s="1"/>
      <c r="Q79" s="24"/>
      <c r="R79" s="24"/>
      <c r="S79" s="101"/>
    </row>
    <row r="80" spans="1:19" ht="15.75" thickBot="1" x14ac:dyDescent="0.3">
      <c r="A80" s="32">
        <v>74</v>
      </c>
      <c r="B80" s="139" t="s">
        <v>79</v>
      </c>
      <c r="C80" s="140"/>
      <c r="D80" s="140"/>
      <c r="E80" s="140"/>
      <c r="F80" s="140"/>
      <c r="G80" s="140"/>
      <c r="H80" s="140"/>
      <c r="I80" s="140"/>
      <c r="J80" s="140"/>
      <c r="K80" s="140"/>
      <c r="L80" s="140"/>
      <c r="M80" s="140"/>
      <c r="N80" s="141" t="s">
        <v>80</v>
      </c>
      <c r="O80" s="140"/>
      <c r="P80" s="142"/>
      <c r="Q80" s="141" t="s">
        <v>134</v>
      </c>
      <c r="R80" s="140"/>
      <c r="S80" s="143"/>
    </row>
    <row r="81" spans="1:17" x14ac:dyDescent="0.25">
      <c r="A81" s="32">
        <v>75</v>
      </c>
      <c r="Q81" s="132"/>
    </row>
    <row r="82" spans="1:17" x14ac:dyDescent="0.25">
      <c r="A82" s="32">
        <v>76</v>
      </c>
      <c r="B82" s="1" t="s">
        <v>81</v>
      </c>
      <c r="Q82" s="132"/>
    </row>
  </sheetData>
  <mergeCells count="4">
    <mergeCell ref="Q6:S6"/>
    <mergeCell ref="N7:P7"/>
    <mergeCell ref="Q7:S7"/>
    <mergeCell ref="L11:L12"/>
  </mergeCells>
  <pageMargins left="0.7" right="0.7" top="0.75" bottom="0.75" header="0.3" footer="0.3"/>
  <pageSetup scale="42" fitToWidth="0" orientation="landscape" horizontalDpi="300" verticalDpi="300" r:id="rId1"/>
  <headerFooter>
    <oddHeader>&amp;RNWN WUTC Advice 20-7
Exhibit A - Supporting Materials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6"/>
  <sheetViews>
    <sheetView showGridLines="0" tabSelected="1" topLeftCell="A2" zoomScale="90" zoomScaleNormal="90" workbookViewId="0">
      <selection activeCell="H14" sqref="H14"/>
    </sheetView>
  </sheetViews>
  <sheetFormatPr defaultColWidth="8" defaultRowHeight="15" x14ac:dyDescent="0.25"/>
  <cols>
    <col min="1" max="1" width="5.85546875" style="24" customWidth="1"/>
    <col min="2" max="2" width="15.28515625" style="1" customWidth="1"/>
    <col min="3" max="3" width="8" style="1"/>
    <col min="4" max="4" width="14.140625" style="1" bestFit="1" customWidth="1"/>
    <col min="5" max="5" width="11.42578125" style="1" customWidth="1"/>
    <col min="6" max="6" width="11.7109375" style="1" customWidth="1"/>
    <col min="7" max="7" width="11.5703125" style="1" customWidth="1"/>
    <col min="8" max="8" width="10.140625" style="1" customWidth="1"/>
    <col min="9" max="9" width="12.7109375" style="1" customWidth="1"/>
    <col min="10" max="10" width="17.85546875" style="29" customWidth="1"/>
    <col min="11" max="12" width="17.85546875" style="1" customWidth="1"/>
    <col min="13" max="16384" width="8" style="24"/>
  </cols>
  <sheetData>
    <row r="1" spans="1:12" x14ac:dyDescent="0.25">
      <c r="A1" s="20" t="str">
        <f>+'[1]Washington volumes'!A1</f>
        <v>NW Natural</v>
      </c>
      <c r="K1" s="212"/>
    </row>
    <row r="2" spans="1:12" x14ac:dyDescent="0.25">
      <c r="A2" s="20" t="str">
        <f>+'[1]Washington volumes'!A2</f>
        <v>Rates &amp; Regulatory Affairs</v>
      </c>
      <c r="K2" s="212"/>
    </row>
    <row r="3" spans="1:12" x14ac:dyDescent="0.25">
      <c r="A3" s="20" t="str">
        <f>+'[1]Washington volumes'!A3</f>
        <v>2020-2021 PGA Filing - Washington: September Filing</v>
      </c>
      <c r="I3" s="213"/>
      <c r="J3" s="215"/>
      <c r="K3" s="212"/>
      <c r="L3" s="215"/>
    </row>
    <row r="4" spans="1:12" x14ac:dyDescent="0.25">
      <c r="A4" s="20" t="s">
        <v>82</v>
      </c>
      <c r="K4" s="212"/>
      <c r="L4" s="29"/>
    </row>
    <row r="5" spans="1:12" x14ac:dyDescent="0.25">
      <c r="A5" s="216" t="s">
        <v>83</v>
      </c>
      <c r="G5" s="217"/>
      <c r="H5" s="217"/>
      <c r="I5" s="217"/>
      <c r="J5" s="219"/>
      <c r="K5" s="212"/>
      <c r="L5" s="218"/>
    </row>
    <row r="6" spans="1:12" ht="15.75" thickBot="1" x14ac:dyDescent="0.3">
      <c r="I6" s="24"/>
      <c r="J6" s="219"/>
      <c r="K6" s="218"/>
      <c r="L6" s="218"/>
    </row>
    <row r="7" spans="1:12" x14ac:dyDescent="0.25">
      <c r="A7" s="32">
        <v>1</v>
      </c>
      <c r="D7" s="33" t="s">
        <v>84</v>
      </c>
      <c r="F7" s="220" t="s">
        <v>85</v>
      </c>
      <c r="H7" s="33" t="s">
        <v>86</v>
      </c>
      <c r="I7" s="220"/>
      <c r="J7" s="221" t="s">
        <v>87</v>
      </c>
      <c r="K7" s="220" t="s">
        <v>87</v>
      </c>
      <c r="L7" s="222" t="s">
        <v>87</v>
      </c>
    </row>
    <row r="8" spans="1:12" x14ac:dyDescent="0.25">
      <c r="A8" s="32">
        <f t="shared" ref="A8:A71" si="0">+A7+1</f>
        <v>2</v>
      </c>
      <c r="D8" s="33" t="s">
        <v>88</v>
      </c>
      <c r="E8" s="220"/>
      <c r="F8" s="220" t="s">
        <v>89</v>
      </c>
      <c r="G8" s="33" t="s">
        <v>90</v>
      </c>
      <c r="H8" s="223">
        <v>43770</v>
      </c>
      <c r="I8" s="220">
        <f>+H8</f>
        <v>43770</v>
      </c>
      <c r="J8" s="221">
        <v>44136</v>
      </c>
      <c r="K8" s="220">
        <f>J8</f>
        <v>44136</v>
      </c>
      <c r="L8" s="224">
        <f>K8</f>
        <v>44136</v>
      </c>
    </row>
    <row r="9" spans="1:12" ht="30" x14ac:dyDescent="0.25">
      <c r="A9" s="32">
        <f t="shared" si="0"/>
        <v>3</v>
      </c>
      <c r="D9" s="33" t="s">
        <v>13</v>
      </c>
      <c r="E9" s="33" t="s">
        <v>91</v>
      </c>
      <c r="F9" s="33" t="s">
        <v>92</v>
      </c>
      <c r="G9" s="33" t="s">
        <v>92</v>
      </c>
      <c r="H9" s="33" t="s">
        <v>3</v>
      </c>
      <c r="I9" s="33" t="s">
        <v>86</v>
      </c>
      <c r="J9" s="298" t="s">
        <v>183</v>
      </c>
      <c r="K9" s="299" t="str">
        <f>J9</f>
        <v>HoldCo &amp; Interim Tax Def Credit</v>
      </c>
      <c r="L9" s="300" t="str">
        <f>K9</f>
        <v>HoldCo &amp; Interim Tax Def Credit</v>
      </c>
    </row>
    <row r="10" spans="1:12" s="52" customFormat="1" ht="15.75" thickBot="1" x14ac:dyDescent="0.3">
      <c r="A10" s="32">
        <f t="shared" si="0"/>
        <v>4</v>
      </c>
      <c r="B10" s="1"/>
      <c r="C10" s="1"/>
      <c r="D10" s="46" t="s">
        <v>22</v>
      </c>
      <c r="E10" s="46" t="s">
        <v>37</v>
      </c>
      <c r="F10" s="46" t="s">
        <v>93</v>
      </c>
      <c r="G10" s="46" t="s">
        <v>27</v>
      </c>
      <c r="H10" s="46" t="s">
        <v>94</v>
      </c>
      <c r="I10" s="46" t="s">
        <v>95</v>
      </c>
      <c r="J10" s="225" t="s">
        <v>94</v>
      </c>
      <c r="K10" s="46" t="s">
        <v>95</v>
      </c>
      <c r="L10" s="226" t="s">
        <v>96</v>
      </c>
    </row>
    <row r="11" spans="1:12" s="52" customFormat="1" x14ac:dyDescent="0.25">
      <c r="A11" s="32">
        <f t="shared" si="0"/>
        <v>5</v>
      </c>
      <c r="B11" s="1"/>
      <c r="C11" s="1"/>
      <c r="D11" s="26"/>
      <c r="E11" s="26"/>
      <c r="F11" s="26"/>
      <c r="G11" s="26"/>
      <c r="H11" s="26"/>
      <c r="I11" s="34" t="s">
        <v>97</v>
      </c>
      <c r="J11" s="228"/>
      <c r="K11" s="227" t="s">
        <v>98</v>
      </c>
      <c r="L11" s="229"/>
    </row>
    <row r="12" spans="1:12" s="52" customFormat="1" x14ac:dyDescent="0.25">
      <c r="A12" s="32">
        <f t="shared" si="0"/>
        <v>6</v>
      </c>
      <c r="B12" s="57" t="s">
        <v>36</v>
      </c>
      <c r="C12" s="57" t="s">
        <v>37</v>
      </c>
      <c r="D12" s="58" t="s">
        <v>38</v>
      </c>
      <c r="E12" s="58" t="s">
        <v>39</v>
      </c>
      <c r="F12" s="58" t="s">
        <v>40</v>
      </c>
      <c r="G12" s="58" t="s">
        <v>41</v>
      </c>
      <c r="H12" s="58" t="s">
        <v>42</v>
      </c>
      <c r="I12" s="58" t="s">
        <v>99</v>
      </c>
      <c r="J12" s="59" t="s">
        <v>100</v>
      </c>
      <c r="K12" s="59" t="s">
        <v>101</v>
      </c>
      <c r="L12" s="230" t="s">
        <v>102</v>
      </c>
    </row>
    <row r="13" spans="1:12" x14ac:dyDescent="0.25">
      <c r="A13" s="32">
        <f t="shared" si="0"/>
        <v>7</v>
      </c>
      <c r="B13" s="63" t="s">
        <v>49</v>
      </c>
      <c r="C13" s="63"/>
      <c r="D13" s="64">
        <f>+'[1]Washington volumes'!J13</f>
        <v>218577.4</v>
      </c>
      <c r="E13" s="231" t="s">
        <v>103</v>
      </c>
      <c r="F13" s="232">
        <f>+'[1]Washington volumes'!M13</f>
        <v>20</v>
      </c>
      <c r="G13" s="233">
        <v>5.5</v>
      </c>
      <c r="H13" s="234">
        <f>+'[1]Rates in summary'!D13</f>
        <v>1.0488600000000001</v>
      </c>
      <c r="I13" s="77">
        <f>ROUND(+$G13+(H13*$F13),2)</f>
        <v>26.48</v>
      </c>
      <c r="J13" s="235">
        <f>'[1]Rates in summary'!D13+[1]Temporaries!P13-[1]Temporaries!AU13</f>
        <v>1.04861</v>
      </c>
      <c r="K13" s="77">
        <f>G13+(F13*J13)</f>
        <v>26.472200000000001</v>
      </c>
      <c r="L13" s="236">
        <f>(K13-I13)/I13</f>
        <v>-2.9456193353472754E-4</v>
      </c>
    </row>
    <row r="14" spans="1:12" x14ac:dyDescent="0.25">
      <c r="A14" s="32">
        <f t="shared" si="0"/>
        <v>8</v>
      </c>
      <c r="B14" s="63" t="s">
        <v>50</v>
      </c>
      <c r="C14" s="63"/>
      <c r="D14" s="64">
        <f>+'[1]Washington volumes'!J14</f>
        <v>38726</v>
      </c>
      <c r="E14" s="231" t="s">
        <v>103</v>
      </c>
      <c r="F14" s="232">
        <f>+'[1]Washington volumes'!M14</f>
        <v>92</v>
      </c>
      <c r="G14" s="233">
        <v>7</v>
      </c>
      <c r="H14" s="234">
        <f>+'[1]Rates in summary'!D14</f>
        <v>1.0947099999999996</v>
      </c>
      <c r="I14" s="77">
        <f t="shared" ref="I14:I18" si="1">ROUND(+$G14+(H14*$F14),2)</f>
        <v>107.71</v>
      </c>
      <c r="J14" s="235">
        <f>'[1]Rates in summary'!D14+[1]Temporaries!P14-[1]Temporaries!AU14</f>
        <v>1.0944699999999996</v>
      </c>
      <c r="K14" s="77">
        <f>G14+(F14*J14)</f>
        <v>107.69123999999996</v>
      </c>
      <c r="L14" s="236">
        <f>(K14-I14)/I14</f>
        <v>-1.7417138612968856E-4</v>
      </c>
    </row>
    <row r="15" spans="1:12" x14ac:dyDescent="0.25">
      <c r="A15" s="32">
        <f t="shared" si="0"/>
        <v>9</v>
      </c>
      <c r="B15" s="63" t="s">
        <v>51</v>
      </c>
      <c r="C15" s="63"/>
      <c r="D15" s="64">
        <f>+'[1]Washington volumes'!J15</f>
        <v>55009539.100000001</v>
      </c>
      <c r="E15" s="231" t="s">
        <v>103</v>
      </c>
      <c r="F15" s="232">
        <f>+'[1]Washington volumes'!M15</f>
        <v>57</v>
      </c>
      <c r="G15" s="233">
        <v>8</v>
      </c>
      <c r="H15" s="234">
        <f>+'[1]Rates in summary'!D15</f>
        <v>0.81020999999999987</v>
      </c>
      <c r="I15" s="77">
        <f t="shared" si="1"/>
        <v>54.18</v>
      </c>
      <c r="J15" s="235">
        <f>'[1]Rates in summary'!D15+[1]Temporaries!P15-[1]Temporaries!AU15</f>
        <v>0.81003999999999998</v>
      </c>
      <c r="K15" s="77">
        <f>G15+(F15*J15)</f>
        <v>54.172280000000001</v>
      </c>
      <c r="L15" s="236">
        <f>(K15-I15)/I15</f>
        <v>-1.424880029531019E-4</v>
      </c>
    </row>
    <row r="16" spans="1:12" x14ac:dyDescent="0.25">
      <c r="A16" s="32">
        <f t="shared" si="0"/>
        <v>10</v>
      </c>
      <c r="B16" s="63" t="s">
        <v>52</v>
      </c>
      <c r="C16" s="63"/>
      <c r="D16" s="64">
        <f>+'[1]Washington volumes'!J16</f>
        <v>18385904.899999999</v>
      </c>
      <c r="E16" s="231" t="s">
        <v>103</v>
      </c>
      <c r="F16" s="232">
        <f>+'[1]Washington volumes'!M16</f>
        <v>242</v>
      </c>
      <c r="G16" s="233">
        <v>22</v>
      </c>
      <c r="H16" s="234">
        <f>+'[1]Rates in summary'!D16</f>
        <v>0.79219000000000017</v>
      </c>
      <c r="I16" s="77">
        <f t="shared" si="1"/>
        <v>213.71</v>
      </c>
      <c r="J16" s="235">
        <f>'[1]Rates in summary'!D16+[1]Temporaries!P16-[1]Temporaries!AU16</f>
        <v>0.79204000000000019</v>
      </c>
      <c r="K16" s="77">
        <f>G16+(F16*J16)</f>
        <v>213.67368000000005</v>
      </c>
      <c r="L16" s="236">
        <f>(K16-I16)/I16</f>
        <v>-1.6994993215086252E-4</v>
      </c>
    </row>
    <row r="17" spans="1:12" x14ac:dyDescent="0.25">
      <c r="A17" s="32">
        <f t="shared" si="0"/>
        <v>11</v>
      </c>
      <c r="B17" s="63" t="s">
        <v>53</v>
      </c>
      <c r="C17" s="63"/>
      <c r="D17" s="64">
        <f>+'[1]Washington volumes'!J17</f>
        <v>263842</v>
      </c>
      <c r="E17" s="231" t="s">
        <v>103</v>
      </c>
      <c r="F17" s="232">
        <f>+'[1]Washington volumes'!M17</f>
        <v>916</v>
      </c>
      <c r="G17" s="233">
        <v>22</v>
      </c>
      <c r="H17" s="234">
        <f>+'[1]Rates in summary'!D17</f>
        <v>0.76294999999999957</v>
      </c>
      <c r="I17" s="77">
        <f t="shared" si="1"/>
        <v>720.86</v>
      </c>
      <c r="J17" s="235">
        <f>'[1]Rates in summary'!D17+[1]Temporaries!P17-[1]Temporaries!AU17</f>
        <v>0.76279999999999959</v>
      </c>
      <c r="K17" s="77">
        <f>G17+(F17*J17)</f>
        <v>720.72479999999962</v>
      </c>
      <c r="L17" s="236">
        <f>(K17-I17)/I17</f>
        <v>-1.8755375523734906E-4</v>
      </c>
    </row>
    <row r="18" spans="1:12" x14ac:dyDescent="0.25">
      <c r="A18" s="32">
        <f t="shared" si="0"/>
        <v>12</v>
      </c>
      <c r="B18" s="79">
        <v>27</v>
      </c>
      <c r="C18" s="79"/>
      <c r="D18" s="64">
        <f>+'[1]Washington volumes'!J18</f>
        <v>591910</v>
      </c>
      <c r="E18" s="231" t="s">
        <v>103</v>
      </c>
      <c r="F18" s="232">
        <f>+'[1]Washington volumes'!M18</f>
        <v>65</v>
      </c>
      <c r="G18" s="233">
        <v>9</v>
      </c>
      <c r="H18" s="234">
        <f>+'[1]Rates in summary'!D18</f>
        <v>0.58290999999999971</v>
      </c>
      <c r="I18" s="77">
        <f t="shared" si="1"/>
        <v>46.89</v>
      </c>
      <c r="J18" s="235">
        <f>'[1]Rates in summary'!D18+[1]Temporaries!P18-[1]Temporaries!AU18</f>
        <v>0.58282999999999974</v>
      </c>
      <c r="K18" s="77">
        <f>G18+(F18*J18)</f>
        <v>46.883949999999984</v>
      </c>
      <c r="L18" s="236">
        <f>(K18-I18)/I18</f>
        <v>-1.290253785458754E-4</v>
      </c>
    </row>
    <row r="19" spans="1:12" x14ac:dyDescent="0.25">
      <c r="A19" s="32">
        <f t="shared" si="0"/>
        <v>13</v>
      </c>
      <c r="B19" s="56" t="s">
        <v>54</v>
      </c>
      <c r="C19" s="81" t="s">
        <v>55</v>
      </c>
      <c r="D19" s="82">
        <f>+'[1]Washington volumes'!J19</f>
        <v>1992236.2</v>
      </c>
      <c r="E19" s="239">
        <v>2000</v>
      </c>
      <c r="F19" s="240">
        <f>+'[1]Washington volumes'!M19</f>
        <v>3745</v>
      </c>
      <c r="G19" s="241">
        <v>250</v>
      </c>
      <c r="H19" s="238">
        <f>+'[1]Rates in summary'!D19</f>
        <v>0.57634000000000019</v>
      </c>
      <c r="I19" s="85"/>
      <c r="J19" s="242">
        <f>'[1]Rates in summary'!D19+[1]Temporaries!P19-[1]Temporaries!AU19</f>
        <v>0.57623000000000024</v>
      </c>
      <c r="K19" s="85"/>
      <c r="L19" s="243"/>
    </row>
    <row r="20" spans="1:12" x14ac:dyDescent="0.25">
      <c r="A20" s="32">
        <f t="shared" si="0"/>
        <v>14</v>
      </c>
      <c r="B20" s="56"/>
      <c r="C20" s="81" t="s">
        <v>56</v>
      </c>
      <c r="D20" s="82">
        <f>+'[1]Washington volumes'!J20</f>
        <v>2142067.7000000002</v>
      </c>
      <c r="E20" s="239" t="s">
        <v>104</v>
      </c>
      <c r="F20" s="240"/>
      <c r="G20" s="241"/>
      <c r="H20" s="238">
        <f>+'[1]Rates in summary'!D20</f>
        <v>0.53271000000000002</v>
      </c>
      <c r="I20" s="85"/>
      <c r="J20" s="242">
        <f>'[1]Rates in summary'!D20+[1]Temporaries!P20-[1]Temporaries!AU20</f>
        <v>0.53261999999999998</v>
      </c>
      <c r="K20" s="85"/>
      <c r="L20" s="243"/>
    </row>
    <row r="21" spans="1:12" x14ac:dyDescent="0.25">
      <c r="A21" s="32">
        <f t="shared" si="0"/>
        <v>15</v>
      </c>
      <c r="B21" s="79"/>
      <c r="C21" s="244" t="s">
        <v>105</v>
      </c>
      <c r="D21" s="245"/>
      <c r="E21" s="246"/>
      <c r="F21" s="247"/>
      <c r="G21" s="248"/>
      <c r="H21" s="249"/>
      <c r="I21" s="250">
        <f>$G19+ROUND(IF($F19&lt;$E19,($F19*H19),IF($F19&gt;SUM($E19:$E20),(($E19*H19)+(($F19-$E19)*H20)),0)),2)</f>
        <v>2332.2600000000002</v>
      </c>
      <c r="J21" s="251"/>
      <c r="K21" s="250">
        <f>$G19+ROUND(IF($F19&lt;$E19,($F19*J19),IF($F19&gt;SUM($E19:$E20),(($E19*J19)+(($F19-$E19)*J20)),0)),2)</f>
        <v>2331.88</v>
      </c>
      <c r="L21" s="253">
        <f>(K21-I21)/I21</f>
        <v>-1.6293209161933451E-4</v>
      </c>
    </row>
    <row r="22" spans="1:12" x14ac:dyDescent="0.25">
      <c r="A22" s="32">
        <f t="shared" si="0"/>
        <v>16</v>
      </c>
      <c r="B22" s="56" t="s">
        <v>57</v>
      </c>
      <c r="C22" s="81" t="s">
        <v>55</v>
      </c>
      <c r="D22" s="82">
        <f>+'[1]Washington volumes'!J21</f>
        <v>0</v>
      </c>
      <c r="E22" s="239">
        <v>2000</v>
      </c>
      <c r="F22" s="240">
        <f>+'[1]Washington volumes'!M21</f>
        <v>0</v>
      </c>
      <c r="G22" s="241">
        <v>250</v>
      </c>
      <c r="H22" s="238">
        <f>+'[1]Rates in summary'!D21</f>
        <v>0.59162000000000003</v>
      </c>
      <c r="I22" s="85"/>
      <c r="J22" s="242">
        <f>'[1]Rates in summary'!D21+[1]Temporaries!P21-[1]Temporaries!AU21</f>
        <v>0.59147000000000005</v>
      </c>
      <c r="K22" s="85"/>
      <c r="L22" s="243"/>
    </row>
    <row r="23" spans="1:12" x14ac:dyDescent="0.25">
      <c r="A23" s="32">
        <f t="shared" si="0"/>
        <v>17</v>
      </c>
      <c r="B23" s="56"/>
      <c r="C23" s="81" t="s">
        <v>56</v>
      </c>
      <c r="D23" s="82">
        <f>+'[1]Washington volumes'!J22</f>
        <v>0</v>
      </c>
      <c r="E23" s="239" t="s">
        <v>104</v>
      </c>
      <c r="F23" s="256"/>
      <c r="G23" s="257"/>
      <c r="H23" s="238">
        <f>+'[1]Rates in summary'!D22</f>
        <v>0.54839999999999989</v>
      </c>
      <c r="I23" s="85"/>
      <c r="J23" s="242">
        <f>'[1]Rates in summary'!D22+[1]Temporaries!P22-[1]Temporaries!AU22</f>
        <v>0.54826999999999981</v>
      </c>
      <c r="K23" s="85"/>
      <c r="L23" s="243"/>
    </row>
    <row r="24" spans="1:12" x14ac:dyDescent="0.25">
      <c r="A24" s="32">
        <f>+A22+1</f>
        <v>17</v>
      </c>
      <c r="B24" s="79"/>
      <c r="C24" s="244" t="s">
        <v>105</v>
      </c>
      <c r="D24" s="245"/>
      <c r="E24" s="246"/>
      <c r="F24" s="247"/>
      <c r="G24" s="248"/>
      <c r="H24" s="249"/>
      <c r="I24" s="250">
        <f>$G22+ROUND(IF($F22&lt;$E22,($F22*H22),IF($F22&gt;SUM($E22:$E22),(($E22*H22)+(($F22-$E22)*H22)),0)),2)</f>
        <v>250</v>
      </c>
      <c r="J24" s="251"/>
      <c r="K24" s="250">
        <f>$G22+ROUND(IF($F22&lt;$E22,($F22*J22),IF($F22&gt;SUM($E22:$E23),(($E22*J22)+(($F22-$E22)*J23)),0)),2)</f>
        <v>250</v>
      </c>
      <c r="L24" s="253">
        <f>(K24-I24)/I24</f>
        <v>0</v>
      </c>
    </row>
    <row r="25" spans="1:12" x14ac:dyDescent="0.25">
      <c r="A25" s="32">
        <f t="shared" si="0"/>
        <v>18</v>
      </c>
      <c r="B25" s="56" t="s">
        <v>58</v>
      </c>
      <c r="C25" s="81" t="s">
        <v>55</v>
      </c>
      <c r="D25" s="82">
        <f>+'[1]Washington volumes'!J23</f>
        <v>169264</v>
      </c>
      <c r="E25" s="239">
        <v>2000</v>
      </c>
      <c r="F25" s="240">
        <f>+'[1]Washington volumes'!M23</f>
        <v>4482</v>
      </c>
      <c r="G25" s="241">
        <f>250+250</f>
        <v>500</v>
      </c>
      <c r="H25" s="238">
        <f>+'[1]Rates in summary'!D23</f>
        <v>0.32489000000000001</v>
      </c>
      <c r="I25" s="85"/>
      <c r="J25" s="242">
        <f>'[1]Rates in summary'!D23+[1]Temporaries!P23-[1]Temporaries!AU23</f>
        <v>0.32468000000000002</v>
      </c>
      <c r="K25" s="85"/>
      <c r="L25" s="243"/>
    </row>
    <row r="26" spans="1:12" x14ac:dyDescent="0.25">
      <c r="A26" s="32">
        <f t="shared" si="0"/>
        <v>19</v>
      </c>
      <c r="B26" s="56"/>
      <c r="C26" s="81" t="s">
        <v>56</v>
      </c>
      <c r="D26" s="82">
        <f>+'[1]Washington volumes'!J24</f>
        <v>260994</v>
      </c>
      <c r="E26" s="239" t="s">
        <v>104</v>
      </c>
      <c r="F26" s="240"/>
      <c r="G26" s="241"/>
      <c r="H26" s="238">
        <f>+'[1]Rates in summary'!D24</f>
        <v>0.28625000000000006</v>
      </c>
      <c r="I26" s="85"/>
      <c r="J26" s="242">
        <f>'[1]Rates in summary'!D24+[1]Temporaries!P24-[1]Temporaries!AU24</f>
        <v>0.28606000000000004</v>
      </c>
      <c r="K26" s="85"/>
      <c r="L26" s="243"/>
    </row>
    <row r="27" spans="1:12" x14ac:dyDescent="0.25">
      <c r="A27" s="32">
        <f t="shared" si="0"/>
        <v>20</v>
      </c>
      <c r="B27" s="79"/>
      <c r="C27" s="244" t="s">
        <v>105</v>
      </c>
      <c r="D27" s="245"/>
      <c r="E27" s="246"/>
      <c r="F27" s="247"/>
      <c r="G27" s="248"/>
      <c r="H27" s="249"/>
      <c r="I27" s="250">
        <f>$G25+ROUND(IF($F25&lt;$E25,($F25*H25),IF($F25&gt;SUM($E25:$E26),(($E25*H25)+(($F25-$E25)*H26)),0)),2)</f>
        <v>1860.25</v>
      </c>
      <c r="J27" s="251"/>
      <c r="K27" s="250">
        <f>$G25+ROUND(IF($F25&lt;$E25,($F25*J25),IF($F25&gt;SUM($E25:$E26),(($E25*J25)+(($F25-$E25)*J26)),0)),2)</f>
        <v>1859.36</v>
      </c>
      <c r="L27" s="253">
        <f>(K27-I27)/I27</f>
        <v>-4.7843031850563101E-4</v>
      </c>
    </row>
    <row r="28" spans="1:12" x14ac:dyDescent="0.25">
      <c r="A28" s="32">
        <f t="shared" si="0"/>
        <v>21</v>
      </c>
      <c r="B28" s="56" t="s">
        <v>59</v>
      </c>
      <c r="C28" s="81" t="s">
        <v>55</v>
      </c>
      <c r="D28" s="82">
        <f>+'[1]Washington volumes'!J25</f>
        <v>399967</v>
      </c>
      <c r="E28" s="239">
        <v>2000</v>
      </c>
      <c r="F28" s="240">
        <f>+'[1]Washington volumes'!M25</f>
        <v>4770</v>
      </c>
      <c r="G28" s="241">
        <v>250</v>
      </c>
      <c r="H28" s="238">
        <f>+'[1]Rates in summary'!D25</f>
        <v>0.53622000000000025</v>
      </c>
      <c r="I28" s="85"/>
      <c r="J28" s="242">
        <f>'[1]Rates in summary'!D25+[1]Temporaries!P25-[1]Temporaries!AU25</f>
        <v>0.5361100000000002</v>
      </c>
      <c r="K28" s="85"/>
      <c r="L28" s="243"/>
    </row>
    <row r="29" spans="1:12" x14ac:dyDescent="0.25">
      <c r="A29" s="32">
        <f t="shared" si="0"/>
        <v>22</v>
      </c>
      <c r="B29" s="56"/>
      <c r="C29" s="81" t="s">
        <v>56</v>
      </c>
      <c r="D29" s="82">
        <f>+'[1]Washington volumes'!J26</f>
        <v>630361</v>
      </c>
      <c r="E29" s="239" t="s">
        <v>104</v>
      </c>
      <c r="F29" s="256"/>
      <c r="G29" s="257"/>
      <c r="H29" s="238">
        <f>+'[1]Rates in summary'!D26</f>
        <v>0.49735999999999991</v>
      </c>
      <c r="I29" s="85"/>
      <c r="J29" s="242">
        <f>'[1]Rates in summary'!D26+[1]Temporaries!P26-[1]Temporaries!AU26</f>
        <v>0.49725999999999992</v>
      </c>
      <c r="K29" s="85"/>
      <c r="L29" s="243"/>
    </row>
    <row r="30" spans="1:12" x14ac:dyDescent="0.25">
      <c r="A30" s="32">
        <f t="shared" si="0"/>
        <v>23</v>
      </c>
      <c r="B30" s="79"/>
      <c r="C30" s="244" t="s">
        <v>105</v>
      </c>
      <c r="D30" s="245"/>
      <c r="E30" s="246"/>
      <c r="F30" s="247"/>
      <c r="G30" s="248"/>
      <c r="H30" s="249"/>
      <c r="I30" s="250">
        <f>$G28+ROUND(IF($F28&lt;$E28,($F28*H28),IF($F28&gt;SUM($E28:$E29),(($E28*H28)+(($F28-$E28)*H29)),0)),2)</f>
        <v>2700.13</v>
      </c>
      <c r="J30" s="251"/>
      <c r="K30" s="250">
        <f>$G28+ROUND(IF($F28&lt;$E28,($F28*J28),IF($F28&gt;SUM($E28:$E29),(($E28*J28)+(($F28-$E28)*J29)),0)),2)</f>
        <v>2699.63</v>
      </c>
      <c r="L30" s="253">
        <f>(K30-I30)/I30</f>
        <v>-1.8517626929073785E-4</v>
      </c>
    </row>
    <row r="31" spans="1:12" x14ac:dyDescent="0.25">
      <c r="A31" s="32">
        <f t="shared" si="0"/>
        <v>24</v>
      </c>
      <c r="B31" s="56" t="s">
        <v>60</v>
      </c>
      <c r="C31" s="81" t="s">
        <v>55</v>
      </c>
      <c r="D31" s="82">
        <f>+'[1]Washington volumes'!J27</f>
        <v>0</v>
      </c>
      <c r="E31" s="239">
        <v>2000</v>
      </c>
      <c r="F31" s="240">
        <f>+'[1]Washington volumes'!M27</f>
        <v>0</v>
      </c>
      <c r="G31" s="241">
        <v>250</v>
      </c>
      <c r="H31" s="238">
        <f>+'[1]Rates in summary'!D27</f>
        <v>0.55420000000000003</v>
      </c>
      <c r="I31" s="85"/>
      <c r="J31" s="242">
        <f>'[1]Rates in summary'!D27+[1]Temporaries!P27-[1]Temporaries!AU27</f>
        <v>0.55405000000000004</v>
      </c>
      <c r="K31" s="85"/>
      <c r="L31" s="243"/>
    </row>
    <row r="32" spans="1:12" x14ac:dyDescent="0.25">
      <c r="A32" s="32">
        <f t="shared" si="0"/>
        <v>25</v>
      </c>
      <c r="B32" s="56"/>
      <c r="C32" s="81" t="s">
        <v>56</v>
      </c>
      <c r="D32" s="82">
        <f>+'[1]Washington volumes'!J28</f>
        <v>0</v>
      </c>
      <c r="E32" s="239" t="s">
        <v>104</v>
      </c>
      <c r="F32" s="240"/>
      <c r="G32" s="241"/>
      <c r="H32" s="238">
        <f>+'[1]Rates in summary'!D28</f>
        <v>0.51542999999999994</v>
      </c>
      <c r="I32" s="85"/>
      <c r="J32" s="242">
        <f>'[1]Rates in summary'!D28+[1]Temporaries!P28-[1]Temporaries!AU28</f>
        <v>0.51529999999999987</v>
      </c>
      <c r="K32" s="85"/>
      <c r="L32" s="243"/>
    </row>
    <row r="33" spans="1:12" x14ac:dyDescent="0.25">
      <c r="A33" s="32">
        <f t="shared" si="0"/>
        <v>26</v>
      </c>
      <c r="B33" s="79"/>
      <c r="C33" s="244" t="s">
        <v>105</v>
      </c>
      <c r="D33" s="245"/>
      <c r="E33" s="246"/>
      <c r="F33" s="247"/>
      <c r="G33" s="248"/>
      <c r="H33" s="249"/>
      <c r="I33" s="250">
        <f>$G31+ROUND(IF($F31&lt;$E31,($F31*H31),IF($F31&gt;SUM($E31:$E32),(($E31*H31)+(($F31-$E31)*H32)),0)),2)</f>
        <v>250</v>
      </c>
      <c r="J33" s="251"/>
      <c r="K33" s="250">
        <f>$G31+ROUND(IF($F31&lt;$E31,($F31*J31),IF($F31&gt;SUM($E31:$E32),(($E31*J31)+(($F31-$E31)*J32)),0)),2)</f>
        <v>250</v>
      </c>
      <c r="L33" s="253">
        <f>(K33-I33)/I33</f>
        <v>0</v>
      </c>
    </row>
    <row r="34" spans="1:12" x14ac:dyDescent="0.25">
      <c r="A34" s="32">
        <f t="shared" si="0"/>
        <v>27</v>
      </c>
      <c r="B34" s="56" t="s">
        <v>61</v>
      </c>
      <c r="C34" s="81" t="s">
        <v>55</v>
      </c>
      <c r="D34" s="82">
        <f>+'[1]Washington volumes'!J29</f>
        <v>542975.5</v>
      </c>
      <c r="E34" s="82">
        <v>10000</v>
      </c>
      <c r="F34" s="240">
        <f>+'[1]Washington volumes'!M29</f>
        <v>18685</v>
      </c>
      <c r="G34" s="241">
        <v>1300</v>
      </c>
      <c r="H34" s="238">
        <f>+'[1]Rates in summary'!D29</f>
        <v>0.37150999999999995</v>
      </c>
      <c r="I34" s="85"/>
      <c r="J34" s="242">
        <f>'[1]Rates in summary'!D29+[1]Temporaries!P29-[1]Temporaries!AU29</f>
        <v>0.37144999999999995</v>
      </c>
      <c r="K34" s="85"/>
      <c r="L34" s="243"/>
    </row>
    <row r="35" spans="1:12" x14ac:dyDescent="0.25">
      <c r="A35" s="32">
        <f t="shared" si="0"/>
        <v>28</v>
      </c>
      <c r="B35" s="56"/>
      <c r="C35" s="81" t="s">
        <v>56</v>
      </c>
      <c r="D35" s="82">
        <f>+'[1]Washington volumes'!J30</f>
        <v>474167</v>
      </c>
      <c r="E35" s="82">
        <v>20000</v>
      </c>
      <c r="F35" s="240"/>
      <c r="G35" s="241"/>
      <c r="H35" s="238">
        <f>+'[1]Rates in summary'!D30</f>
        <v>0.35449999999999976</v>
      </c>
      <c r="I35" s="85"/>
      <c r="J35" s="242">
        <f>'[1]Rates in summary'!D30+[1]Temporaries!P30-[1]Temporaries!AU30</f>
        <v>0.35444999999999971</v>
      </c>
      <c r="K35" s="85"/>
      <c r="L35" s="243"/>
    </row>
    <row r="36" spans="1:12" x14ac:dyDescent="0.25">
      <c r="A36" s="32">
        <f t="shared" si="0"/>
        <v>29</v>
      </c>
      <c r="B36" s="56"/>
      <c r="C36" s="81" t="s">
        <v>62</v>
      </c>
      <c r="D36" s="82">
        <f>+'[1]Washington volumes'!J31</f>
        <v>97890.5</v>
      </c>
      <c r="E36" s="82">
        <v>20000</v>
      </c>
      <c r="F36" s="240"/>
      <c r="G36" s="241"/>
      <c r="H36" s="238">
        <f>+'[1]Rates in summary'!D31</f>
        <v>0.32066999999999996</v>
      </c>
      <c r="I36" s="85"/>
      <c r="J36" s="242">
        <f>'[1]Rates in summary'!D31+[1]Temporaries!P31-[1]Temporaries!AU31</f>
        <v>0.32061999999999996</v>
      </c>
      <c r="K36" s="85"/>
      <c r="L36" s="243"/>
    </row>
    <row r="37" spans="1:12" x14ac:dyDescent="0.25">
      <c r="A37" s="32">
        <f t="shared" si="0"/>
        <v>30</v>
      </c>
      <c r="B37" s="56"/>
      <c r="C37" s="81" t="s">
        <v>63</v>
      </c>
      <c r="D37" s="82">
        <f>+'[1]Washington volumes'!J32</f>
        <v>6094</v>
      </c>
      <c r="E37" s="82">
        <v>100000</v>
      </c>
      <c r="F37" s="240"/>
      <c r="G37" s="241"/>
      <c r="H37" s="238">
        <f>+'[1]Rates in summary'!D32</f>
        <v>0.2983800000000002</v>
      </c>
      <c r="I37" s="85"/>
      <c r="J37" s="242">
        <f>'[1]Rates in summary'!D32+[1]Temporaries!P32-[1]Temporaries!AU32</f>
        <v>0.29834000000000016</v>
      </c>
      <c r="K37" s="85"/>
      <c r="L37" s="243"/>
    </row>
    <row r="38" spans="1:12" x14ac:dyDescent="0.25">
      <c r="A38" s="32">
        <f t="shared" si="0"/>
        <v>31</v>
      </c>
      <c r="B38" s="56"/>
      <c r="C38" s="81" t="s">
        <v>64</v>
      </c>
      <c r="D38" s="82">
        <f>+'[1]Washington volumes'!J33</f>
        <v>0</v>
      </c>
      <c r="E38" s="82">
        <v>600000</v>
      </c>
      <c r="F38" s="240"/>
      <c r="G38" s="241"/>
      <c r="H38" s="238">
        <f>+'[1]Rates in summary'!D33</f>
        <v>0.26867999999999997</v>
      </c>
      <c r="I38" s="85"/>
      <c r="J38" s="242">
        <f>'[1]Rates in summary'!D33+[1]Temporaries!P33-[1]Temporaries!AU33</f>
        <v>0.26864999999999994</v>
      </c>
      <c r="K38" s="85"/>
      <c r="L38" s="243"/>
    </row>
    <row r="39" spans="1:12" x14ac:dyDescent="0.25">
      <c r="A39" s="32">
        <f t="shared" si="0"/>
        <v>32</v>
      </c>
      <c r="B39" s="56"/>
      <c r="C39" s="81" t="s">
        <v>65</v>
      </c>
      <c r="D39" s="82">
        <f>+'[1]Washington volumes'!J34</f>
        <v>0</v>
      </c>
      <c r="E39" s="239" t="s">
        <v>104</v>
      </c>
      <c r="F39" s="240"/>
      <c r="G39" s="241"/>
      <c r="H39" s="238">
        <f>+'[1]Rates in summary'!D34</f>
        <v>0.23154000000000005</v>
      </c>
      <c r="I39" s="85"/>
      <c r="J39" s="242">
        <f>'[1]Rates in summary'!D34+[1]Temporaries!P34-[1]Temporaries!AU34</f>
        <v>0.23153000000000007</v>
      </c>
      <c r="K39" s="85"/>
      <c r="L39" s="243"/>
    </row>
    <row r="40" spans="1:12" x14ac:dyDescent="0.25">
      <c r="A40" s="32">
        <f t="shared" si="0"/>
        <v>33</v>
      </c>
      <c r="B40" s="79"/>
      <c r="C40" s="244" t="s">
        <v>105</v>
      </c>
      <c r="D40" s="245"/>
      <c r="E40" s="246"/>
      <c r="F40" s="247"/>
      <c r="G40" s="248"/>
      <c r="H40" s="249"/>
      <c r="I40" s="250">
        <f>$G34+ROUND(IF($F34&lt;$E34,($F34*H34),IF($F34&lt;SUM($E34:$E35),(($E34*H34)+(($F34-$E34)*H35)),IF($F34&lt;SUM($E34:$E36),(($E34*H34)+($E35*H35)+(($F34-$E34-$E35)*H36)),IF($F34&lt;SUM($E34:$E37),(($E34*H34)+($E35*H35)+($E36*H36)+(($F34-SUM($E34:$E36))*H37)),IF($F34&lt;SUM($E34:$E38),(($E34*H34)+($E35*H35)+($E36*H36)+($E37*H37)+(($F34-SUM($E34:$E37))*H38)),(($E34*H34)+($E35*H35)+($E36*H36)+($E37*H36)+($E38*H38)+(($F34-SUM($E34:$E38))*H39))))))),2)</f>
        <v>8093.93</v>
      </c>
      <c r="J40" s="251"/>
      <c r="K40" s="250">
        <f>$G34+ROUND(IF($F34&lt;$E34,($F34*J34),IF($F34&lt;SUM($E34:$E35),(($E34*J34)+(($F34-$E34)*J35)),IF($F34&lt;SUM($E34:$E36),(($E34*J34)+($E35*J35)+(($F34-$E34-$E35)*J36)),IF($F34&lt;SUM($E34:$E37),(($E34*J34)+($E35*J35)+($E36*J36)+(($F34-SUM($E34:$E36))*J37)),IF($F34&lt;SUM($E34:$E38),(($E34*J34)+($E35*J35)+($E36*J36)+($E37*J37)+(($F34-SUM($E34:$E37))*J38)),(($E34*J34)+($E35*J35)+($E36*J36)+($E37*J36)+($E38*J38)+(($F34-SUM($E34:$E38))*J39))))))),2)</f>
        <v>8092.9</v>
      </c>
      <c r="L40" s="253">
        <f>(K40-I40)/I40</f>
        <v>-1.2725585716711843E-4</v>
      </c>
    </row>
    <row r="41" spans="1:12" x14ac:dyDescent="0.25">
      <c r="A41" s="32">
        <f t="shared" si="0"/>
        <v>34</v>
      </c>
      <c r="B41" s="56" t="s">
        <v>66</v>
      </c>
      <c r="C41" s="81" t="s">
        <v>55</v>
      </c>
      <c r="D41" s="82">
        <f>+'[1]Washington volumes'!J35</f>
        <v>1086353</v>
      </c>
      <c r="E41" s="82">
        <v>10000</v>
      </c>
      <c r="F41" s="240">
        <f>+'[1]Washington volumes'!M35</f>
        <v>13593</v>
      </c>
      <c r="G41" s="241">
        <v>1300</v>
      </c>
      <c r="H41" s="238">
        <f>+'[1]Rates in summary'!D35</f>
        <v>0.34641000000000005</v>
      </c>
      <c r="I41" s="85"/>
      <c r="J41" s="242">
        <f>'[1]Rates in summary'!D35+[1]Temporaries!P35-[1]Temporaries!AU35</f>
        <v>0.34635000000000005</v>
      </c>
      <c r="K41" s="85"/>
      <c r="L41" s="243"/>
    </row>
    <row r="42" spans="1:12" x14ac:dyDescent="0.25">
      <c r="A42" s="32">
        <f t="shared" si="0"/>
        <v>35</v>
      </c>
      <c r="B42" s="56"/>
      <c r="C42" s="81" t="s">
        <v>56</v>
      </c>
      <c r="D42" s="82">
        <f>+'[1]Washington volumes'!J36</f>
        <v>638955</v>
      </c>
      <c r="E42" s="82">
        <v>20000</v>
      </c>
      <c r="F42" s="240"/>
      <c r="G42" s="241"/>
      <c r="H42" s="238">
        <f>+'[1]Rates in summary'!D36</f>
        <v>0.33204000000000006</v>
      </c>
      <c r="I42" s="85"/>
      <c r="J42" s="242">
        <f>'[1]Rates in summary'!D36+[1]Temporaries!P36-[1]Temporaries!AU36</f>
        <v>0.33198000000000005</v>
      </c>
      <c r="K42" s="85"/>
      <c r="L42" s="243"/>
    </row>
    <row r="43" spans="1:12" x14ac:dyDescent="0.25">
      <c r="A43" s="32">
        <f t="shared" si="0"/>
        <v>36</v>
      </c>
      <c r="B43" s="56"/>
      <c r="C43" s="81" t="s">
        <v>62</v>
      </c>
      <c r="D43" s="82">
        <f>+'[1]Washington volumes'!J37</f>
        <v>68923</v>
      </c>
      <c r="E43" s="82">
        <v>20000</v>
      </c>
      <c r="F43" s="240"/>
      <c r="G43" s="241"/>
      <c r="H43" s="238">
        <f>+'[1]Rates in summary'!D37</f>
        <v>0.30340999999999985</v>
      </c>
      <c r="I43" s="85"/>
      <c r="J43" s="242">
        <f>'[1]Rates in summary'!D37+[1]Temporaries!P37-[1]Temporaries!AU37</f>
        <v>0.30336999999999986</v>
      </c>
      <c r="K43" s="85"/>
      <c r="L43" s="243"/>
    </row>
    <row r="44" spans="1:12" x14ac:dyDescent="0.25">
      <c r="A44" s="32">
        <f t="shared" si="0"/>
        <v>37</v>
      </c>
      <c r="B44" s="56"/>
      <c r="C44" s="81" t="s">
        <v>63</v>
      </c>
      <c r="D44" s="82">
        <f>+'[1]Washington volumes'!J38</f>
        <v>0</v>
      </c>
      <c r="E44" s="82">
        <v>100000</v>
      </c>
      <c r="F44" s="240"/>
      <c r="G44" s="241"/>
      <c r="H44" s="238">
        <f>+'[1]Rates in summary'!D38</f>
        <v>0.28459000000000018</v>
      </c>
      <c r="I44" s="85"/>
      <c r="J44" s="242">
        <f>'[1]Rates in summary'!D38+[1]Temporaries!P38-[1]Temporaries!AU38</f>
        <v>0.2845600000000002</v>
      </c>
      <c r="K44" s="85"/>
      <c r="L44" s="243"/>
    </row>
    <row r="45" spans="1:12" x14ac:dyDescent="0.25">
      <c r="A45" s="32">
        <f t="shared" si="0"/>
        <v>38</v>
      </c>
      <c r="B45" s="56"/>
      <c r="C45" s="81" t="s">
        <v>64</v>
      </c>
      <c r="D45" s="82">
        <f>+'[1]Washington volumes'!J39</f>
        <v>0</v>
      </c>
      <c r="E45" s="82">
        <v>600000</v>
      </c>
      <c r="F45" s="240"/>
      <c r="G45" s="241"/>
      <c r="H45" s="238">
        <f>+'[1]Rates in summary'!D39</f>
        <v>0.25951000000000018</v>
      </c>
      <c r="I45" s="85"/>
      <c r="J45" s="242">
        <f>'[1]Rates in summary'!D39+[1]Temporaries!P39-[1]Temporaries!AU39</f>
        <v>0.25948000000000021</v>
      </c>
      <c r="K45" s="85"/>
      <c r="L45" s="243"/>
    </row>
    <row r="46" spans="1:12" x14ac:dyDescent="0.25">
      <c r="A46" s="32">
        <f t="shared" si="0"/>
        <v>39</v>
      </c>
      <c r="B46" s="56"/>
      <c r="C46" s="81" t="s">
        <v>65</v>
      </c>
      <c r="D46" s="82">
        <f>+'[1]Washington volumes'!J40</f>
        <v>0</v>
      </c>
      <c r="E46" s="239" t="s">
        <v>104</v>
      </c>
      <c r="F46" s="240"/>
      <c r="G46" s="241"/>
      <c r="H46" s="238">
        <f>+'[1]Rates in summary'!D40</f>
        <v>0.22809999999999994</v>
      </c>
      <c r="I46" s="85"/>
      <c r="J46" s="242">
        <f>'[1]Rates in summary'!D40+[1]Temporaries!P40-[1]Temporaries!AU40</f>
        <v>0.22808999999999996</v>
      </c>
      <c r="K46" s="85"/>
      <c r="L46" s="243"/>
    </row>
    <row r="47" spans="1:12" x14ac:dyDescent="0.25">
      <c r="A47" s="32">
        <f t="shared" si="0"/>
        <v>40</v>
      </c>
      <c r="B47" s="79"/>
      <c r="C47" s="244" t="s">
        <v>105</v>
      </c>
      <c r="D47" s="245"/>
      <c r="E47" s="246"/>
      <c r="F47" s="247"/>
      <c r="G47" s="248"/>
      <c r="H47" s="249"/>
      <c r="I47" s="250">
        <f>$G41+ROUND(IF($F41&lt;$E41,($F41*H41),IF($F41&lt;SUM($E41:$E42),(($E41*H41)+(($F41-$E41)*H42)),IF($F41&lt;SUM($E41:$E43),(($E41*H41)+($E42*H42)+(($F41-$E41-$E42)*H43)),IF($F41&lt;SUM($E41:$E44),(($E41*H41)+($E42*H42)+($E43*H43)+(($F41-SUM($E41:$E43))*H44)),IF($F41&lt;SUM($E41:$E45),(($E41*H41)+($E42*H42)+($E43*H43)+($E44*H44)+(($F41-SUM($E41:$E44))*H45)),(($E41*H41)+($E42*H42)+($E43*H43)+($E44*H43)+($E45*H45)+(($F41-SUM($E41:$E45))*H46))))))),2)</f>
        <v>5957.12</v>
      </c>
      <c r="J47" s="251"/>
      <c r="K47" s="250">
        <f>$G41+ROUND(IF($F41&lt;$E41,($F41*J41),IF($F41&lt;SUM($E41:$E42),(($E41*J41)+(($F41-$E41)*J42)),IF($F41&lt;SUM($E41:$E43),(($E41*J41)+($E42*J42)+(($F41-$E41-$E42)*J43)),IF($F41&lt;SUM($E41:$E44),(($E41*J41)+($E42*J42)+($E43*J43)+(($F41-SUM($E41:$E43))*J44)),IF($F41&lt;SUM($E41:$E45),(($E41*J41)+($E42*J42)+($E43*J43)+($E44*J44)+(($F41-SUM($E41:$E44))*J45)),(($E41*J41)+($E42*J42)+($E43*J43)+($E44*J43)+($E45*J45)+(($F41-SUM($E41:$E45))*J46))))))),2)</f>
        <v>5956.3</v>
      </c>
      <c r="L47" s="253">
        <f>(K47-I47)/I47</f>
        <v>-1.3765040825091806E-4</v>
      </c>
    </row>
    <row r="48" spans="1:12" x14ac:dyDescent="0.25">
      <c r="A48" s="32">
        <f t="shared" si="0"/>
        <v>41</v>
      </c>
      <c r="B48" s="56" t="s">
        <v>131</v>
      </c>
      <c r="C48" s="81" t="s">
        <v>55</v>
      </c>
      <c r="D48" s="82">
        <f>+'[1]Washington volumes'!J41</f>
        <v>479847</v>
      </c>
      <c r="E48" s="82">
        <v>10000</v>
      </c>
      <c r="F48" s="240">
        <f>+'[1]Washington volumes'!M41</f>
        <v>48994</v>
      </c>
      <c r="G48" s="241">
        <f>1300+250</f>
        <v>1550</v>
      </c>
      <c r="H48" s="238">
        <f>+'[1]Rates in summary'!D41</f>
        <v>0.12883999999999998</v>
      </c>
      <c r="I48" s="85"/>
      <c r="J48" s="242">
        <f>'[1]Rates in summary'!D41+[1]Temporaries!P41-[1]Temporaries!AU41</f>
        <v>0.12879999999999997</v>
      </c>
      <c r="K48" s="85"/>
      <c r="L48" s="243"/>
    </row>
    <row r="49" spans="1:12" x14ac:dyDescent="0.25">
      <c r="A49" s="32">
        <f t="shared" si="0"/>
        <v>42</v>
      </c>
      <c r="B49" s="56"/>
      <c r="C49" s="81" t="s">
        <v>56</v>
      </c>
      <c r="D49" s="82">
        <f>+'[1]Washington volumes'!J42</f>
        <v>792463</v>
      </c>
      <c r="E49" s="82">
        <v>20000</v>
      </c>
      <c r="F49" s="240"/>
      <c r="G49" s="241"/>
      <c r="H49" s="238">
        <f>+'[1]Rates in summary'!D42</f>
        <v>0.11533999999999998</v>
      </c>
      <c r="I49" s="85"/>
      <c r="J49" s="242">
        <f>'[1]Rates in summary'!D42+[1]Temporaries!P42-[1]Temporaries!AU42</f>
        <v>0.11529999999999999</v>
      </c>
      <c r="K49" s="85"/>
      <c r="L49" s="243"/>
    </row>
    <row r="50" spans="1:12" x14ac:dyDescent="0.25">
      <c r="A50" s="32">
        <f t="shared" si="0"/>
        <v>43</v>
      </c>
      <c r="B50" s="56"/>
      <c r="C50" s="81" t="s">
        <v>62</v>
      </c>
      <c r="D50" s="82">
        <f>+'[1]Washington volumes'!J43</f>
        <v>542281</v>
      </c>
      <c r="E50" s="82">
        <v>20000</v>
      </c>
      <c r="F50" s="240"/>
      <c r="G50" s="241"/>
      <c r="H50" s="238">
        <f>+'[1]Rates in summary'!D43</f>
        <v>8.8440000000000005E-2</v>
      </c>
      <c r="I50" s="85"/>
      <c r="J50" s="242">
        <f>'[1]Rates in summary'!D43+[1]Temporaries!P43-[1]Temporaries!AU43</f>
        <v>8.8410000000000002E-2</v>
      </c>
      <c r="K50" s="85"/>
      <c r="L50" s="243"/>
    </row>
    <row r="51" spans="1:12" x14ac:dyDescent="0.25">
      <c r="A51" s="32">
        <f t="shared" si="0"/>
        <v>44</v>
      </c>
      <c r="B51" s="56"/>
      <c r="C51" s="81" t="s">
        <v>63</v>
      </c>
      <c r="D51" s="82">
        <f>+'[1]Washington volumes'!J44</f>
        <v>537117</v>
      </c>
      <c r="E51" s="82">
        <v>100000</v>
      </c>
      <c r="F51" s="240"/>
      <c r="G51" s="241"/>
      <c r="H51" s="238">
        <f>+'[1]Rates in summary'!D44</f>
        <v>7.0770000000000013E-2</v>
      </c>
      <c r="I51" s="85"/>
      <c r="J51" s="242">
        <f>'[1]Rates in summary'!D44+[1]Temporaries!P44-[1]Temporaries!AU44</f>
        <v>7.0740000000000011E-2</v>
      </c>
      <c r="K51" s="85"/>
      <c r="L51" s="243"/>
    </row>
    <row r="52" spans="1:12" x14ac:dyDescent="0.25">
      <c r="A52" s="32">
        <f t="shared" si="0"/>
        <v>45</v>
      </c>
      <c r="B52" s="56"/>
      <c r="C52" s="81" t="s">
        <v>64</v>
      </c>
      <c r="D52" s="82">
        <f>+'[1]Washington volumes'!J45</f>
        <v>0</v>
      </c>
      <c r="E52" s="82">
        <v>600000</v>
      </c>
      <c r="F52" s="240"/>
      <c r="G52" s="241"/>
      <c r="H52" s="238">
        <f>+'[1]Rates in summary'!D45</f>
        <v>4.7180000000000007E-2</v>
      </c>
      <c r="I52" s="85"/>
      <c r="J52" s="242">
        <f>'[1]Rates in summary'!D45+[1]Temporaries!P45-[1]Temporaries!AU45</f>
        <v>4.7160000000000001E-2</v>
      </c>
      <c r="K52" s="85"/>
      <c r="L52" s="243"/>
    </row>
    <row r="53" spans="1:12" x14ac:dyDescent="0.25">
      <c r="A53" s="32">
        <f t="shared" si="0"/>
        <v>46</v>
      </c>
      <c r="B53" s="56"/>
      <c r="C53" s="81" t="s">
        <v>65</v>
      </c>
      <c r="D53" s="82">
        <f>+'[1]Washington volumes'!J46</f>
        <v>0</v>
      </c>
      <c r="E53" s="239" t="s">
        <v>104</v>
      </c>
      <c r="F53" s="240"/>
      <c r="G53" s="241"/>
      <c r="H53" s="238">
        <f>+'[1]Rates in summary'!D46</f>
        <v>1.7679999999999998E-2</v>
      </c>
      <c r="I53" s="85"/>
      <c r="J53" s="242">
        <f>'[1]Rates in summary'!D46+[1]Temporaries!P46-[1]Temporaries!AU46</f>
        <v>1.7669999999999998E-2</v>
      </c>
      <c r="K53" s="85"/>
      <c r="L53" s="243"/>
    </row>
    <row r="54" spans="1:12" x14ac:dyDescent="0.25">
      <c r="A54" s="32">
        <f t="shared" si="0"/>
        <v>47</v>
      </c>
      <c r="B54" s="79"/>
      <c r="C54" s="244" t="s">
        <v>105</v>
      </c>
      <c r="D54" s="245"/>
      <c r="E54" s="246"/>
      <c r="F54" s="247"/>
      <c r="G54" s="248"/>
      <c r="H54" s="249"/>
      <c r="I54" s="250">
        <f>$G48+ROUND(IF($F48&lt;$E48,($F48*H48),IF($F48&lt;SUM($E48:$E49),(($E48*H48)+(($F48-$E48)*H49)),IF($F48&lt;SUM($E48:$E50),(($E48*H48)+($E49*H49)+(($F48-$E48-$E49)*H50)),IF($F48&lt;SUM($E48:$E51),(($E48*H48)+($E49*H49)+($E50*H50)+(($F48-SUM($E48:$E50))*H51)),IF($F48&lt;SUM($E48:$E52),(($E48*H48)+($E49*H49)+($E50*H50)+($E51*H51)+(($F48-SUM($E48:$E51))*H52)),(($E48*H48)+($E49*H49)+($E50*H50)+($E51*H50)+($E52*H52)+(($F48-SUM($E48:$E52))*H53))))))),2)</f>
        <v>6825.03</v>
      </c>
      <c r="J54" s="251"/>
      <c r="K54" s="250">
        <f>$G48+ROUND(IF($F48&lt;$E48,($F48*J48),IF($F48&lt;SUM($E48:$E49),(($E48*J48)+(($F48-$E48)*J49)),IF($F48&lt;SUM($E48:$E50),(($E48*J48)+($E49*J49)+(($F48-$E48-$E49)*J50)),IF($F48&lt;SUM($E48:$E51),(($E48*J48)+($E49*J49)+($E50*J50)+(($F48-SUM($E48:$E50))*J51)),IF($F48&lt;SUM($E48:$E52),(($E48*J48)+($E49*J49)+($E50*J50)+($E51*J51)+(($F48-SUM($E48:$E51))*J52)),(($E48*J48)+($E49*J49)+($E50*J50)+($E51*J50)+($E52*J52)+(($F48-SUM($E48:$E52))*J53))))))),2)</f>
        <v>6823.26</v>
      </c>
      <c r="L54" s="253">
        <f>(K54-I54)/I54</f>
        <v>-2.5933951938665866E-4</v>
      </c>
    </row>
    <row r="55" spans="1:12" s="105" customFormat="1" x14ac:dyDescent="0.25">
      <c r="A55" s="32">
        <f t="shared" si="0"/>
        <v>48</v>
      </c>
      <c r="B55" s="258" t="s">
        <v>132</v>
      </c>
      <c r="C55" s="81" t="s">
        <v>55</v>
      </c>
      <c r="D55" s="96">
        <f>+'[1]Washington volumes'!J47</f>
        <v>901597</v>
      </c>
      <c r="E55" s="96">
        <v>10000</v>
      </c>
      <c r="F55" s="259">
        <f>+'[1]Washington volumes'!M47</f>
        <v>63120</v>
      </c>
      <c r="G55" s="241">
        <f>1300+250</f>
        <v>1550</v>
      </c>
      <c r="H55" s="242">
        <f>+'[1]Rates in summary'!D47</f>
        <v>0.13275000000000001</v>
      </c>
      <c r="I55" s="95"/>
      <c r="J55" s="242">
        <f>'[1]Rates in summary'!D47+[1]Temporaries!P47-[1]Temporaries!AU47</f>
        <v>0.13270999999999999</v>
      </c>
      <c r="K55" s="95"/>
      <c r="L55" s="260"/>
    </row>
    <row r="56" spans="1:12" s="105" customFormat="1" x14ac:dyDescent="0.25">
      <c r="A56" s="32">
        <f t="shared" si="0"/>
        <v>49</v>
      </c>
      <c r="B56" s="258"/>
      <c r="C56" s="81" t="s">
        <v>56</v>
      </c>
      <c r="D56" s="96">
        <f>+'[1]Washington volumes'!J48</f>
        <v>1041722</v>
      </c>
      <c r="E56" s="96">
        <v>20000</v>
      </c>
      <c r="F56" s="259"/>
      <c r="G56" s="241"/>
      <c r="H56" s="242">
        <f>+'[1]Rates in summary'!D48</f>
        <v>0.11882999999999998</v>
      </c>
      <c r="I56" s="95"/>
      <c r="J56" s="242">
        <f>'[1]Rates in summary'!D48+[1]Temporaries!P48-[1]Temporaries!AU48</f>
        <v>0.11878999999999998</v>
      </c>
      <c r="K56" s="95"/>
      <c r="L56" s="260"/>
    </row>
    <row r="57" spans="1:12" s="105" customFormat="1" x14ac:dyDescent="0.25">
      <c r="A57" s="32">
        <f t="shared" si="0"/>
        <v>50</v>
      </c>
      <c r="B57" s="258"/>
      <c r="C57" s="81" t="s">
        <v>62</v>
      </c>
      <c r="D57" s="96">
        <f>+'[1]Washington volumes'!J49</f>
        <v>957215</v>
      </c>
      <c r="E57" s="96">
        <v>20000</v>
      </c>
      <c r="F57" s="259"/>
      <c r="G57" s="241"/>
      <c r="H57" s="242">
        <f>+'[1]Rates in summary'!D49</f>
        <v>9.1120000000000007E-2</v>
      </c>
      <c r="I57" s="95"/>
      <c r="J57" s="242">
        <f>'[1]Rates in summary'!D49+[1]Temporaries!P49-[1]Temporaries!AU49</f>
        <v>9.1090000000000004E-2</v>
      </c>
      <c r="K57" s="95"/>
      <c r="L57" s="260"/>
    </row>
    <row r="58" spans="1:12" s="105" customFormat="1" x14ac:dyDescent="0.25">
      <c r="A58" s="32">
        <f t="shared" si="0"/>
        <v>51</v>
      </c>
      <c r="B58" s="258"/>
      <c r="C58" s="81" t="s">
        <v>63</v>
      </c>
      <c r="D58" s="96">
        <f>+'[1]Washington volumes'!J50</f>
        <v>2490044</v>
      </c>
      <c r="E58" s="96">
        <v>100000</v>
      </c>
      <c r="F58" s="259"/>
      <c r="G58" s="241"/>
      <c r="H58" s="242">
        <f>+'[1]Rates in summary'!D50</f>
        <v>7.2910000000000016E-2</v>
      </c>
      <c r="I58" s="95"/>
      <c r="J58" s="242">
        <f>'[1]Rates in summary'!D50+[1]Temporaries!P50-[1]Temporaries!AU50</f>
        <v>7.2880000000000014E-2</v>
      </c>
      <c r="K58" s="95"/>
      <c r="L58" s="260"/>
    </row>
    <row r="59" spans="1:12" s="105" customFormat="1" x14ac:dyDescent="0.25">
      <c r="A59" s="32">
        <f t="shared" si="0"/>
        <v>52</v>
      </c>
      <c r="B59" s="258"/>
      <c r="C59" s="81" t="s">
        <v>64</v>
      </c>
      <c r="D59" s="96">
        <f>+'[1]Washington volumes'!J51</f>
        <v>1426372</v>
      </c>
      <c r="E59" s="96">
        <v>600000</v>
      </c>
      <c r="F59" s="259"/>
      <c r="G59" s="241"/>
      <c r="H59" s="242">
        <f>+'[1]Rates in summary'!D51</f>
        <v>4.8600000000000004E-2</v>
      </c>
      <c r="I59" s="95"/>
      <c r="J59" s="242">
        <f>'[1]Rates in summary'!D51+[1]Temporaries!P51-[1]Temporaries!AU51</f>
        <v>4.8579999999999998E-2</v>
      </c>
      <c r="K59" s="95"/>
      <c r="L59" s="260"/>
    </row>
    <row r="60" spans="1:12" s="105" customFormat="1" x14ac:dyDescent="0.25">
      <c r="A60" s="32">
        <f t="shared" si="0"/>
        <v>53</v>
      </c>
      <c r="B60" s="258"/>
      <c r="C60" s="81" t="s">
        <v>65</v>
      </c>
      <c r="D60" s="96">
        <f>+'[1]Washington volumes'!J52</f>
        <v>0</v>
      </c>
      <c r="E60" s="261" t="s">
        <v>104</v>
      </c>
      <c r="F60" s="259"/>
      <c r="G60" s="241"/>
      <c r="H60" s="242">
        <f>+'[1]Rates in summary'!D52</f>
        <v>1.823E-2</v>
      </c>
      <c r="I60" s="95"/>
      <c r="J60" s="242">
        <f>'[1]Rates in summary'!D52+[1]Temporaries!P52-[1]Temporaries!AU52</f>
        <v>1.822E-2</v>
      </c>
      <c r="K60" s="95"/>
      <c r="L60" s="260"/>
    </row>
    <row r="61" spans="1:12" s="105" customFormat="1" x14ac:dyDescent="0.25">
      <c r="A61" s="32">
        <f t="shared" si="0"/>
        <v>54</v>
      </c>
      <c r="B61" s="262"/>
      <c r="C61" s="244" t="s">
        <v>105</v>
      </c>
      <c r="D61" s="263"/>
      <c r="E61" s="264"/>
      <c r="F61" s="265"/>
      <c r="G61" s="248"/>
      <c r="H61" s="251"/>
      <c r="I61" s="254">
        <f>$G55+ROUND(IF($F55&lt;$E55,($F55*H55),IF($F55&lt;SUM($E55:$E56),(($E55*H55)+(($F55-$E55)*H56)),IF($F55&lt;SUM($E55:$E57),(($E55*H55)+($E56*H56)+(($F55-$E55-$E56)*H57)),IF($F55&lt;SUM($E55:$E58),(($E55*H55)+($E56*H56)+($E57*H57)+(($F55-SUM($E55:$E57))*H58)),IF($F55&lt;SUM($E55:$E59),(($E55*H55)+($E56*H56)+($E57*H57)+($E58*H58)+(($F55-SUM($E55:$E58))*H59)),(($E55*H55)+($E56*H56)+($E57*H57)+($E58*H57)+($E59*H59)+(($F55-SUM($E55:$E59))*H60))))))),2)</f>
        <v>8033.08</v>
      </c>
      <c r="J61" s="251"/>
      <c r="K61" s="254">
        <f>$G55+ROUND(IF($F55&lt;$E55,($F55*J55),IF($F55&lt;SUM($E55:$E56),(($E55*J55)+(($F55-$E55)*J56)),IF($F55&lt;SUM($E55:$E57),(($E55*J55)+($E56*J56)+(($F55-$E55-$E56)*J57)),IF($F55&lt;SUM($E55:$E58),(($E55*J55)+($E56*J56)+($E57*J57)+(($F55-SUM($E55:$E57))*J58)),IF($F55&lt;SUM($E55:$E59),(($E55*J55)+($E56*J56)+($E57*J57)+($E58*J58)+(($F55-SUM($E55:$E58))*J59)),(($E55*J55)+($E56*J56)+($E57*J57)+($E58*J57)+($E59*J59)+(($F55-SUM($E55:$E59))*J60))))))),2)</f>
        <v>8030.89</v>
      </c>
      <c r="L61" s="252">
        <f>(K61-I61)/I61</f>
        <v>-2.7262270511430232E-4</v>
      </c>
    </row>
    <row r="62" spans="1:12" x14ac:dyDescent="0.25">
      <c r="A62" s="32">
        <f t="shared" si="0"/>
        <v>55</v>
      </c>
      <c r="B62" s="56" t="s">
        <v>67</v>
      </c>
      <c r="C62" s="81" t="s">
        <v>55</v>
      </c>
      <c r="D62" s="82">
        <f>+'[1]Washington volumes'!J53</f>
        <v>239999</v>
      </c>
      <c r="E62" s="82">
        <v>10000</v>
      </c>
      <c r="F62" s="240">
        <f>+'[1]Washington volumes'!M53</f>
        <v>39641</v>
      </c>
      <c r="G62" s="241">
        <v>1300</v>
      </c>
      <c r="H62" s="238">
        <f>+'[1]Rates in summary'!D53</f>
        <v>0.37347000000000002</v>
      </c>
      <c r="I62" s="85"/>
      <c r="J62" s="242">
        <f>'[1]Rates in summary'!D53+[1]Temporaries!P53-[1]Temporaries!AU53</f>
        <v>0.37342000000000003</v>
      </c>
      <c r="K62" s="85"/>
      <c r="L62" s="243"/>
    </row>
    <row r="63" spans="1:12" x14ac:dyDescent="0.25">
      <c r="A63" s="32">
        <f t="shared" si="0"/>
        <v>56</v>
      </c>
      <c r="B63" s="56"/>
      <c r="C63" s="81" t="s">
        <v>56</v>
      </c>
      <c r="D63" s="82">
        <f>+'[1]Washington volumes'!J54</f>
        <v>454151</v>
      </c>
      <c r="E63" s="82">
        <v>20000</v>
      </c>
      <c r="F63" s="256"/>
      <c r="G63" s="257"/>
      <c r="H63" s="238">
        <f>+'[1]Rates in summary'!D54</f>
        <v>0.3582499999999999</v>
      </c>
      <c r="I63" s="85"/>
      <c r="J63" s="242">
        <f>'[1]Rates in summary'!D54+[1]Temporaries!P54-[1]Temporaries!AU54</f>
        <v>0.35819999999999991</v>
      </c>
      <c r="K63" s="85"/>
      <c r="L63" s="243"/>
    </row>
    <row r="64" spans="1:12" x14ac:dyDescent="0.25">
      <c r="A64" s="32">
        <f t="shared" si="0"/>
        <v>57</v>
      </c>
      <c r="B64" s="56"/>
      <c r="C64" s="81" t="s">
        <v>62</v>
      </c>
      <c r="D64" s="82">
        <f>+'[1]Washington volumes'!J55</f>
        <v>230285</v>
      </c>
      <c r="E64" s="82">
        <v>20000</v>
      </c>
      <c r="F64" s="256"/>
      <c r="G64" s="257"/>
      <c r="H64" s="238">
        <f>+'[1]Rates in summary'!D55</f>
        <v>0.3279200000000001</v>
      </c>
      <c r="I64" s="85"/>
      <c r="J64" s="242">
        <f>'[1]Rates in summary'!D55+[1]Temporaries!P55-[1]Temporaries!AU55</f>
        <v>0.32788000000000006</v>
      </c>
      <c r="K64" s="85"/>
      <c r="L64" s="243"/>
    </row>
    <row r="65" spans="1:12" x14ac:dyDescent="0.25">
      <c r="A65" s="32">
        <f t="shared" si="0"/>
        <v>58</v>
      </c>
      <c r="B65" s="56"/>
      <c r="C65" s="81" t="s">
        <v>63</v>
      </c>
      <c r="D65" s="82">
        <f>+'[1]Washington volumes'!J56</f>
        <v>26942</v>
      </c>
      <c r="E65" s="82">
        <v>100000</v>
      </c>
      <c r="F65" s="256"/>
      <c r="G65" s="257"/>
      <c r="H65" s="238">
        <f>+'[1]Rates in summary'!D56</f>
        <v>0.30798999999999999</v>
      </c>
      <c r="I65" s="85"/>
      <c r="J65" s="242">
        <f>'[1]Rates in summary'!D56+[1]Temporaries!P56-[1]Temporaries!AU56</f>
        <v>0.30797000000000002</v>
      </c>
      <c r="K65" s="85"/>
      <c r="L65" s="243"/>
    </row>
    <row r="66" spans="1:12" x14ac:dyDescent="0.25">
      <c r="A66" s="32">
        <f t="shared" si="0"/>
        <v>59</v>
      </c>
      <c r="B66" s="56"/>
      <c r="C66" s="81" t="s">
        <v>64</v>
      </c>
      <c r="D66" s="82">
        <f>+'[1]Washington volumes'!J57</f>
        <v>0</v>
      </c>
      <c r="E66" s="82">
        <v>600000</v>
      </c>
      <c r="F66" s="256"/>
      <c r="G66" s="257"/>
      <c r="H66" s="238">
        <f>+'[1]Rates in summary'!D57</f>
        <v>0.28140999999999999</v>
      </c>
      <c r="I66" s="85"/>
      <c r="J66" s="242">
        <f>'[1]Rates in summary'!D57+[1]Temporaries!P57-[1]Temporaries!AU57</f>
        <v>0.28139000000000003</v>
      </c>
      <c r="K66" s="85"/>
      <c r="L66" s="243"/>
    </row>
    <row r="67" spans="1:12" x14ac:dyDescent="0.25">
      <c r="A67" s="32">
        <f t="shared" si="0"/>
        <v>60</v>
      </c>
      <c r="B67" s="56"/>
      <c r="C67" s="81" t="s">
        <v>65</v>
      </c>
      <c r="D67" s="82">
        <f>+'[1]Washington volumes'!J58</f>
        <v>0</v>
      </c>
      <c r="E67" s="239" t="s">
        <v>104</v>
      </c>
      <c r="F67" s="256"/>
      <c r="G67" s="257"/>
      <c r="H67" s="238">
        <f>+'[1]Rates in summary'!D58</f>
        <v>0.24818999999999991</v>
      </c>
      <c r="I67" s="85"/>
      <c r="J67" s="242">
        <f>'[1]Rates in summary'!D58+[1]Temporaries!P58-[1]Temporaries!AU58</f>
        <v>0.2481799999999999</v>
      </c>
      <c r="K67" s="85"/>
      <c r="L67" s="243"/>
    </row>
    <row r="68" spans="1:12" x14ac:dyDescent="0.25">
      <c r="A68" s="32">
        <f t="shared" si="0"/>
        <v>61</v>
      </c>
      <c r="B68" s="79"/>
      <c r="C68" s="244" t="s">
        <v>105</v>
      </c>
      <c r="D68" s="245"/>
      <c r="E68" s="246"/>
      <c r="F68" s="247"/>
      <c r="G68" s="248"/>
      <c r="H68" s="249"/>
      <c r="I68" s="250">
        <f>$G62+ROUND(IF($F62&lt;$E62,($F62*H62),IF($F62&lt;SUM($E62:$E63),(($E62*H62)+(($F62-$E62)*H63)),IF($F62&lt;SUM($E62:$E64),(($E62*H62)+($E63*H63)+(($F62-$E62-$E63)*H64)),IF($F62&lt;SUM($E62:$E65),(($E62*H62)+($E63*H63)+($E64*H64)+(($F62-SUM($E62:$E64))*H65)),IF($F62&lt;SUM($E62:$E66),(($E62*H62)+($E63*H63)+($E64*H64)+($E65*H65)+(($F62-SUM($E62:$E65))*H66)),(($E62*H62)+($E63*H63)+($E64*H64)+($E65*H64)+($E66*H66)+(($F62-SUM($E62:$E66))*H67))))))),2)</f>
        <v>15361.18</v>
      </c>
      <c r="J68" s="251"/>
      <c r="K68" s="250">
        <f>$G62+ROUND(IF($F62&lt;$E62,($F62*J62),IF($F62&lt;SUM($E62:$E63),(($E62*J62)+(($F62-$E62)*J63)),IF($F62&lt;SUM($E62:$E64),(($E62*J62)+($E63*J63)+(($F62-$E62-$E63)*J64)),IF($F62&lt;SUM($E62:$E65),(($E62*J62)+($E63*J63)+($E64*J64)+(($F62-SUM($E62:$E64))*J65)),IF($F62&lt;SUM($E62:$E66),(($E62*J62)+($E63*J63)+($E64*J64)+($E65*J65)+(($F62-SUM($E62:$E65))*J66)),(($E62*J62)+($E63*J63)+($E64*J64)+($E65*J64)+($E66*J66)+(($F62-SUM($E62:$E66))*J67))))))),2)</f>
        <v>15359.29</v>
      </c>
      <c r="L68" s="253">
        <f>(K68-I68)/I68</f>
        <v>-1.2303742290627529E-4</v>
      </c>
    </row>
    <row r="69" spans="1:12" x14ac:dyDescent="0.25">
      <c r="A69" s="32">
        <f t="shared" si="0"/>
        <v>62</v>
      </c>
      <c r="B69" s="56" t="s">
        <v>68</v>
      </c>
      <c r="C69" s="81" t="s">
        <v>55</v>
      </c>
      <c r="D69" s="82">
        <f>+'[1]Washington volumes'!J59</f>
        <v>160966</v>
      </c>
      <c r="E69" s="82">
        <v>10000</v>
      </c>
      <c r="F69" s="240">
        <f>+'[1]Washington volumes'!M59</f>
        <v>8520</v>
      </c>
      <c r="G69" s="241">
        <v>1300</v>
      </c>
      <c r="H69" s="238">
        <f>+'[1]Rates in summary'!D59</f>
        <v>0.36416999999999994</v>
      </c>
      <c r="I69" s="85"/>
      <c r="J69" s="242">
        <f>'[1]Rates in summary'!D59+[1]Temporaries!P59-[1]Temporaries!AU59</f>
        <v>0.36408999999999991</v>
      </c>
      <c r="K69" s="85"/>
      <c r="L69" s="243"/>
    </row>
    <row r="70" spans="1:12" x14ac:dyDescent="0.25">
      <c r="A70" s="32">
        <f t="shared" si="0"/>
        <v>63</v>
      </c>
      <c r="B70" s="56"/>
      <c r="C70" s="81" t="s">
        <v>56</v>
      </c>
      <c r="D70" s="82">
        <f>+'[1]Washington volumes'!J60</f>
        <v>145741</v>
      </c>
      <c r="E70" s="82">
        <v>20000</v>
      </c>
      <c r="F70" s="240"/>
      <c r="G70" s="241"/>
      <c r="H70" s="238">
        <f>+'[1]Rates in summary'!D60</f>
        <v>0.34992999999999991</v>
      </c>
      <c r="I70" s="85"/>
      <c r="J70" s="242">
        <f>'[1]Rates in summary'!D60+[1]Temporaries!P60-[1]Temporaries!AU60</f>
        <v>0.34984999999999988</v>
      </c>
      <c r="K70" s="85"/>
      <c r="L70" s="243"/>
    </row>
    <row r="71" spans="1:12" x14ac:dyDescent="0.25">
      <c r="A71" s="32">
        <f t="shared" si="0"/>
        <v>64</v>
      </c>
      <c r="B71" s="56"/>
      <c r="C71" s="81" t="s">
        <v>62</v>
      </c>
      <c r="D71" s="82">
        <f>+'[1]Washington volumes'!J61</f>
        <v>0</v>
      </c>
      <c r="E71" s="82">
        <v>20000</v>
      </c>
      <c r="F71" s="240"/>
      <c r="G71" s="241"/>
      <c r="H71" s="238">
        <f>+'[1]Rates in summary'!D61</f>
        <v>0.32155000000000006</v>
      </c>
      <c r="I71" s="85"/>
      <c r="J71" s="242">
        <f>'[1]Rates in summary'!D61+[1]Temporaries!P61-[1]Temporaries!AU61</f>
        <v>0.32150000000000006</v>
      </c>
      <c r="K71" s="85"/>
      <c r="L71" s="243"/>
    </row>
    <row r="72" spans="1:12" x14ac:dyDescent="0.25">
      <c r="A72" s="32">
        <f t="shared" ref="A72:A94" si="2">+A71+1</f>
        <v>65</v>
      </c>
      <c r="B72" s="56"/>
      <c r="C72" s="81" t="s">
        <v>63</v>
      </c>
      <c r="D72" s="82">
        <f>+'[1]Washington volumes'!J62</f>
        <v>0</v>
      </c>
      <c r="E72" s="82">
        <v>100000</v>
      </c>
      <c r="F72" s="240"/>
      <c r="G72" s="241"/>
      <c r="H72" s="238">
        <f>+'[1]Rates in summary'!D62</f>
        <v>0.30288999999999983</v>
      </c>
      <c r="I72" s="85"/>
      <c r="J72" s="242">
        <f>'[1]Rates in summary'!D62+[1]Temporaries!P62-[1]Temporaries!AU62</f>
        <v>0.30283999999999983</v>
      </c>
      <c r="K72" s="85"/>
      <c r="L72" s="243"/>
    </row>
    <row r="73" spans="1:12" x14ac:dyDescent="0.25">
      <c r="A73" s="32">
        <f t="shared" si="2"/>
        <v>66</v>
      </c>
      <c r="B73" s="56"/>
      <c r="C73" s="81" t="s">
        <v>64</v>
      </c>
      <c r="D73" s="82">
        <f>+'[1]Washington volumes'!J63</f>
        <v>0</v>
      </c>
      <c r="E73" s="82">
        <v>600000</v>
      </c>
      <c r="F73" s="240"/>
      <c r="G73" s="241"/>
      <c r="H73" s="238">
        <f>+'[1]Rates in summary'!D63</f>
        <v>0.27800000000000002</v>
      </c>
      <c r="I73" s="85"/>
      <c r="J73" s="242">
        <f>'[1]Rates in summary'!D63+[1]Temporaries!P63-[1]Temporaries!AU63</f>
        <v>0.27798</v>
      </c>
      <c r="K73" s="85"/>
      <c r="L73" s="243"/>
    </row>
    <row r="74" spans="1:12" x14ac:dyDescent="0.25">
      <c r="A74" s="32">
        <f t="shared" si="2"/>
        <v>67</v>
      </c>
      <c r="B74" s="56"/>
      <c r="C74" s="81" t="s">
        <v>65</v>
      </c>
      <c r="D74" s="82">
        <f>+'[1]Washington volumes'!J64</f>
        <v>0</v>
      </c>
      <c r="E74" s="239" t="s">
        <v>104</v>
      </c>
      <c r="F74" s="240"/>
      <c r="G74" s="241"/>
      <c r="H74" s="238">
        <f>+'[1]Rates in summary'!D64</f>
        <v>0.24689999999999993</v>
      </c>
      <c r="I74" s="85"/>
      <c r="J74" s="242">
        <f>'[1]Rates in summary'!D64+[1]Temporaries!P64-[1]Temporaries!AU64</f>
        <v>0.24688999999999992</v>
      </c>
      <c r="K74" s="85"/>
      <c r="L74" s="243"/>
    </row>
    <row r="75" spans="1:12" x14ac:dyDescent="0.25">
      <c r="A75" s="32">
        <f t="shared" si="2"/>
        <v>68</v>
      </c>
      <c r="B75" s="79"/>
      <c r="C75" s="244" t="s">
        <v>105</v>
      </c>
      <c r="D75" s="245"/>
      <c r="E75" s="246"/>
      <c r="F75" s="247"/>
      <c r="G75" s="248"/>
      <c r="H75" s="249"/>
      <c r="I75" s="250">
        <f>$G69+ROUND(IF($F69&lt;$E69,($F69*H69),IF($F69&lt;SUM($E69:$E70),(($E69*H69)+(($F69-$E69)*H70)),IF($F69&lt;SUM($E69:$E71),(($E69*H69)+($E70*H70)+(($F69-$E69-$E70)*H71)),IF($F69&lt;SUM($E69:$E72),(($E69*H69)+($E70*H70)+($E71*H71)+(($F69-SUM($E69:$E71))*H72)),IF($F69&lt;SUM($E69:$E73),(($E69*H69)+($E70*H70)+($E71*H71)+($E72*H72)+(($F69-SUM($E69:$E72))*H73)),(($E69*H69)+($E70*H70)+($E71*H71)+($E72*H71)+($E73*H73)+(($F69-SUM($E69:$E73))*H74))))))),2)</f>
        <v>4402.7299999999996</v>
      </c>
      <c r="J75" s="251"/>
      <c r="K75" s="250">
        <f>$G69+ROUND(IF($F69&lt;$E69,($F69*J69),IF($F69&lt;SUM($E69:$E70),(($E69*J69)+(($F69-$E69)*J70)),IF($F69&lt;SUM($E69:$E71),(($E69*J69)+($E70*J70)+(($F69-$E69-$E70)*J71)),IF($F69&lt;SUM($E69:$E72),(($E69*J69)+($E70*J70)+($E71*J71)+(($F69-SUM($E69:$E71))*J72)),IF($F69&lt;SUM($E69:$E73),(($E69*J69)+($E70*J70)+($E71*J71)+($E72*J72)+(($F69-SUM($E69:$E72))*J73)),(($E69*J69)+($E70*J70)+($E71*J71)+($E72*J71)+($E73*J73)+(($F69-SUM($E69:$E73))*J74))))))),2)</f>
        <v>4402.05</v>
      </c>
      <c r="L75" s="253">
        <f>(K75-I75)/I75</f>
        <v>-1.5444962557308343E-4</v>
      </c>
    </row>
    <row r="76" spans="1:12" x14ac:dyDescent="0.25">
      <c r="A76" s="32">
        <f t="shared" si="2"/>
        <v>69</v>
      </c>
      <c r="B76" s="56" t="s">
        <v>69</v>
      </c>
      <c r="C76" s="81" t="s">
        <v>55</v>
      </c>
      <c r="D76" s="266">
        <f>+'[1]Washington volumes'!J65</f>
        <v>861932</v>
      </c>
      <c r="E76" s="82">
        <v>10000</v>
      </c>
      <c r="F76" s="267">
        <f>+'[1]Washington volumes'!M65</f>
        <v>63670</v>
      </c>
      <c r="G76" s="241">
        <f>1300+250</f>
        <v>1550</v>
      </c>
      <c r="H76" s="268">
        <f>+'[1]Rates in summary'!D65</f>
        <v>0.12573999999999999</v>
      </c>
      <c r="I76" s="85"/>
      <c r="J76" s="242">
        <f>'[1]Rates in summary'!D65+[1]Temporaries!P65-[1]Temporaries!AU65</f>
        <v>0.12569</v>
      </c>
      <c r="K76" s="85"/>
      <c r="L76" s="243"/>
    </row>
    <row r="77" spans="1:12" x14ac:dyDescent="0.25">
      <c r="A77" s="32">
        <f t="shared" si="2"/>
        <v>70</v>
      </c>
      <c r="B77" s="56"/>
      <c r="C77" s="81" t="s">
        <v>56</v>
      </c>
      <c r="D77" s="269">
        <f>+'[1]Washington volumes'!J66</f>
        <v>1453508</v>
      </c>
      <c r="E77" s="82">
        <v>20000</v>
      </c>
      <c r="F77" s="270"/>
      <c r="G77" s="271"/>
      <c r="H77" s="272">
        <f>+'[1]Rates in summary'!D66</f>
        <v>0.11255999999999999</v>
      </c>
      <c r="I77" s="85"/>
      <c r="J77" s="242">
        <f>'[1]Rates in summary'!D66+[1]Temporaries!P66-[1]Temporaries!AU66</f>
        <v>0.11251</v>
      </c>
      <c r="K77" s="85"/>
      <c r="L77" s="243"/>
    </row>
    <row r="78" spans="1:12" x14ac:dyDescent="0.25">
      <c r="A78" s="32">
        <f t="shared" si="2"/>
        <v>71</v>
      </c>
      <c r="B78" s="56"/>
      <c r="C78" s="81" t="s">
        <v>62</v>
      </c>
      <c r="D78" s="269">
        <f>+'[1]Washington volumes'!J67</f>
        <v>976710</v>
      </c>
      <c r="E78" s="82">
        <v>20000</v>
      </c>
      <c r="F78" s="270"/>
      <c r="G78" s="271"/>
      <c r="H78" s="272">
        <f>+'[1]Rates in summary'!D67</f>
        <v>8.6309999999999998E-2</v>
      </c>
      <c r="I78" s="85"/>
      <c r="J78" s="242">
        <f>'[1]Rates in summary'!D67+[1]Temporaries!P67-[1]Temporaries!AU67</f>
        <v>8.6269999999999999E-2</v>
      </c>
      <c r="K78" s="85"/>
      <c r="L78" s="243"/>
    </row>
    <row r="79" spans="1:12" x14ac:dyDescent="0.25">
      <c r="A79" s="32">
        <f t="shared" si="2"/>
        <v>72</v>
      </c>
      <c r="B79" s="56"/>
      <c r="C79" s="81" t="s">
        <v>63</v>
      </c>
      <c r="D79" s="269">
        <f>+'[1]Washington volumes'!J68</f>
        <v>3078834</v>
      </c>
      <c r="E79" s="82">
        <v>100000</v>
      </c>
      <c r="F79" s="270"/>
      <c r="G79" s="271"/>
      <c r="H79" s="272">
        <f>+'[1]Rates in summary'!D68</f>
        <v>6.9059999999999996E-2</v>
      </c>
      <c r="I79" s="85"/>
      <c r="J79" s="242">
        <f>'[1]Rates in summary'!D68+[1]Temporaries!P68-[1]Temporaries!AU68</f>
        <v>6.9029999999999994E-2</v>
      </c>
      <c r="K79" s="85"/>
      <c r="L79" s="243"/>
    </row>
    <row r="80" spans="1:12" x14ac:dyDescent="0.25">
      <c r="A80" s="32">
        <f t="shared" si="2"/>
        <v>73</v>
      </c>
      <c r="B80" s="56"/>
      <c r="C80" s="81" t="s">
        <v>64</v>
      </c>
      <c r="D80" s="269">
        <f>+'[1]Washington volumes'!J69</f>
        <v>1269411</v>
      </c>
      <c r="E80" s="82">
        <v>600000</v>
      </c>
      <c r="F80" s="270"/>
      <c r="G80" s="271"/>
      <c r="H80" s="272">
        <f>+'[1]Rates in summary'!D69</f>
        <v>4.6050000000000001E-2</v>
      </c>
      <c r="I80" s="85"/>
      <c r="J80" s="242">
        <f>'[1]Rates in summary'!D69+[1]Temporaries!P69-[1]Temporaries!AU69</f>
        <v>4.6030000000000001E-2</v>
      </c>
      <c r="K80" s="85"/>
      <c r="L80" s="243"/>
    </row>
    <row r="81" spans="1:12" x14ac:dyDescent="0.25">
      <c r="A81" s="32">
        <f t="shared" si="2"/>
        <v>74</v>
      </c>
      <c r="B81" s="56"/>
      <c r="C81" s="81" t="s">
        <v>65</v>
      </c>
      <c r="D81" s="269">
        <f>+'[1]Washington volumes'!J70</f>
        <v>0</v>
      </c>
      <c r="E81" s="239" t="s">
        <v>104</v>
      </c>
      <c r="F81" s="270"/>
      <c r="G81" s="271"/>
      <c r="H81" s="272">
        <f>+'[1]Rates in summary'!D70</f>
        <v>1.7250000000000001E-2</v>
      </c>
      <c r="I81" s="85"/>
      <c r="J81" s="242">
        <f>'[1]Rates in summary'!D70+[1]Temporaries!P70-[1]Temporaries!AU70</f>
        <v>1.7240000000000002E-2</v>
      </c>
      <c r="K81" s="85"/>
      <c r="L81" s="243"/>
    </row>
    <row r="82" spans="1:12" x14ac:dyDescent="0.25">
      <c r="A82" s="32">
        <f t="shared" si="2"/>
        <v>75</v>
      </c>
      <c r="B82" s="79"/>
      <c r="C82" s="244" t="s">
        <v>105</v>
      </c>
      <c r="D82" s="245"/>
      <c r="E82" s="246"/>
      <c r="F82" s="247"/>
      <c r="G82" s="248"/>
      <c r="H82" s="249"/>
      <c r="I82" s="250">
        <f>$G76+ROUND(IF($F76&lt;$E76,($F76*H76),IF($F76&lt;SUM($E76:$E77),(($E76*H76)+(($F76-$E76)*H77)),IF($F76&lt;SUM($E76:$E78),(($E76*H76)+($E77*H77)+(($F76-$E76-$E77)*H78)),IF($F76&lt;SUM($E76:$E79),(($E76*H76)+($E77*H77)+($E78*H78)+(($F76-SUM($E76:$E78))*H79)),IF($F76&lt;SUM($E76:$E80),(($E76*H76)+($E77*H77)+($E78*H78)+($E79*H79)+(($F76-SUM($E76:$E79))*H80)),(($E76*H76)+($E77*H77)+($E78*H78)+($E79*H78)+($E80*H80)+(($F76-SUM($E76:$E80))*H81))))))),2)</f>
        <v>7728.85</v>
      </c>
      <c r="J82" s="273"/>
      <c r="K82" s="250">
        <f>$G76+ROUND(IF($F76&lt;$E76,($F76*J76),IF($F76&lt;SUM($E76:$E77),(($E76*J76)+(($F76-$E76)*J77)),IF($F76&lt;SUM($E76:$E78),(($E76*J76)+($E77*J77)+(($F76-$E76-$E77)*J78)),IF($F76&lt;SUM($E76:$E79),(($E76*J76)+($E77*J77)+($E78*J78)+(($F76-SUM($E76:$E78))*J79)),IF($F76&lt;SUM($E76:$E80),(($E76*J76)+($E77*J77)+($E78*J78)+($E79*J79)+(($F76-SUM($E76:$E79))*J80)),(($E76*J76)+($E77*J77)+($E78*J78)+($E79*J78)+($E80*J80)+(($F76-SUM($E76:$E80))*J81))))))),2)</f>
        <v>7726.14</v>
      </c>
      <c r="L82" s="255">
        <f>(K82-I82)/I82</f>
        <v>-3.5063431170226313E-4</v>
      </c>
    </row>
    <row r="83" spans="1:12" x14ac:dyDescent="0.25">
      <c r="A83" s="32">
        <f t="shared" si="2"/>
        <v>76</v>
      </c>
      <c r="B83" s="79" t="s">
        <v>70</v>
      </c>
      <c r="C83" s="79"/>
      <c r="D83" s="274">
        <f>+'[1]Washington volumes'!J71</f>
        <v>0</v>
      </c>
      <c r="E83" s="275" t="s">
        <v>103</v>
      </c>
      <c r="F83" s="276">
        <f>+'[1]Washington volumes'!M71</f>
        <v>0</v>
      </c>
      <c r="G83" s="277">
        <v>38000</v>
      </c>
      <c r="H83" s="278">
        <f>+'[1]Rates in summary'!D71</f>
        <v>4.5599999999999998E-3</v>
      </c>
      <c r="I83" s="77">
        <f>ROUND(+$G83+(H83*$F83),2)</f>
        <v>38000</v>
      </c>
      <c r="J83" s="279">
        <f>'[1]Rates in summary'!D71+[1]Temporaries!P71-[1]Temporaries!AU71</f>
        <v>4.5599999999999998E-3</v>
      </c>
      <c r="K83" s="77">
        <f>ROUND(+$G83+(J83*$F83),2)</f>
        <v>38000</v>
      </c>
      <c r="L83" s="280">
        <f>(K83-I83)/I83</f>
        <v>0</v>
      </c>
    </row>
    <row r="84" spans="1:12" x14ac:dyDescent="0.25">
      <c r="A84" s="32">
        <f t="shared" si="2"/>
        <v>77</v>
      </c>
      <c r="B84" s="63" t="s">
        <v>71</v>
      </c>
      <c r="C84" s="63"/>
      <c r="D84" s="281">
        <f>+'[1]Washington volumes'!J72</f>
        <v>0</v>
      </c>
      <c r="E84" s="275" t="s">
        <v>103</v>
      </c>
      <c r="F84" s="282">
        <f>+'[1]Washington volumes'!M72</f>
        <v>0</v>
      </c>
      <c r="G84" s="277">
        <v>38000</v>
      </c>
      <c r="H84" s="283">
        <f>+'[1]Rates in summary'!D72</f>
        <v>4.5599999999999998E-3</v>
      </c>
      <c r="I84" s="77">
        <f>ROUND(+$G84+(H84*$F84),2)</f>
        <v>38000</v>
      </c>
      <c r="J84" s="279">
        <f>'[1]Rates in summary'!D72+[1]Temporaries!P72-[1]Temporaries!AU72</f>
        <v>4.5599999999999998E-3</v>
      </c>
      <c r="K84" s="77">
        <f>ROUND(+$G84+(J84*$F84),2)</f>
        <v>38000</v>
      </c>
      <c r="L84" s="236">
        <f>(K84-I84)/I84</f>
        <v>0</v>
      </c>
    </row>
    <row r="85" spans="1:12" ht="15.75" thickBot="1" x14ac:dyDescent="0.3">
      <c r="A85" s="32">
        <f t="shared" si="2"/>
        <v>78</v>
      </c>
      <c r="B85" s="63" t="s">
        <v>72</v>
      </c>
      <c r="C85" s="63"/>
      <c r="D85" s="284"/>
      <c r="E85" s="275"/>
      <c r="F85" s="285"/>
      <c r="G85" s="286"/>
      <c r="H85" s="287"/>
      <c r="I85" s="237"/>
      <c r="J85" s="289"/>
      <c r="K85" s="237"/>
      <c r="L85" s="288"/>
    </row>
    <row r="86" spans="1:12" x14ac:dyDescent="0.25">
      <c r="A86" s="32">
        <f t="shared" si="2"/>
        <v>79</v>
      </c>
      <c r="B86" s="290" t="s">
        <v>106</v>
      </c>
      <c r="C86" s="291"/>
      <c r="D86" s="291"/>
      <c r="E86" s="291"/>
      <c r="F86" s="291"/>
      <c r="G86" s="291"/>
      <c r="H86" s="291"/>
      <c r="I86" s="291"/>
    </row>
    <row r="87" spans="1:12" x14ac:dyDescent="0.25">
      <c r="A87" s="32">
        <f t="shared" si="2"/>
        <v>80</v>
      </c>
      <c r="B87" s="291"/>
      <c r="C87" s="291"/>
      <c r="D87" s="291"/>
      <c r="E87" s="291"/>
      <c r="F87" s="291"/>
      <c r="G87" s="291"/>
      <c r="H87" s="291"/>
      <c r="I87" s="291"/>
    </row>
    <row r="88" spans="1:12" x14ac:dyDescent="0.25">
      <c r="A88" s="32">
        <f t="shared" si="2"/>
        <v>81</v>
      </c>
      <c r="B88" s="292" t="s">
        <v>107</v>
      </c>
      <c r="C88" s="291"/>
      <c r="D88" s="291"/>
      <c r="E88" s="291"/>
      <c r="F88" s="291"/>
      <c r="G88" s="291"/>
      <c r="H88" s="291"/>
      <c r="I88" s="291"/>
      <c r="J88" s="214"/>
      <c r="K88" s="213"/>
      <c r="L88" s="213"/>
    </row>
    <row r="89" spans="1:12" x14ac:dyDescent="0.25">
      <c r="A89" s="32">
        <f t="shared" si="2"/>
        <v>82</v>
      </c>
      <c r="B89" s="291"/>
      <c r="C89" s="291"/>
      <c r="D89" s="291"/>
      <c r="E89" s="291"/>
      <c r="F89" s="291"/>
      <c r="G89" s="291"/>
      <c r="H89" s="291"/>
      <c r="I89" s="291"/>
    </row>
    <row r="90" spans="1:12" ht="19.5" customHeight="1" x14ac:dyDescent="0.25">
      <c r="A90" s="32">
        <f t="shared" si="2"/>
        <v>83</v>
      </c>
      <c r="B90" s="291"/>
      <c r="C90" s="291"/>
      <c r="D90" s="291"/>
      <c r="E90" s="291"/>
      <c r="F90" s="291"/>
      <c r="G90" s="291"/>
      <c r="H90" s="291"/>
      <c r="I90" s="291"/>
    </row>
    <row r="91" spans="1:12" ht="15.75" thickBot="1" x14ac:dyDescent="0.3">
      <c r="A91" s="32">
        <f t="shared" si="2"/>
        <v>84</v>
      </c>
      <c r="B91" s="138" t="s">
        <v>109</v>
      </c>
    </row>
    <row r="92" spans="1:12" ht="15.75" thickBot="1" x14ac:dyDescent="0.3">
      <c r="A92" s="32">
        <f t="shared" si="2"/>
        <v>85</v>
      </c>
      <c r="B92" s="293" t="s">
        <v>110</v>
      </c>
      <c r="C92" s="36"/>
      <c r="D92" s="294"/>
      <c r="E92" s="141" t="s">
        <v>111</v>
      </c>
      <c r="F92" s="294"/>
      <c r="G92" s="141" t="s">
        <v>111</v>
      </c>
      <c r="H92" s="294"/>
      <c r="I92" s="294"/>
      <c r="J92" s="295"/>
      <c r="K92" s="294"/>
      <c r="L92" s="294"/>
    </row>
    <row r="93" spans="1:12" ht="15.75" thickBot="1" x14ac:dyDescent="0.3">
      <c r="A93" s="32">
        <f t="shared" si="2"/>
        <v>86</v>
      </c>
    </row>
    <row r="94" spans="1:12" ht="15.75" thickBot="1" x14ac:dyDescent="0.3">
      <c r="A94" s="32">
        <f t="shared" si="2"/>
        <v>87</v>
      </c>
      <c r="B94" s="293" t="s">
        <v>108</v>
      </c>
      <c r="C94" s="36"/>
      <c r="D94" s="140"/>
      <c r="E94" s="296"/>
      <c r="F94" s="296"/>
      <c r="G94" s="140"/>
      <c r="H94" s="141" t="s">
        <v>23</v>
      </c>
      <c r="I94" s="140"/>
      <c r="J94" s="297"/>
      <c r="K94" s="140"/>
      <c r="L94" s="140"/>
    </row>
    <row r="95" spans="1:12" x14ac:dyDescent="0.25">
      <c r="A95" s="32"/>
    </row>
    <row r="96" spans="1:12" x14ac:dyDescent="0.25">
      <c r="A96" s="32"/>
    </row>
  </sheetData>
  <mergeCells count="2">
    <mergeCell ref="B86:I87"/>
    <mergeCell ref="B88:I90"/>
  </mergeCells>
  <pageMargins left="0.7" right="0.7" top="0.75" bottom="0.75" header="0.3" footer="0.3"/>
  <pageSetup scale="42" fitToWidth="0" orientation="portrait" horizontalDpi="300" verticalDpi="300" r:id="rId1"/>
  <headerFooter>
    <oddHeader>&amp;RNWN WUTC Advice 20-7
Exhibit A - Supporting Materials</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AA20D-9850-4569-AA02-14D569080F10}">
  <dimension ref="A1:J44"/>
  <sheetViews>
    <sheetView zoomScaleNormal="100" workbookViewId="0">
      <selection activeCell="D3" sqref="D3"/>
    </sheetView>
  </sheetViews>
  <sheetFormatPr defaultColWidth="7.85546875" defaultRowHeight="12.75" x14ac:dyDescent="0.2"/>
  <cols>
    <col min="1" max="1" width="3.140625" style="168" customWidth="1"/>
    <col min="2" max="2" width="41.140625" style="167" customWidth="1"/>
    <col min="3" max="3" width="14" style="166" customWidth="1"/>
    <col min="4" max="4" width="13.7109375" style="167" customWidth="1"/>
    <col min="5" max="5" width="12.7109375" style="167" customWidth="1"/>
    <col min="6" max="6" width="13" style="167" customWidth="1"/>
    <col min="7" max="7" width="12.140625" style="167" customWidth="1"/>
    <col min="8" max="8" width="13" style="167" customWidth="1"/>
    <col min="9" max="9" width="13.5703125" style="167" customWidth="1"/>
    <col min="10" max="10" width="13.85546875" style="167" customWidth="1"/>
    <col min="11" max="16384" width="7.85546875" style="167"/>
  </cols>
  <sheetData>
    <row r="1" spans="1:10" ht="14.25" x14ac:dyDescent="0.2">
      <c r="A1" s="165" t="s">
        <v>0</v>
      </c>
      <c r="B1" s="166"/>
    </row>
    <row r="2" spans="1:10" ht="14.25" x14ac:dyDescent="0.2">
      <c r="A2" s="165" t="s">
        <v>1</v>
      </c>
      <c r="B2" s="166"/>
    </row>
    <row r="3" spans="1:10" ht="14.25" x14ac:dyDescent="0.2">
      <c r="A3" s="165" t="s">
        <v>135</v>
      </c>
      <c r="B3" s="166"/>
    </row>
    <row r="4" spans="1:10" ht="14.25" x14ac:dyDescent="0.2">
      <c r="A4" s="165" t="s">
        <v>164</v>
      </c>
      <c r="B4" s="166"/>
    </row>
    <row r="5" spans="1:10" x14ac:dyDescent="0.2">
      <c r="B5" s="169"/>
      <c r="G5" s="170"/>
      <c r="H5" s="171" t="s">
        <v>19</v>
      </c>
      <c r="I5" s="171"/>
      <c r="J5" s="171"/>
    </row>
    <row r="6" spans="1:10" x14ac:dyDescent="0.2">
      <c r="B6" s="172"/>
      <c r="C6" s="173"/>
      <c r="D6" s="174"/>
      <c r="G6" s="174" t="s">
        <v>165</v>
      </c>
      <c r="H6" s="174" t="s">
        <v>165</v>
      </c>
      <c r="I6" s="174"/>
      <c r="J6" s="174"/>
    </row>
    <row r="7" spans="1:10" x14ac:dyDescent="0.2">
      <c r="B7" s="175"/>
      <c r="C7" s="173"/>
      <c r="D7" s="176" t="s">
        <v>166</v>
      </c>
      <c r="E7" s="176"/>
      <c r="F7" s="174" t="s">
        <v>165</v>
      </c>
      <c r="G7" s="171" t="s">
        <v>167</v>
      </c>
      <c r="H7" s="171" t="s">
        <v>168</v>
      </c>
      <c r="I7" s="177" t="s">
        <v>169</v>
      </c>
      <c r="J7" s="177" t="s">
        <v>169</v>
      </c>
    </row>
    <row r="8" spans="1:10" x14ac:dyDescent="0.2">
      <c r="B8" s="173"/>
      <c r="C8" s="174" t="s">
        <v>151</v>
      </c>
      <c r="D8" s="174" t="s">
        <v>165</v>
      </c>
      <c r="E8" s="176" t="s">
        <v>166</v>
      </c>
      <c r="F8" s="171" t="s">
        <v>151</v>
      </c>
      <c r="G8" s="171" t="s">
        <v>170</v>
      </c>
      <c r="H8" s="171" t="s">
        <v>171</v>
      </c>
      <c r="I8" s="177" t="s">
        <v>172</v>
      </c>
      <c r="J8" s="177" t="s">
        <v>173</v>
      </c>
    </row>
    <row r="9" spans="1:10" x14ac:dyDescent="0.2">
      <c r="B9" s="178" t="s">
        <v>174</v>
      </c>
      <c r="C9" s="179">
        <v>44074</v>
      </c>
      <c r="D9" s="178" t="s">
        <v>150</v>
      </c>
      <c r="E9" s="178" t="s">
        <v>167</v>
      </c>
      <c r="F9" s="180">
        <v>44135</v>
      </c>
      <c r="G9" s="178" t="s">
        <v>148</v>
      </c>
      <c r="H9" s="178" t="s">
        <v>175</v>
      </c>
      <c r="I9" s="181" t="s">
        <v>176</v>
      </c>
      <c r="J9" s="181" t="s">
        <v>176</v>
      </c>
    </row>
    <row r="10" spans="1:10" x14ac:dyDescent="0.2">
      <c r="A10" s="182"/>
      <c r="B10" s="174" t="s">
        <v>38</v>
      </c>
      <c r="C10" s="183" t="s">
        <v>39</v>
      </c>
      <c r="D10" s="183" t="s">
        <v>40</v>
      </c>
      <c r="E10" s="183" t="s">
        <v>41</v>
      </c>
      <c r="F10" s="183" t="s">
        <v>42</v>
      </c>
      <c r="G10" s="183" t="s">
        <v>99</v>
      </c>
      <c r="H10" s="183" t="s">
        <v>44</v>
      </c>
      <c r="I10" s="183" t="s">
        <v>45</v>
      </c>
      <c r="J10" s="183" t="s">
        <v>177</v>
      </c>
    </row>
    <row r="11" spans="1:10" x14ac:dyDescent="0.2">
      <c r="A11" s="182"/>
      <c r="B11" s="174"/>
      <c r="C11" s="183"/>
      <c r="D11" s="168"/>
      <c r="F11" s="184" t="s">
        <v>178</v>
      </c>
      <c r="G11" s="185">
        <v>3.4299999999999997E-2</v>
      </c>
      <c r="H11" s="184" t="s">
        <v>179</v>
      </c>
      <c r="I11" s="184"/>
      <c r="J11" s="184"/>
    </row>
    <row r="12" spans="1:10" x14ac:dyDescent="0.2">
      <c r="A12" s="186">
        <v>1</v>
      </c>
      <c r="B12" s="195"/>
      <c r="C12" s="196"/>
      <c r="D12" s="182"/>
      <c r="E12" s="182"/>
      <c r="F12" s="182"/>
      <c r="G12" s="196"/>
      <c r="H12" s="194"/>
      <c r="I12" s="194"/>
      <c r="J12" s="194"/>
    </row>
    <row r="13" spans="1:10" x14ac:dyDescent="0.2">
      <c r="A13" s="186">
        <f>A12+1</f>
        <v>2</v>
      </c>
      <c r="B13" s="189" t="s">
        <v>180</v>
      </c>
      <c r="C13" s="182"/>
      <c r="D13" s="182"/>
      <c r="E13" s="182"/>
      <c r="F13" s="182"/>
      <c r="G13" s="182"/>
      <c r="H13" s="187"/>
      <c r="I13" s="187"/>
      <c r="J13" s="187"/>
    </row>
    <row r="14" spans="1:10" x14ac:dyDescent="0.2">
      <c r="A14" s="186">
        <f t="shared" ref="A14:A19" si="0">A13+1</f>
        <v>3</v>
      </c>
      <c r="B14" s="167" t="s">
        <v>181</v>
      </c>
      <c r="C14" s="182">
        <v>-228619.8799999998</v>
      </c>
      <c r="D14" s="190">
        <v>214616.13</v>
      </c>
      <c r="E14" s="190">
        <v>0</v>
      </c>
      <c r="F14" s="182">
        <v>-14003.749999999796</v>
      </c>
      <c r="G14" s="193"/>
      <c r="H14" s="187"/>
      <c r="I14" s="187"/>
      <c r="J14" s="187"/>
    </row>
    <row r="15" spans="1:10" x14ac:dyDescent="0.2">
      <c r="A15" s="186">
        <f t="shared" si="0"/>
        <v>4</v>
      </c>
      <c r="B15" s="168"/>
      <c r="C15" s="191">
        <v>-228619.8799999998</v>
      </c>
      <c r="D15" s="191">
        <v>214616.13</v>
      </c>
      <c r="E15" s="191">
        <v>0</v>
      </c>
      <c r="F15" s="191">
        <v>-14003.749999999796</v>
      </c>
      <c r="G15" s="197">
        <v>-262</v>
      </c>
      <c r="H15" s="191">
        <v>-14266</v>
      </c>
      <c r="I15" s="196"/>
      <c r="J15" s="182">
        <v>-14266</v>
      </c>
    </row>
    <row r="16" spans="1:10" x14ac:dyDescent="0.2">
      <c r="A16" s="186">
        <f t="shared" si="0"/>
        <v>5</v>
      </c>
      <c r="B16" s="168"/>
      <c r="C16" s="196"/>
      <c r="D16" s="182"/>
      <c r="E16" s="182"/>
      <c r="F16" s="182"/>
      <c r="G16" s="196"/>
      <c r="H16" s="196"/>
      <c r="I16" s="196"/>
      <c r="J16" s="196"/>
    </row>
    <row r="17" spans="1:10" x14ac:dyDescent="0.2">
      <c r="A17" s="186">
        <f t="shared" si="0"/>
        <v>6</v>
      </c>
      <c r="C17" s="196"/>
      <c r="D17" s="182"/>
      <c r="E17" s="182"/>
      <c r="F17" s="182"/>
      <c r="G17" s="182"/>
      <c r="H17" s="187"/>
      <c r="I17" s="187"/>
      <c r="J17" s="187"/>
    </row>
    <row r="18" spans="1:10" x14ac:dyDescent="0.2">
      <c r="A18" s="186">
        <f t="shared" si="0"/>
        <v>7</v>
      </c>
      <c r="B18" s="198" t="s">
        <v>162</v>
      </c>
      <c r="C18" s="196"/>
      <c r="D18" s="182"/>
      <c r="E18" s="182"/>
      <c r="F18" s="182"/>
      <c r="G18" s="182"/>
      <c r="H18" s="188"/>
      <c r="I18" s="187"/>
      <c r="J18" s="187"/>
    </row>
    <row r="19" spans="1:10" x14ac:dyDescent="0.2">
      <c r="A19" s="186">
        <f t="shared" si="0"/>
        <v>8</v>
      </c>
      <c r="B19" s="199" t="s">
        <v>182</v>
      </c>
      <c r="C19" s="196"/>
      <c r="D19" s="182"/>
      <c r="E19" s="182"/>
      <c r="F19" s="182"/>
      <c r="G19" s="182"/>
      <c r="H19" s="187"/>
      <c r="I19" s="187"/>
      <c r="J19" s="187"/>
    </row>
    <row r="20" spans="1:10" x14ac:dyDescent="0.2">
      <c r="A20" s="186"/>
      <c r="C20" s="200"/>
      <c r="D20" s="182"/>
      <c r="E20" s="182"/>
      <c r="F20" s="182"/>
      <c r="G20" s="182"/>
      <c r="H20" s="187"/>
      <c r="I20" s="187"/>
      <c r="J20" s="187"/>
    </row>
    <row r="21" spans="1:10" x14ac:dyDescent="0.2">
      <c r="A21" s="186"/>
      <c r="C21" s="201"/>
      <c r="D21" s="182"/>
      <c r="E21" s="182"/>
      <c r="F21" s="182"/>
      <c r="G21" s="182"/>
      <c r="H21" s="187"/>
      <c r="I21" s="187"/>
      <c r="J21" s="187"/>
    </row>
    <row r="22" spans="1:10" x14ac:dyDescent="0.2">
      <c r="A22" s="202"/>
      <c r="C22" s="203"/>
      <c r="D22" s="182"/>
      <c r="E22" s="182"/>
      <c r="F22" s="182"/>
      <c r="G22" s="182"/>
      <c r="H22" s="187"/>
      <c r="I22" s="187"/>
      <c r="J22" s="187"/>
    </row>
    <row r="23" spans="1:10" x14ac:dyDescent="0.2">
      <c r="A23" s="202"/>
      <c r="C23" s="201"/>
      <c r="D23" s="182"/>
      <c r="E23" s="182"/>
      <c r="F23" s="182"/>
      <c r="G23" s="182"/>
      <c r="H23" s="187"/>
      <c r="I23" s="187"/>
      <c r="J23" s="187"/>
    </row>
    <row r="24" spans="1:10" x14ac:dyDescent="0.2">
      <c r="C24" s="201"/>
      <c r="D24" s="182"/>
      <c r="E24" s="182"/>
      <c r="F24" s="182"/>
      <c r="G24" s="182"/>
      <c r="H24" s="187"/>
      <c r="I24" s="187"/>
      <c r="J24" s="187"/>
    </row>
    <row r="25" spans="1:10" x14ac:dyDescent="0.2">
      <c r="B25" s="204"/>
      <c r="C25" s="201"/>
      <c r="D25" s="182"/>
      <c r="E25" s="182"/>
      <c r="F25" s="182"/>
      <c r="G25" s="182"/>
      <c r="H25" s="187"/>
      <c r="I25" s="187"/>
      <c r="J25" s="187"/>
    </row>
    <row r="26" spans="1:10" x14ac:dyDescent="0.2">
      <c r="B26" s="204"/>
      <c r="C26" s="201"/>
      <c r="D26" s="182"/>
      <c r="E26" s="182"/>
      <c r="F26" s="182"/>
      <c r="G26" s="182"/>
      <c r="H26" s="187"/>
      <c r="I26" s="187"/>
      <c r="J26" s="187"/>
    </row>
    <row r="27" spans="1:10" x14ac:dyDescent="0.2">
      <c r="B27" s="204"/>
      <c r="C27" s="201"/>
      <c r="D27" s="182"/>
      <c r="E27" s="182"/>
      <c r="F27" s="182"/>
      <c r="G27" s="182"/>
      <c r="H27" s="187"/>
      <c r="I27" s="187"/>
      <c r="J27" s="187"/>
    </row>
    <row r="28" spans="1:10" x14ac:dyDescent="0.2">
      <c r="B28" s="204"/>
      <c r="C28" s="201"/>
      <c r="D28" s="182"/>
      <c r="E28" s="182"/>
      <c r="F28" s="182"/>
      <c r="G28" s="182"/>
      <c r="H28" s="187"/>
      <c r="I28" s="187"/>
      <c r="J28" s="187"/>
    </row>
    <row r="29" spans="1:10" x14ac:dyDescent="0.2">
      <c r="B29" s="204"/>
      <c r="C29" s="201"/>
      <c r="D29" s="182"/>
      <c r="E29" s="182"/>
      <c r="F29" s="182"/>
      <c r="G29" s="182"/>
      <c r="H29" s="187"/>
      <c r="I29" s="187"/>
      <c r="J29" s="187"/>
    </row>
    <row r="30" spans="1:10" x14ac:dyDescent="0.2">
      <c r="B30" s="204"/>
      <c r="C30" s="201"/>
      <c r="D30" s="182"/>
      <c r="E30" s="182"/>
      <c r="F30" s="182"/>
      <c r="G30" s="182"/>
      <c r="H30" s="187"/>
      <c r="I30" s="187"/>
      <c r="J30" s="187"/>
    </row>
    <row r="31" spans="1:10" x14ac:dyDescent="0.2">
      <c r="B31" s="204"/>
      <c r="C31" s="201"/>
      <c r="D31" s="182"/>
      <c r="E31" s="182"/>
      <c r="F31" s="182"/>
      <c r="G31" s="182"/>
      <c r="H31" s="187"/>
      <c r="I31" s="187"/>
      <c r="J31" s="187"/>
    </row>
    <row r="32" spans="1:10" x14ac:dyDescent="0.2">
      <c r="B32" s="204"/>
      <c r="C32" s="173"/>
      <c r="D32" s="182"/>
      <c r="E32" s="182"/>
      <c r="F32" s="182"/>
      <c r="G32" s="182"/>
      <c r="H32" s="187"/>
      <c r="I32" s="187"/>
      <c r="J32" s="187"/>
    </row>
    <row r="33" spans="2:10" x14ac:dyDescent="0.2">
      <c r="B33" s="204"/>
      <c r="C33" s="173"/>
      <c r="D33" s="182"/>
      <c r="E33" s="182"/>
      <c r="F33" s="182"/>
      <c r="G33" s="182"/>
      <c r="H33" s="187"/>
      <c r="I33" s="187"/>
      <c r="J33" s="187"/>
    </row>
    <row r="34" spans="2:10" x14ac:dyDescent="0.2">
      <c r="B34" s="204"/>
      <c r="C34" s="173"/>
      <c r="D34" s="182"/>
      <c r="E34" s="182"/>
      <c r="F34" s="182"/>
      <c r="G34" s="182"/>
      <c r="H34" s="187"/>
      <c r="I34" s="187"/>
      <c r="J34" s="187"/>
    </row>
    <row r="35" spans="2:10" x14ac:dyDescent="0.2">
      <c r="B35" s="204"/>
      <c r="C35" s="173"/>
      <c r="D35" s="182"/>
      <c r="E35" s="182"/>
      <c r="F35" s="182"/>
      <c r="G35" s="182"/>
      <c r="H35" s="187"/>
      <c r="I35" s="187"/>
      <c r="J35" s="187"/>
    </row>
    <row r="36" spans="2:10" x14ac:dyDescent="0.2">
      <c r="B36" s="204"/>
      <c r="C36" s="173"/>
      <c r="D36" s="182"/>
      <c r="E36" s="182"/>
      <c r="F36" s="182"/>
      <c r="G36" s="182"/>
      <c r="H36" s="187"/>
      <c r="I36" s="187"/>
      <c r="J36" s="187"/>
    </row>
    <row r="37" spans="2:10" x14ac:dyDescent="0.2">
      <c r="B37" s="204"/>
    </row>
    <row r="38" spans="2:10" x14ac:dyDescent="0.2">
      <c r="B38" s="204"/>
    </row>
    <row r="39" spans="2:10" x14ac:dyDescent="0.2">
      <c r="B39" s="205"/>
    </row>
    <row r="40" spans="2:10" x14ac:dyDescent="0.2">
      <c r="B40" s="203"/>
    </row>
    <row r="41" spans="2:10" x14ac:dyDescent="0.2">
      <c r="B41" s="204"/>
    </row>
    <row r="42" spans="2:10" x14ac:dyDescent="0.2">
      <c r="B42" s="204"/>
    </row>
    <row r="43" spans="2:10" x14ac:dyDescent="0.2">
      <c r="B43" s="204"/>
    </row>
    <row r="44" spans="2:10" x14ac:dyDescent="0.2">
      <c r="B44" s="192"/>
    </row>
  </sheetData>
  <pageMargins left="0.7" right="0.7" top="0.75" bottom="0.75" header="0.3" footer="0.3"/>
  <pageSetup scale="42" fitToHeight="0" orientation="landscape" horizontalDpi="1200" verticalDpi="1200" r:id="rId1"/>
  <headerFooter>
    <oddHeader>&amp;RNWN WUTC Advice 20-7
Exhibit A - Supporting Materials</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4927-A6BE-4DA3-8F66-2DA5B36B3673}">
  <sheetPr>
    <pageSetUpPr fitToPage="1"/>
  </sheetPr>
  <dimension ref="A1:L38"/>
  <sheetViews>
    <sheetView zoomScaleNormal="100" workbookViewId="0">
      <selection activeCell="H9" sqref="H9"/>
    </sheetView>
  </sheetViews>
  <sheetFormatPr defaultColWidth="7.85546875" defaultRowHeight="12.75" x14ac:dyDescent="0.2"/>
  <cols>
    <col min="1" max="1" width="4" style="144" customWidth="1"/>
    <col min="2" max="2" width="13.42578125" style="145" customWidth="1"/>
    <col min="3" max="3" width="9" style="145" customWidth="1"/>
    <col min="4" max="4" width="15.28515625" style="146" customWidth="1"/>
    <col min="5" max="5" width="15.42578125" style="146" customWidth="1"/>
    <col min="6" max="7" width="18" style="146" customWidth="1"/>
    <col min="8" max="11" width="13.42578125" style="145" customWidth="1"/>
    <col min="12" max="12" width="3.85546875" style="145" customWidth="1"/>
    <col min="13" max="18" width="13.42578125" style="145" customWidth="1"/>
    <col min="19" max="16384" width="7.85546875" style="145"/>
  </cols>
  <sheetData>
    <row r="1" spans="1:12" x14ac:dyDescent="0.2">
      <c r="B1" s="145" t="s">
        <v>137</v>
      </c>
      <c r="D1" s="146" t="s">
        <v>138</v>
      </c>
    </row>
    <row r="2" spans="1:12" x14ac:dyDescent="0.2">
      <c r="B2" s="145" t="s">
        <v>139</v>
      </c>
      <c r="D2" s="146" t="s">
        <v>84</v>
      </c>
    </row>
    <row r="3" spans="1:12" x14ac:dyDescent="0.2">
      <c r="B3" s="145" t="s">
        <v>140</v>
      </c>
      <c r="D3" s="147" t="s">
        <v>141</v>
      </c>
    </row>
    <row r="4" spans="1:12" x14ac:dyDescent="0.2">
      <c r="B4" s="145" t="s">
        <v>142</v>
      </c>
      <c r="D4" s="148" t="s">
        <v>143</v>
      </c>
    </row>
    <row r="5" spans="1:12" x14ac:dyDescent="0.2">
      <c r="D5" s="145" t="s">
        <v>144</v>
      </c>
    </row>
    <row r="6" spans="1:12" x14ac:dyDescent="0.2">
      <c r="D6" s="145"/>
    </row>
    <row r="8" spans="1:12" x14ac:dyDescent="0.2">
      <c r="A8" s="149">
        <v>1</v>
      </c>
      <c r="B8" s="145" t="s">
        <v>145</v>
      </c>
    </row>
    <row r="9" spans="1:12" x14ac:dyDescent="0.2">
      <c r="A9" s="149">
        <v>2</v>
      </c>
    </row>
    <row r="10" spans="1:12" x14ac:dyDescent="0.2">
      <c r="A10" s="149">
        <v>3</v>
      </c>
      <c r="B10" s="150"/>
      <c r="C10" s="150"/>
      <c r="D10" s="151"/>
      <c r="E10" s="151"/>
      <c r="F10" s="151"/>
      <c r="G10" s="151"/>
    </row>
    <row r="11" spans="1:12" x14ac:dyDescent="0.2">
      <c r="A11" s="149">
        <v>4</v>
      </c>
      <c r="B11" s="152" t="s">
        <v>146</v>
      </c>
      <c r="C11" s="152" t="s">
        <v>147</v>
      </c>
      <c r="D11" s="153" t="s">
        <v>148</v>
      </c>
      <c r="E11" s="153" t="s">
        <v>149</v>
      </c>
      <c r="F11" s="153" t="s">
        <v>150</v>
      </c>
      <c r="G11" s="153" t="s">
        <v>151</v>
      </c>
    </row>
    <row r="12" spans="1:12" x14ac:dyDescent="0.2">
      <c r="A12" s="149">
        <v>5</v>
      </c>
      <c r="B12" s="150" t="s">
        <v>152</v>
      </c>
      <c r="C12" s="150" t="s">
        <v>153</v>
      </c>
      <c r="D12" s="151" t="s">
        <v>154</v>
      </c>
      <c r="E12" s="151" t="s">
        <v>155</v>
      </c>
      <c r="F12" s="151" t="s">
        <v>156</v>
      </c>
      <c r="G12" s="151" t="s">
        <v>157</v>
      </c>
      <c r="H12" s="150"/>
    </row>
    <row r="13" spans="1:12" x14ac:dyDescent="0.2">
      <c r="A13" s="149">
        <v>6</v>
      </c>
    </row>
    <row r="14" spans="1:12" x14ac:dyDescent="0.2">
      <c r="A14" s="149">
        <v>7</v>
      </c>
      <c r="B14" s="145" t="s">
        <v>158</v>
      </c>
      <c r="G14" s="146">
        <v>0</v>
      </c>
    </row>
    <row r="15" spans="1:12" x14ac:dyDescent="0.2">
      <c r="A15" s="149">
        <v>8</v>
      </c>
      <c r="B15" s="154">
        <v>43770</v>
      </c>
      <c r="C15" s="3" t="s">
        <v>159</v>
      </c>
      <c r="D15" s="155">
        <v>89606.12</v>
      </c>
      <c r="E15" s="155">
        <v>-2100000.0099999998</v>
      </c>
      <c r="F15" s="155">
        <v>-2010393.8899999997</v>
      </c>
      <c r="G15" s="156">
        <v>-2010393.8899999997</v>
      </c>
      <c r="H15" s="155"/>
      <c r="I15" s="7"/>
      <c r="J15" s="146"/>
      <c r="K15" s="146"/>
      <c r="L15" s="146"/>
    </row>
    <row r="16" spans="1:12" x14ac:dyDescent="0.2">
      <c r="A16" s="149">
        <v>9</v>
      </c>
      <c r="B16" s="154">
        <v>43800</v>
      </c>
      <c r="C16" s="3"/>
      <c r="D16" s="155">
        <v>310494.19000000012</v>
      </c>
      <c r="E16" s="155"/>
      <c r="F16" s="155">
        <v>310494.19000000012</v>
      </c>
      <c r="G16" s="156">
        <v>-1699899.6999999995</v>
      </c>
      <c r="H16" s="155"/>
      <c r="I16" s="7"/>
      <c r="J16" s="146"/>
      <c r="K16" s="146"/>
      <c r="L16" s="146"/>
    </row>
    <row r="17" spans="1:12" x14ac:dyDescent="0.2">
      <c r="A17" s="149">
        <v>10</v>
      </c>
      <c r="B17" s="154">
        <v>43831</v>
      </c>
      <c r="C17" s="3"/>
      <c r="D17" s="155">
        <v>344847.23999999982</v>
      </c>
      <c r="E17" s="155"/>
      <c r="F17" s="155">
        <v>344847.23999999982</v>
      </c>
      <c r="G17" s="156">
        <v>-1355052.4599999997</v>
      </c>
      <c r="H17" s="155"/>
      <c r="I17" s="7"/>
      <c r="J17" s="146"/>
      <c r="K17" s="146"/>
      <c r="L17" s="146"/>
    </row>
    <row r="18" spans="1:12" x14ac:dyDescent="0.2">
      <c r="A18" s="149">
        <v>11</v>
      </c>
      <c r="B18" s="154">
        <v>43862</v>
      </c>
      <c r="C18" s="3"/>
      <c r="D18" s="155">
        <v>288086.8299999999</v>
      </c>
      <c r="E18" s="155"/>
      <c r="F18" s="155">
        <v>288086.8299999999</v>
      </c>
      <c r="G18" s="156">
        <v>-1066965.6299999999</v>
      </c>
      <c r="H18" s="155"/>
      <c r="I18" s="7"/>
      <c r="J18" s="146"/>
      <c r="K18" s="146"/>
      <c r="L18" s="146"/>
    </row>
    <row r="19" spans="1:12" x14ac:dyDescent="0.2">
      <c r="A19" s="149">
        <v>12</v>
      </c>
      <c r="B19" s="154">
        <v>43891</v>
      </c>
      <c r="C19" s="3"/>
      <c r="D19" s="155">
        <v>279796.88000000006</v>
      </c>
      <c r="E19" s="155"/>
      <c r="F19" s="155">
        <v>279796.88000000006</v>
      </c>
      <c r="G19" s="156">
        <v>-787168.74999999977</v>
      </c>
      <c r="H19" s="155"/>
      <c r="I19" s="7"/>
      <c r="J19" s="146"/>
      <c r="K19" s="146"/>
      <c r="L19" s="146"/>
    </row>
    <row r="20" spans="1:12" x14ac:dyDescent="0.2">
      <c r="A20" s="149">
        <v>13</v>
      </c>
      <c r="B20" s="157">
        <v>43922</v>
      </c>
      <c r="C20" s="158"/>
      <c r="D20" s="155">
        <v>212858.68000000002</v>
      </c>
      <c r="E20" s="159"/>
      <c r="F20" s="159">
        <v>212858.68000000002</v>
      </c>
      <c r="G20" s="159">
        <v>-574310.06999999972</v>
      </c>
      <c r="H20" s="155"/>
      <c r="I20" s="7"/>
      <c r="J20" s="146"/>
      <c r="K20" s="146"/>
      <c r="L20" s="146"/>
    </row>
    <row r="21" spans="1:12" x14ac:dyDescent="0.2">
      <c r="A21" s="149">
        <v>14</v>
      </c>
      <c r="B21" s="157">
        <v>43952</v>
      </c>
      <c r="C21" s="158"/>
      <c r="D21" s="155">
        <v>118367.06999999998</v>
      </c>
      <c r="E21" s="159"/>
      <c r="F21" s="159">
        <v>118367.06999999998</v>
      </c>
      <c r="G21" s="159">
        <v>-455942.99999999977</v>
      </c>
      <c r="H21" s="155"/>
      <c r="I21" s="7"/>
      <c r="J21" s="146"/>
      <c r="K21" s="146"/>
      <c r="L21" s="146"/>
    </row>
    <row r="22" spans="1:12" x14ac:dyDescent="0.2">
      <c r="A22" s="149">
        <v>15</v>
      </c>
      <c r="B22" s="157">
        <v>43983</v>
      </c>
      <c r="C22" s="158"/>
      <c r="D22" s="155">
        <v>92771.449999999968</v>
      </c>
      <c r="E22" s="159"/>
      <c r="F22" s="159">
        <v>92771.449999999968</v>
      </c>
      <c r="G22" s="159">
        <v>-363171.54999999981</v>
      </c>
      <c r="H22" s="155"/>
      <c r="I22" s="7"/>
      <c r="J22" s="146"/>
      <c r="K22" s="146"/>
      <c r="L22" s="146"/>
    </row>
    <row r="23" spans="1:12" x14ac:dyDescent="0.2">
      <c r="A23" s="149">
        <v>16</v>
      </c>
      <c r="B23" s="157">
        <v>44013</v>
      </c>
      <c r="C23" s="158"/>
      <c r="D23" s="155">
        <v>73911.960000000006</v>
      </c>
      <c r="E23" s="159"/>
      <c r="F23" s="159">
        <v>73911.960000000006</v>
      </c>
      <c r="G23" s="159">
        <v>-289259.58999999979</v>
      </c>
      <c r="H23" s="155"/>
      <c r="I23" s="7"/>
      <c r="J23" s="146"/>
      <c r="K23" s="146"/>
      <c r="L23" s="146"/>
    </row>
    <row r="24" spans="1:12" x14ac:dyDescent="0.2">
      <c r="A24" s="149">
        <v>17</v>
      </c>
      <c r="B24" s="157">
        <v>44044</v>
      </c>
      <c r="C24" s="158"/>
      <c r="D24" s="155">
        <v>60639.71</v>
      </c>
      <c r="E24" s="159"/>
      <c r="F24" s="159">
        <v>60639.71</v>
      </c>
      <c r="G24" s="159">
        <v>-228619.8799999998</v>
      </c>
      <c r="H24" s="155"/>
      <c r="I24" s="7"/>
      <c r="J24" s="146"/>
      <c r="K24" s="146"/>
      <c r="L24" s="146"/>
    </row>
    <row r="25" spans="1:12" x14ac:dyDescent="0.2">
      <c r="A25" s="149">
        <v>18</v>
      </c>
      <c r="B25" s="157">
        <v>44075</v>
      </c>
      <c r="C25" s="160" t="s">
        <v>160</v>
      </c>
      <c r="D25" s="164">
        <v>72297.679999999993</v>
      </c>
      <c r="E25" s="159"/>
      <c r="F25" s="159">
        <v>72297.679999999993</v>
      </c>
      <c r="G25" s="159">
        <v>-156322.19999999981</v>
      </c>
      <c r="H25" s="155"/>
      <c r="I25" s="7"/>
      <c r="J25" s="146"/>
      <c r="K25" s="146"/>
      <c r="L25" s="146"/>
    </row>
    <row r="26" spans="1:12" x14ac:dyDescent="0.2">
      <c r="A26" s="149">
        <v>19</v>
      </c>
      <c r="B26" s="157">
        <v>44105</v>
      </c>
      <c r="C26" s="160" t="s">
        <v>160</v>
      </c>
      <c r="D26" s="164">
        <v>142318.45000000001</v>
      </c>
      <c r="E26" s="159"/>
      <c r="F26" s="159">
        <v>142318.45000000001</v>
      </c>
      <c r="G26" s="159">
        <v>-14003.749999999796</v>
      </c>
      <c r="H26" s="155"/>
      <c r="I26" s="7"/>
      <c r="J26" s="146"/>
      <c r="K26" s="146"/>
      <c r="L26" s="146"/>
    </row>
    <row r="27" spans="1:12" x14ac:dyDescent="0.2">
      <c r="A27" s="149">
        <v>20</v>
      </c>
      <c r="B27" s="154"/>
      <c r="C27" s="3"/>
      <c r="D27" s="155"/>
      <c r="E27" s="155"/>
      <c r="F27" s="159"/>
      <c r="G27" s="159"/>
      <c r="H27" s="155"/>
      <c r="I27" s="7"/>
      <c r="J27" s="146"/>
      <c r="K27" s="146"/>
      <c r="L27" s="146"/>
    </row>
    <row r="28" spans="1:12" x14ac:dyDescent="0.2">
      <c r="A28" s="149">
        <v>21</v>
      </c>
      <c r="B28" s="161" t="s">
        <v>161</v>
      </c>
      <c r="C28" s="3"/>
      <c r="D28" s="155"/>
      <c r="E28" s="155"/>
      <c r="F28" s="155"/>
      <c r="G28" s="155"/>
      <c r="H28" s="155"/>
      <c r="I28" s="7"/>
      <c r="J28" s="146"/>
      <c r="K28" s="146"/>
      <c r="L28" s="146"/>
    </row>
    <row r="29" spans="1:12" x14ac:dyDescent="0.2">
      <c r="A29" s="149">
        <v>22</v>
      </c>
      <c r="B29" s="162"/>
      <c r="C29" s="3"/>
      <c r="D29" s="155"/>
      <c r="E29" s="155"/>
      <c r="F29" s="155"/>
      <c r="G29" s="155"/>
      <c r="H29" s="155"/>
      <c r="I29" s="7"/>
      <c r="J29" s="146"/>
      <c r="K29" s="146"/>
      <c r="L29" s="146"/>
    </row>
    <row r="30" spans="1:12" x14ac:dyDescent="0.2">
      <c r="A30" s="149">
        <v>23</v>
      </c>
      <c r="B30" s="163" t="s">
        <v>162</v>
      </c>
      <c r="C30" s="3"/>
      <c r="D30" s="155"/>
      <c r="E30" s="155"/>
      <c r="F30" s="155"/>
      <c r="G30" s="155"/>
      <c r="H30" s="155"/>
      <c r="I30" s="7"/>
      <c r="J30" s="146"/>
      <c r="K30" s="146"/>
      <c r="L30" s="146"/>
    </row>
    <row r="31" spans="1:12" x14ac:dyDescent="0.2">
      <c r="A31" s="149">
        <v>24</v>
      </c>
      <c r="B31" s="3" t="s">
        <v>163</v>
      </c>
      <c r="C31" s="3"/>
      <c r="D31" s="155"/>
      <c r="E31" s="155"/>
      <c r="F31" s="155"/>
      <c r="G31" s="155"/>
      <c r="H31" s="155"/>
      <c r="I31" s="7"/>
      <c r="J31" s="146"/>
      <c r="K31" s="146"/>
      <c r="L31" s="146"/>
    </row>
    <row r="32" spans="1:12" x14ac:dyDescent="0.2">
      <c r="A32" s="149"/>
      <c r="C32" s="3"/>
      <c r="D32" s="155"/>
      <c r="E32" s="155"/>
      <c r="F32" s="155"/>
      <c r="G32" s="155"/>
      <c r="H32" s="155"/>
      <c r="I32" s="155"/>
      <c r="J32" s="146"/>
      <c r="K32" s="146"/>
      <c r="L32" s="146"/>
    </row>
    <row r="33" spans="1:12" x14ac:dyDescent="0.2">
      <c r="A33" s="149"/>
      <c r="H33" s="146"/>
      <c r="I33" s="146"/>
      <c r="J33" s="146"/>
      <c r="K33" s="146"/>
      <c r="L33" s="146"/>
    </row>
    <row r="34" spans="1:12" x14ac:dyDescent="0.2">
      <c r="A34" s="149"/>
      <c r="H34" s="146"/>
      <c r="I34" s="146"/>
      <c r="J34" s="146"/>
      <c r="K34" s="146"/>
      <c r="L34" s="146"/>
    </row>
    <row r="35" spans="1:12" x14ac:dyDescent="0.2">
      <c r="A35" s="149"/>
    </row>
    <row r="36" spans="1:12" x14ac:dyDescent="0.2">
      <c r="A36" s="149"/>
    </row>
    <row r="37" spans="1:12" x14ac:dyDescent="0.2">
      <c r="A37" s="149"/>
      <c r="B37" s="162"/>
    </row>
    <row r="38" spans="1:12" x14ac:dyDescent="0.2">
      <c r="A38" s="149"/>
    </row>
  </sheetData>
  <pageMargins left="0.7" right="0.7" top="0.75" bottom="0.75" header="0.3" footer="0.3"/>
  <pageSetup scale="85" fitToHeight="0" orientation="portrait" horizontalDpi="1200" verticalDpi="1200" r:id="rId1"/>
  <headerFooter>
    <oddHeader>&amp;RNWN WUTC Advice 20-7
Exhibit A - Supporting Materials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zoomScaleNormal="100" workbookViewId="0">
      <selection activeCell="H9" sqref="H9"/>
    </sheetView>
  </sheetViews>
  <sheetFormatPr defaultRowHeight="15" x14ac:dyDescent="0.25"/>
  <cols>
    <col min="1" max="1" width="7.7109375" style="19" customWidth="1"/>
    <col min="2" max="3" width="9.140625" style="19"/>
    <col min="4" max="4" width="9.140625" style="19" customWidth="1"/>
    <col min="5" max="5" width="20.28515625" style="19" customWidth="1"/>
    <col min="6" max="6" width="13.140625" style="19" customWidth="1"/>
    <col min="7" max="7" width="2.85546875" style="19" customWidth="1"/>
    <col min="8" max="8" width="7.85546875" style="19" customWidth="1"/>
    <col min="9" max="9" width="6.28515625" style="19" customWidth="1"/>
    <col min="10" max="10" width="9.140625" style="19" customWidth="1"/>
    <col min="11" max="11" width="0.140625" style="19" customWidth="1"/>
    <col min="12" max="12" width="5.28515625" style="19" customWidth="1"/>
    <col min="13" max="14" width="9.140625" style="19" customWidth="1"/>
    <col min="15" max="16384" width="9.140625" style="19"/>
  </cols>
  <sheetData>
    <row r="1" spans="1:8" x14ac:dyDescent="0.25">
      <c r="A1" s="2" t="s">
        <v>0</v>
      </c>
      <c r="B1" s="3"/>
      <c r="C1" s="3"/>
      <c r="D1" s="3"/>
      <c r="E1" s="3"/>
      <c r="F1" s="3"/>
      <c r="G1" s="3"/>
      <c r="H1" s="3"/>
    </row>
    <row r="2" spans="1:8" x14ac:dyDescent="0.25">
      <c r="A2" s="2" t="s">
        <v>1</v>
      </c>
      <c r="B2" s="3"/>
      <c r="C2" s="3"/>
      <c r="D2" s="3"/>
      <c r="E2" s="3"/>
      <c r="F2" s="3"/>
      <c r="G2" s="3"/>
      <c r="H2" s="3"/>
    </row>
    <row r="3" spans="1:8" x14ac:dyDescent="0.25">
      <c r="A3" s="2" t="s">
        <v>119</v>
      </c>
      <c r="B3" s="3"/>
      <c r="C3" s="3"/>
      <c r="D3" s="3"/>
      <c r="E3" s="3"/>
      <c r="F3" s="3"/>
      <c r="G3" s="3"/>
      <c r="H3" s="3"/>
    </row>
    <row r="4" spans="1:8" x14ac:dyDescent="0.25">
      <c r="A4" s="2" t="s">
        <v>120</v>
      </c>
      <c r="B4" s="3"/>
      <c r="C4" s="3"/>
      <c r="D4" s="3"/>
      <c r="E4" s="3"/>
      <c r="F4" s="3"/>
      <c r="G4" s="3"/>
      <c r="H4" s="3"/>
    </row>
    <row r="5" spans="1:8" x14ac:dyDescent="0.25">
      <c r="A5" s="4"/>
      <c r="B5" s="3"/>
      <c r="C5" s="3"/>
      <c r="D5" s="3"/>
      <c r="E5" s="3"/>
      <c r="F5" s="3"/>
      <c r="G5" s="3"/>
      <c r="H5" s="3"/>
    </row>
    <row r="6" spans="1:8" x14ac:dyDescent="0.25">
      <c r="A6" s="3"/>
      <c r="B6" s="3"/>
      <c r="C6" s="3"/>
      <c r="D6" s="3"/>
      <c r="E6" s="3"/>
      <c r="F6" s="3"/>
      <c r="G6" s="3"/>
      <c r="H6" s="3"/>
    </row>
    <row r="7" spans="1:8" x14ac:dyDescent="0.25">
      <c r="A7" s="5">
        <v>1</v>
      </c>
      <c r="B7" s="3"/>
      <c r="C7" s="3"/>
      <c r="D7" s="3"/>
      <c r="E7" s="3"/>
      <c r="F7" s="6" t="s">
        <v>112</v>
      </c>
      <c r="G7" s="3"/>
      <c r="H7" s="6" t="s">
        <v>121</v>
      </c>
    </row>
    <row r="8" spans="1:8" x14ac:dyDescent="0.25">
      <c r="A8" s="5">
        <v>2</v>
      </c>
      <c r="B8" s="3"/>
      <c r="C8" s="3"/>
      <c r="D8" s="3"/>
      <c r="E8" s="3"/>
      <c r="F8" s="7"/>
      <c r="G8" s="3"/>
      <c r="H8" s="8"/>
    </row>
    <row r="9" spans="1:8" x14ac:dyDescent="0.25">
      <c r="A9" s="5">
        <v>3</v>
      </c>
      <c r="B9" s="9" t="s">
        <v>113</v>
      </c>
      <c r="C9" s="3"/>
      <c r="D9" s="3"/>
      <c r="E9" s="3"/>
      <c r="F9" s="7"/>
      <c r="G9" s="3"/>
      <c r="H9" s="8"/>
    </row>
    <row r="10" spans="1:8" x14ac:dyDescent="0.25">
      <c r="A10" s="5">
        <v>4</v>
      </c>
      <c r="B10" s="9"/>
      <c r="C10" s="3"/>
      <c r="D10" s="3"/>
      <c r="E10" s="3"/>
      <c r="F10" s="7"/>
      <c r="G10" s="3"/>
      <c r="H10" s="8"/>
    </row>
    <row r="11" spans="1:8" x14ac:dyDescent="0.25">
      <c r="A11" s="5">
        <v>5</v>
      </c>
      <c r="B11" s="10" t="s">
        <v>114</v>
      </c>
      <c r="C11" s="3"/>
      <c r="D11" s="3"/>
      <c r="E11" s="3"/>
      <c r="F11" s="3"/>
      <c r="G11" s="3"/>
      <c r="H11" s="8"/>
    </row>
    <row r="12" spans="1:8" x14ac:dyDescent="0.25">
      <c r="A12" s="5">
        <v>6</v>
      </c>
      <c r="B12" s="3" t="s">
        <v>115</v>
      </c>
      <c r="C12" s="3"/>
      <c r="D12" s="3"/>
      <c r="E12" s="3"/>
      <c r="F12" s="7">
        <v>57386.11</v>
      </c>
      <c r="G12" s="3"/>
      <c r="H12" s="8" t="s">
        <v>124</v>
      </c>
    </row>
    <row r="13" spans="1:8" x14ac:dyDescent="0.25">
      <c r="A13" s="5">
        <v>7</v>
      </c>
      <c r="B13" s="3"/>
      <c r="C13" s="3"/>
      <c r="D13" s="3"/>
      <c r="E13" s="3"/>
      <c r="F13" s="7"/>
      <c r="G13" s="3"/>
      <c r="H13" s="8"/>
    </row>
    <row r="14" spans="1:8" x14ac:dyDescent="0.25">
      <c r="A14" s="5">
        <v>8</v>
      </c>
      <c r="B14" s="3"/>
      <c r="C14" s="3"/>
      <c r="D14" s="3"/>
      <c r="E14" s="3"/>
      <c r="F14" s="7"/>
      <c r="G14" s="3"/>
      <c r="H14" s="8"/>
    </row>
    <row r="15" spans="1:8" x14ac:dyDescent="0.25">
      <c r="A15" s="5">
        <v>9</v>
      </c>
      <c r="B15" s="10" t="s">
        <v>116</v>
      </c>
      <c r="C15" s="3"/>
      <c r="D15" s="3"/>
      <c r="E15" s="3"/>
      <c r="F15" s="3"/>
      <c r="G15" s="3"/>
      <c r="H15" s="8"/>
    </row>
    <row r="16" spans="1:8" x14ac:dyDescent="0.25">
      <c r="A16" s="5">
        <v>10</v>
      </c>
      <c r="B16" s="3" t="s">
        <v>122</v>
      </c>
      <c r="C16" s="3"/>
      <c r="D16" s="3"/>
      <c r="E16" s="3"/>
      <c r="F16" s="11">
        <v>-72271.029402558372</v>
      </c>
      <c r="G16" s="3"/>
      <c r="H16" s="8" t="s">
        <v>125</v>
      </c>
    </row>
    <row r="17" spans="1:8" x14ac:dyDescent="0.25">
      <c r="A17" s="5">
        <v>11</v>
      </c>
      <c r="B17" s="3" t="s">
        <v>123</v>
      </c>
      <c r="C17" s="3"/>
      <c r="D17" s="3"/>
      <c r="E17" s="3"/>
      <c r="F17" s="12"/>
      <c r="G17" s="3"/>
      <c r="H17" s="8"/>
    </row>
    <row r="18" spans="1:8" x14ac:dyDescent="0.25">
      <c r="A18" s="5">
        <v>12</v>
      </c>
      <c r="B18" s="3"/>
      <c r="C18" s="3"/>
      <c r="D18" s="3"/>
      <c r="E18" s="3"/>
      <c r="F18" s="7"/>
      <c r="G18" s="3"/>
      <c r="H18" s="3"/>
    </row>
    <row r="19" spans="1:8" x14ac:dyDescent="0.25">
      <c r="A19" s="5">
        <v>13</v>
      </c>
      <c r="B19" s="4"/>
      <c r="C19" s="3"/>
      <c r="D19" s="3"/>
      <c r="E19" s="3"/>
      <c r="F19" s="7"/>
      <c r="G19" s="3"/>
      <c r="H19" s="3"/>
    </row>
    <row r="20" spans="1:8" ht="15.75" thickBot="1" x14ac:dyDescent="0.3">
      <c r="A20" s="5">
        <v>14</v>
      </c>
      <c r="B20" s="4" t="s">
        <v>117</v>
      </c>
      <c r="C20" s="3"/>
      <c r="D20" s="3"/>
      <c r="E20" s="3"/>
      <c r="F20" s="13">
        <v>-14884.919402558371</v>
      </c>
      <c r="G20" s="3"/>
      <c r="H20" s="3"/>
    </row>
    <row r="21" spans="1:8" ht="15.75" thickTop="1" x14ac:dyDescent="0.25">
      <c r="A21" s="5">
        <v>15</v>
      </c>
      <c r="B21" s="3"/>
      <c r="C21" s="3"/>
      <c r="D21" s="3"/>
      <c r="E21" s="3"/>
      <c r="F21" s="7"/>
      <c r="G21" s="3"/>
      <c r="H21" s="3"/>
    </row>
    <row r="22" spans="1:8" x14ac:dyDescent="0.25">
      <c r="A22" s="5">
        <v>16</v>
      </c>
      <c r="B22" s="3"/>
      <c r="C22" s="3"/>
      <c r="D22" s="3"/>
      <c r="E22" s="3"/>
      <c r="F22" s="7"/>
      <c r="G22" s="3"/>
      <c r="H22" s="3"/>
    </row>
    <row r="23" spans="1:8" x14ac:dyDescent="0.25">
      <c r="A23" s="5">
        <v>17</v>
      </c>
      <c r="B23" s="3"/>
      <c r="C23" s="3"/>
      <c r="D23" s="3"/>
      <c r="E23" s="3"/>
      <c r="F23" s="7"/>
      <c r="G23" s="3"/>
      <c r="H23" s="3"/>
    </row>
    <row r="24" spans="1:8" x14ac:dyDescent="0.25">
      <c r="A24" s="5">
        <v>18</v>
      </c>
      <c r="B24" s="14" t="s">
        <v>126</v>
      </c>
      <c r="C24" s="15"/>
      <c r="D24" s="15"/>
      <c r="E24" s="3"/>
      <c r="F24" s="16">
        <v>65154832.451915644</v>
      </c>
      <c r="G24" s="3"/>
      <c r="H24" s="3"/>
    </row>
    <row r="25" spans="1:8" x14ac:dyDescent="0.25">
      <c r="A25" s="5">
        <v>19</v>
      </c>
      <c r="B25" s="4"/>
      <c r="C25" s="3"/>
      <c r="D25" s="3"/>
      <c r="E25" s="3"/>
      <c r="F25" s="17"/>
      <c r="G25" s="3"/>
      <c r="H25" s="3"/>
    </row>
    <row r="26" spans="1:8" x14ac:dyDescent="0.25">
      <c r="A26" s="5">
        <v>20</v>
      </c>
      <c r="B26" s="4" t="s">
        <v>118</v>
      </c>
      <c r="C26" s="3"/>
      <c r="D26" s="3"/>
      <c r="E26" s="3"/>
      <c r="F26" s="18">
        <v>-2.0000000000000001E-4</v>
      </c>
      <c r="G26" s="3"/>
      <c r="H26" s="3"/>
    </row>
  </sheetData>
  <pageMargins left="0.7" right="0.7" top="0.75" bottom="0.75" header="0.3" footer="0.3"/>
  <pageSetup scale="42" fitToWidth="0" orientation="landscape" r:id="rId1"/>
  <headerFooter>
    <oddHeader>&amp;RNWN WUTC Advice 20-7
Exhibit A - Supporting Materials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2E174393C700D48B24CE5F5BDBFA751" ma:contentTypeVersion="92" ma:contentTypeDescription="" ma:contentTypeScope="" ma:versionID="e5d64cde3bd921ad5a972c04c80b98f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Transfer of Property</CaseType>
    <IndustryCode xmlns="dc463f71-b30c-4ab2-9473-d307f9d35888">150</IndustryCode>
    <CaseStatus xmlns="dc463f71-b30c-4ab2-9473-d307f9d35888">Closed</CaseStatus>
    <OpenedDate xmlns="dc463f71-b30c-4ab2-9473-d307f9d35888">2017-02-10T08:00:00+00:00</OpenedDate>
    <SignificantOrder xmlns="dc463f71-b30c-4ab2-9473-d307f9d35888">false</SignificantOrder>
    <Date1 xmlns="dc463f71-b30c-4ab2-9473-d307f9d35888">2020-09-14T07:00:00+00:00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170094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5C50CE4-D3BF-4372-8AA0-67FB19573225}"/>
</file>

<file path=customXml/itemProps2.xml><?xml version="1.0" encoding="utf-8"?>
<ds:datastoreItem xmlns:ds="http://schemas.openxmlformats.org/officeDocument/2006/customXml" ds:itemID="{760023FE-7566-464B-BF3B-676D95C4FB60}"/>
</file>

<file path=customXml/itemProps3.xml><?xml version="1.0" encoding="utf-8"?>
<ds:datastoreItem xmlns:ds="http://schemas.openxmlformats.org/officeDocument/2006/customXml" ds:itemID="{CCF6897F-8143-49A3-8BC8-CCC56B9B8BE8}"/>
</file>

<file path=customXml/itemProps4.xml><?xml version="1.0" encoding="utf-8"?>
<ds:datastoreItem xmlns:ds="http://schemas.openxmlformats.org/officeDocument/2006/customXml" ds:itemID="{60581BA7-D41C-4C67-9C34-29152AB2EC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Calc of Increments</vt:lpstr>
      <vt:lpstr>Effcts on Avg. Bill</vt:lpstr>
      <vt:lpstr>Deferred Account</vt:lpstr>
      <vt:lpstr>254121</vt:lpstr>
      <vt:lpstr>Effects on Revenue</vt:lpstr>
      <vt:lpstr>'254121'!Print_Area</vt:lpstr>
      <vt:lpstr>'Deferred Account'!Print_Area</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Bourdo, Lora</dc:creator>
  <cp:lastModifiedBy>Chao, Susan</cp:lastModifiedBy>
  <cp:lastPrinted>2020-09-11T15:51:01Z</cp:lastPrinted>
  <dcterms:created xsi:type="dcterms:W3CDTF">2019-09-11T21:16:28Z</dcterms:created>
  <dcterms:modified xsi:type="dcterms:W3CDTF">2020-09-14T17:23:38Z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0x0101006E56B4D1795A2E4DB2F0B01679ED314A00F2E174393C700D48B24CE5F5BDBFA751</vt:lpwstr>
  </property>
  <property fmtid="{D5CDD505-2E9C-101B-9397-08002B2CF9AE}" pid="3" name="_docset_NoMedatataSyncRequired">
    <vt:lpwstr>False</vt:lpwstr>
  </property>
  <property fmtid="{D5CDD505-2E9C-101B-9397-08002B2CF9AE}" pid="4" name="IsEFSEC">
    <vt:bool>false</vt:bool>
  </property>
</Properties>
</file>