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6" yWindow="1596" windowWidth="12396" windowHeight="4572" tabRatio="693" activeTab="0"/>
  </bookViews>
  <sheets>
    <sheet name="Ele Normal Accrual" sheetId="1" r:id="rId1"/>
    <sheet name="Elec Worksheet" sheetId="2" r:id="rId2"/>
    <sheet name="Gas Normal Accrual" sheetId="3" r:id="rId3"/>
    <sheet name="Gas Worksheet" sheetId="4" r:id="rId4"/>
  </sheets>
  <externalReferences>
    <externalReference r:id="rId7"/>
  </externalReferences>
  <definedNames>
    <definedName name="A7E">#REF!</definedName>
    <definedName name="A7G">#REF!</definedName>
    <definedName name="A9E">#REF!</definedName>
    <definedName name="A9G">#REF!</definedName>
    <definedName name="E_93">#REF!</definedName>
    <definedName name="Etable">#REF!</definedName>
    <definedName name="factors" localSheetId="3">'Gas Worksheet'!$J$3:$M$14</definedName>
    <definedName name="factors">'Elec Worksheet'!$K$4:$O$13</definedName>
    <definedName name="G_93">#REF!</definedName>
    <definedName name="Gtable">#REF!</definedName>
    <definedName name="JurisElec89_90">#REF!</definedName>
    <definedName name="JurisElec93_94">#REF!</definedName>
    <definedName name="JurisGas89_90">#REF!</definedName>
    <definedName name="JurisGas93_94">#REF!</definedName>
    <definedName name="_xlnm.Print_Area" localSheetId="0">'Ele Normal Accrual'!$A$1:$H$65</definedName>
    <definedName name="_xlnm.Print_Area" localSheetId="1">'Elec Worksheet'!$A$1:$H$42</definedName>
    <definedName name="_xlnm.Print_Area" localSheetId="2">'Gas Normal Accrual'!$A$1:$G$47</definedName>
    <definedName name="_xlnm.Print_Area" localSheetId="3">'Gas Worksheet'!$A$1:$H$53</definedName>
    <definedName name="_xlnm.Print_Titles" localSheetId="0">'Ele Normal Accrual'!$1:$4</definedName>
    <definedName name="_xlnm.Print_Titles" localSheetId="2">'Gas Normal Accrual'!$1:$4</definedName>
    <definedName name="report">'Gas Normal Accrual'!$A$1:$G$31</definedName>
    <definedName name="spreadsheet">'Ele Normal Accrual'!$A$1:$G$43</definedName>
    <definedName name="Summary">#REF!</definedName>
    <definedName name="wks89_90">#REF!</definedName>
    <definedName name="WKS93_94">#REF!</definedName>
  </definedNames>
  <calcPr fullCalcOnLoad="1" fullPrecision="0"/>
</workbook>
</file>

<file path=xl/comments4.xml><?xml version="1.0" encoding="utf-8"?>
<comments xmlns="http://schemas.openxmlformats.org/spreadsheetml/2006/main">
  <authors>
    <author>kznwdg</author>
  </authors>
  <commentList>
    <comment ref="D13" authorId="0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Should be Note 2 for Results - will change back to Note 2 for January Results.</t>
        </r>
      </text>
    </comment>
  </commentList>
</comments>
</file>

<file path=xl/sharedStrings.xml><?xml version="1.0" encoding="utf-8"?>
<sst xmlns="http://schemas.openxmlformats.org/spreadsheetml/2006/main" count="187" uniqueCount="76">
  <si>
    <t>Electric FIT Adjustment</t>
  </si>
  <si>
    <t>System</t>
  </si>
  <si>
    <t>Washington</t>
  </si>
  <si>
    <t>Idaho</t>
  </si>
  <si>
    <t>Taxable NOI per Results</t>
  </si>
  <si>
    <t>Add Reallocation</t>
  </si>
  <si>
    <t>Reallocated Taxable NOI</t>
  </si>
  <si>
    <t>FIT Normal Accrual per Results</t>
  </si>
  <si>
    <t>Adjusted FIT Normal Accrual</t>
  </si>
  <si>
    <t>Deferred FIT Adjustment</t>
  </si>
  <si>
    <t>Elim Orig Alloc</t>
  </si>
  <si>
    <t>Total Deferred FIT Adjustment</t>
  </si>
  <si>
    <t>FIT Adjustments and Reallocations</t>
  </si>
  <si>
    <t>Table</t>
  </si>
  <si>
    <t>Electric System</t>
  </si>
  <si>
    <t>Factor Number</t>
  </si>
  <si>
    <t>AMOUNT</t>
  </si>
  <si>
    <t>Allocation</t>
  </si>
  <si>
    <t xml:space="preserve">Sch M </t>
  </si>
  <si>
    <t>WA</t>
  </si>
  <si>
    <t>ID</t>
  </si>
  <si>
    <t>DFIT</t>
  </si>
  <si>
    <t xml:space="preserve">Injuries and Damages  </t>
  </si>
  <si>
    <t>Direct</t>
  </si>
  <si>
    <t>Schedule M Reallocations and Adjustments</t>
  </si>
  <si>
    <t>Allocation Factors</t>
  </si>
  <si>
    <t>Gas System</t>
  </si>
  <si>
    <t>Sch M</t>
  </si>
  <si>
    <t>DSM Book Amortization Allocation</t>
  </si>
  <si>
    <t>(Per E-FIT-12A)</t>
  </si>
  <si>
    <t>(Per G-FIT-12A)</t>
  </si>
  <si>
    <t>AVISTA UTILITIES</t>
  </si>
  <si>
    <t>Gas FIT Adjustment</t>
  </si>
  <si>
    <t>SCH M</t>
  </si>
  <si>
    <t>Re-Allocation</t>
  </si>
  <si>
    <t>Current FIT Adjustment</t>
  </si>
  <si>
    <t>DFIT ID</t>
  </si>
  <si>
    <t>DFIT WA</t>
  </si>
  <si>
    <t xml:space="preserve">Elim Orig Sch M </t>
  </si>
  <si>
    <t>Reverse Schedule M and Deferred Tax amounts for actual payment and</t>
  </si>
  <si>
    <t>accrual so that tax expense reflects the accrued level of injuries &amp;</t>
  </si>
  <si>
    <t xml:space="preserve">damages expense which is adjusted in Injuries &amp; Damages Adjustment. </t>
  </si>
  <si>
    <t>N/A</t>
  </si>
  <si>
    <t>(corrects variance b/w Sch M &amp; DFIT)</t>
  </si>
  <si>
    <t>E-All-12A</t>
  </si>
  <si>
    <t>G-All-12A</t>
  </si>
  <si>
    <t>Net FIT/DFIT Adj</t>
  </si>
  <si>
    <t>Sch M WA</t>
  </si>
  <si>
    <t>Sch M ID</t>
  </si>
  <si>
    <t>Effective Tax Rate Test</t>
  </si>
  <si>
    <t>Net Operating Income Before FIT</t>
  </si>
  <si>
    <t>Less: Allocated Interest Charges</t>
  </si>
  <si>
    <t>Current FIT per ROO</t>
  </si>
  <si>
    <t>Deferred FIT per ROO</t>
  </si>
  <si>
    <t>Adjustment to FIT</t>
  </si>
  <si>
    <t>Adjusted FIT Expense</t>
  </si>
  <si>
    <t>Effective Tax Rate</t>
  </si>
  <si>
    <t>Adj for WNP3 tax effect on WA</t>
  </si>
  <si>
    <t xml:space="preserve">Reallocate incorrect allocation of DSM Schedule M additions </t>
  </si>
  <si>
    <t>ID Amort</t>
  </si>
  <si>
    <t>WA Amort</t>
  </si>
  <si>
    <t xml:space="preserve">DSM related DFIT is appropriately assigned to direct WA / ID </t>
  </si>
  <si>
    <t>to match direct assignment per account 908990 amortization.</t>
  </si>
  <si>
    <t>s/h/b Sch M WA</t>
  </si>
  <si>
    <t>s/h/b Sch M ID</t>
  </si>
  <si>
    <t xml:space="preserve">Residential Exchange </t>
  </si>
  <si>
    <t>Adjust Schedule M to match utility DFIT - Sch M includes</t>
  </si>
  <si>
    <t>both operating amort and non-oper interest expense.</t>
  </si>
  <si>
    <t>Reallocation</t>
  </si>
  <si>
    <t>Tax Cedit per pro forma</t>
  </si>
  <si>
    <t xml:space="preserve">qualified generation </t>
  </si>
  <si>
    <t>FIT Adjustment</t>
  </si>
  <si>
    <t>Total Current FIT Adjustment</t>
  </si>
  <si>
    <t>For the Twelve Months Ended September 30, 2008</t>
  </si>
  <si>
    <t>Montana Hydro Settlement</t>
  </si>
  <si>
    <t>per Results - revise per actual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</si>
</sst>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(&quot;0&quot;)&quot;"/>
    <numFmt numFmtId="165" formatCode="0.000%"/>
    <numFmt numFmtId="166" formatCode="&quot;#&quot;\ 0"/>
    <numFmt numFmtId="167" formatCode="&quot;$&quot;#,##0.0_);[Red]\(&quot;$&quot;#,##0.0\)"/>
    <numFmt numFmtId="168" formatCode="#,##0\ ;\(#,##0\)"/>
    <numFmt numFmtId="169" formatCode="&quot;$&quot;#,##0"/>
    <numFmt numFmtId="170" formatCode="0.0%"/>
    <numFmt numFmtId="171" formatCode="0.0000%"/>
    <numFmt numFmtId="172" formatCode="#,##0.0"/>
    <numFmt numFmtId="173" formatCode="&quot;$&quot;#,##0.000_);\(&quot;$&quot;#,##0.000\)"/>
    <numFmt numFmtId="174" formatCode="#,##0.0\ ;\(#,##0.0\)"/>
    <numFmt numFmtId="175" formatCode="#,##0.00\ ;\(#,##0.00\)"/>
    <numFmt numFmtId="176" formatCode="#,##0.000\ ;\(#,##0.000\)"/>
    <numFmt numFmtId="177" formatCode="#,##0.0000\ ;\(#,##0.0000\)"/>
    <numFmt numFmtId="178" formatCode="#,##0.00000\ ;\(#,##0.00000\)"/>
    <numFmt numFmtId="179" formatCode="#,##0.000000\ ;\(#,##0.000000\)"/>
    <numFmt numFmtId="180" formatCode="&quot;$&quot;#,##0.0_);\(&quot;$&quot;#,##0.0\)"/>
    <numFmt numFmtId="181" formatCode="_(* #,##0_);_(* \(#,##0\);_(* &quot;-&quot;??_);_(@_)"/>
    <numFmt numFmtId="182" formatCode="#,##0.000"/>
    <numFmt numFmtId="183" formatCode="#,##0.0000"/>
    <numFmt numFmtId="184" formatCode="#,##0.00000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name val="Geneva"/>
      <family val="0"/>
    </font>
    <font>
      <sz val="10"/>
      <name val="Arial Narrow"/>
      <family val="2"/>
    </font>
    <font>
      <sz val="10"/>
      <color indexed="12"/>
      <name val="Geneva"/>
      <family val="0"/>
    </font>
    <font>
      <sz val="10"/>
      <color indexed="10"/>
      <name val="Geneva"/>
      <family val="0"/>
    </font>
    <font>
      <sz val="10"/>
      <color indexed="16"/>
      <name val="Arial Narrow"/>
      <family val="2"/>
    </font>
    <font>
      <sz val="8"/>
      <name val="Geneva"/>
      <family val="0"/>
    </font>
    <font>
      <i/>
      <sz val="8"/>
      <name val="Geneva"/>
      <family val="0"/>
    </font>
    <font>
      <i/>
      <sz val="8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8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5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6" fontId="0" fillId="0" borderId="3" xfId="0" applyNumberFormat="1" applyBorder="1" applyAlignment="1">
      <alignment horizontal="right"/>
    </xf>
    <xf numFmtId="0" fontId="0" fillId="0" borderId="0" xfId="0" applyAlignment="1">
      <alignment horizontal="centerContinuous"/>
    </xf>
    <xf numFmtId="14" fontId="0" fillId="0" borderId="0" xfId="0" applyNumberFormat="1" applyAlignment="1">
      <alignment horizontal="centerContinuous"/>
    </xf>
    <xf numFmtId="0" fontId="4" fillId="0" borderId="0" xfId="0" applyFont="1" applyAlignment="1">
      <alignment horizontal="centerContinuous"/>
    </xf>
    <xf numFmtId="164" fontId="0" fillId="0" borderId="0" xfId="0" applyNumberFormat="1" applyAlignment="1">
      <alignment horizontal="centerContinuous"/>
    </xf>
    <xf numFmtId="0" fontId="0" fillId="0" borderId="0" xfId="0" applyBorder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8" fontId="0" fillId="0" borderId="0" xfId="0" applyNumberFormat="1" applyBorder="1" applyAlignment="1">
      <alignment/>
    </xf>
    <xf numFmtId="168" fontId="1" fillId="0" borderId="0" xfId="0" applyNumberFormat="1" applyFont="1" applyAlignment="1">
      <alignment/>
    </xf>
    <xf numFmtId="168" fontId="0" fillId="0" borderId="5" xfId="0" applyNumberFormat="1" applyBorder="1" applyAlignment="1">
      <alignment/>
    </xf>
    <xf numFmtId="164" fontId="0" fillId="0" borderId="0" xfId="0" applyNumberFormat="1" applyAlignment="1">
      <alignment horizontal="left"/>
    </xf>
    <xf numFmtId="168" fontId="0" fillId="0" borderId="0" xfId="0" applyNumberFormat="1" applyBorder="1" applyAlignment="1">
      <alignment horizontal="right"/>
    </xf>
    <xf numFmtId="0" fontId="5" fillId="0" borderId="0" xfId="0" applyFont="1" applyAlignment="1">
      <alignment/>
    </xf>
    <xf numFmtId="5" fontId="6" fillId="0" borderId="0" xfId="0" applyNumberFormat="1" applyFont="1" applyAlignment="1">
      <alignment/>
    </xf>
    <xf numFmtId="168" fontId="0" fillId="0" borderId="4" xfId="0" applyNumberFormat="1" applyBorder="1" applyAlignment="1">
      <alignment/>
    </xf>
    <xf numFmtId="5" fontId="0" fillId="0" borderId="1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/>
    </xf>
    <xf numFmtId="166" fontId="0" fillId="0" borderId="3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7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10" fontId="0" fillId="0" borderId="0" xfId="19" applyNumberFormat="1" applyAlignment="1">
      <alignment/>
    </xf>
    <xf numFmtId="165" fontId="6" fillId="0" borderId="0" xfId="0" applyNumberFormat="1" applyFont="1" applyFill="1" applyAlignment="1">
      <alignment/>
    </xf>
    <xf numFmtId="5" fontId="6" fillId="0" borderId="0" xfId="0" applyNumberFormat="1" applyFont="1" applyFill="1" applyAlignment="1">
      <alignment/>
    </xf>
    <xf numFmtId="168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/>
    </xf>
    <xf numFmtId="164" fontId="1" fillId="2" borderId="2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168" fontId="1" fillId="2" borderId="1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14" fillId="0" borderId="0" xfId="0" applyFont="1" applyAlignment="1">
      <alignment horizontal="centerContinuous"/>
    </xf>
    <xf numFmtId="168" fontId="6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5" fontId="0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 horizontal="right"/>
    </xf>
    <xf numFmtId="0" fontId="0" fillId="0" borderId="0" xfId="0" applyFont="1" applyFill="1" applyAlignment="1">
      <alignment/>
    </xf>
    <xf numFmtId="5" fontId="0" fillId="0" borderId="0" xfId="0" applyNumberFormat="1" applyFont="1" applyFill="1" applyAlignment="1">
      <alignment/>
    </xf>
    <xf numFmtId="165" fontId="0" fillId="0" borderId="4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Font="1" applyBorder="1" applyAlignment="1">
      <alignment/>
    </xf>
    <xf numFmtId="168" fontId="1" fillId="2" borderId="3" xfId="0" applyNumberFormat="1" applyFont="1" applyFill="1" applyBorder="1" applyAlignment="1">
      <alignment/>
    </xf>
    <xf numFmtId="168" fontId="6" fillId="0" borderId="0" xfId="0" applyNumberFormat="1" applyFont="1" applyAlignment="1">
      <alignment/>
    </xf>
    <xf numFmtId="165" fontId="0" fillId="0" borderId="4" xfId="0" applyNumberFormat="1" applyBorder="1" applyAlignment="1">
      <alignment horizontal="center"/>
    </xf>
    <xf numFmtId="168" fontId="1" fillId="2" borderId="2" xfId="0" applyNumberFormat="1" applyFont="1" applyFill="1" applyBorder="1" applyAlignment="1">
      <alignment/>
    </xf>
    <xf numFmtId="0" fontId="0" fillId="3" borderId="0" xfId="0" applyFill="1" applyAlignment="1">
      <alignment/>
    </xf>
    <xf numFmtId="10" fontId="0" fillId="3" borderId="0" xfId="19" applyNumberFormat="1" applyFill="1" applyAlignment="1">
      <alignment/>
    </xf>
    <xf numFmtId="0" fontId="0" fillId="0" borderId="0" xfId="0" applyFill="1" applyAlignment="1">
      <alignment horizontal="right"/>
    </xf>
    <xf numFmtId="37" fontId="6" fillId="0" borderId="0" xfId="16" applyNumberFormat="1" applyFont="1" applyFill="1" applyAlignment="1">
      <alignment/>
    </xf>
    <xf numFmtId="164" fontId="1" fillId="2" borderId="6" xfId="0" applyNumberFormat="1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0" borderId="0" xfId="0" applyFill="1" applyAlignment="1">
      <alignment/>
    </xf>
    <xf numFmtId="10" fontId="0" fillId="0" borderId="0" xfId="19" applyNumberFormat="1" applyFill="1" applyAlignment="1">
      <alignment/>
    </xf>
    <xf numFmtId="0" fontId="1" fillId="2" borderId="2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168" fontId="1" fillId="2" borderId="7" xfId="0" applyNumberFormat="1" applyFont="1" applyFill="1" applyBorder="1" applyAlignment="1">
      <alignment/>
    </xf>
    <xf numFmtId="168" fontId="1" fillId="2" borderId="8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ill="1" applyBorder="1" applyAlignment="1">
      <alignment/>
    </xf>
    <xf numFmtId="168" fontId="1" fillId="4" borderId="7" xfId="0" applyNumberFormat="1" applyFont="1" applyFill="1" applyBorder="1" applyAlignment="1">
      <alignment/>
    </xf>
    <xf numFmtId="168" fontId="1" fillId="4" borderId="1" xfId="0" applyNumberFormat="1" applyFont="1" applyFill="1" applyBorder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eresa\FIT%202008\SCHM%20RECAP%20-%2012ME%20Sept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 AA"/>
      <sheetName val="CD AN"/>
      <sheetName val="Elec DFIT"/>
      <sheetName val="Gas DFIT"/>
      <sheetName val="Electric"/>
      <sheetName val="Gas"/>
      <sheetName val="410100 GD WA"/>
      <sheetName val="411100 GD WA"/>
      <sheetName val="410100 GD ID"/>
      <sheetName val="410100 GD AN"/>
      <sheetName val="411100 GD AN"/>
      <sheetName val="411100 GD ID"/>
      <sheetName val="410100 CD AA"/>
      <sheetName val="411100 CD AA"/>
      <sheetName val="410100 CD AN"/>
      <sheetName val="410100 ED WA"/>
      <sheetName val="410100 ED ID"/>
      <sheetName val="411100 ED ID"/>
      <sheetName val="410100 ED AN"/>
      <sheetName val="411100 ED WA"/>
      <sheetName val="411100 ED AN"/>
    </sheetNames>
    <sheetDataSet>
      <sheetData sheetId="4">
        <row r="43">
          <cell r="M43">
            <v>-4739334</v>
          </cell>
          <cell r="O43">
            <v>1628976.9000000001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7"/>
  <sheetViews>
    <sheetView tabSelected="1" zoomScale="90" zoomScaleNormal="90" workbookViewId="0" topLeftCell="A1">
      <selection activeCell="F44" sqref="F44"/>
    </sheetView>
  </sheetViews>
  <sheetFormatPr defaultColWidth="9.00390625" defaultRowHeight="12.75"/>
  <cols>
    <col min="1" max="1" width="1.625" style="0" customWidth="1"/>
    <col min="2" max="2" width="4.50390625" style="8" customWidth="1"/>
    <col min="3" max="3" width="19.50390625" style="0" customWidth="1"/>
    <col min="4" max="4" width="11.125" style="0" customWidth="1"/>
    <col min="5" max="6" width="13.375" style="0" bestFit="1" customWidth="1"/>
    <col min="7" max="7" width="12.50390625" style="0" bestFit="1" customWidth="1"/>
    <col min="8" max="8" width="2.125" style="0" customWidth="1"/>
    <col min="9" max="16384" width="11.50390625" style="0" customWidth="1"/>
  </cols>
  <sheetData>
    <row r="1" spans="1:8" ht="12.75">
      <c r="A1" s="10" t="s">
        <v>31</v>
      </c>
      <c r="B1" s="13"/>
      <c r="C1" s="10"/>
      <c r="D1" s="10"/>
      <c r="E1" s="10"/>
      <c r="F1" s="10"/>
      <c r="G1" s="10"/>
      <c r="H1" s="17"/>
    </row>
    <row r="2" spans="1:8" ht="12.75">
      <c r="A2" s="10" t="s">
        <v>0</v>
      </c>
      <c r="B2" s="13"/>
      <c r="C2" s="10"/>
      <c r="D2" s="10"/>
      <c r="E2" s="10"/>
      <c r="F2" s="10"/>
      <c r="G2" s="10"/>
      <c r="H2" s="11"/>
    </row>
    <row r="3" spans="1:8" ht="12.75">
      <c r="A3" s="63" t="s">
        <v>73</v>
      </c>
      <c r="B3" s="13"/>
      <c r="C3" s="10"/>
      <c r="D3" s="10"/>
      <c r="E3" s="10"/>
      <c r="F3" s="10"/>
      <c r="G3" s="10"/>
      <c r="H3" s="10"/>
    </row>
    <row r="4" spans="4:8" ht="12.75">
      <c r="D4" s="5"/>
      <c r="H4" s="14"/>
    </row>
    <row r="5" spans="4:8" ht="12.75">
      <c r="D5" s="5"/>
      <c r="E5" s="18" t="s">
        <v>1</v>
      </c>
      <c r="F5" s="18" t="s">
        <v>2</v>
      </c>
      <c r="G5" s="18" t="s">
        <v>3</v>
      </c>
      <c r="H5" s="19"/>
    </row>
    <row r="6" spans="2:8" s="20" customFormat="1" ht="12.75">
      <c r="B6" s="8"/>
      <c r="D6" s="21"/>
      <c r="H6" s="22"/>
    </row>
    <row r="7" spans="2:8" s="20" customFormat="1" ht="12.75">
      <c r="B7" s="8"/>
      <c r="C7" s="20" t="s">
        <v>4</v>
      </c>
      <c r="D7" s="21"/>
      <c r="E7" s="20">
        <f>F7+G7+H7</f>
        <v>57991888</v>
      </c>
      <c r="F7" s="64">
        <v>50667022</v>
      </c>
      <c r="G7" s="64">
        <v>7324866</v>
      </c>
      <c r="H7" s="22"/>
    </row>
    <row r="8" spans="2:8" s="20" customFormat="1" ht="12.75">
      <c r="B8" s="8"/>
      <c r="C8" s="20" t="s">
        <v>29</v>
      </c>
      <c r="D8" s="21"/>
      <c r="H8" s="22"/>
    </row>
    <row r="9" spans="2:8" s="20" customFormat="1" ht="12.75">
      <c r="B9" s="8"/>
      <c r="D9" s="21"/>
      <c r="H9" s="22"/>
    </row>
    <row r="10" spans="2:8" s="20" customFormat="1" ht="12.75">
      <c r="B10" s="23" t="s">
        <v>24</v>
      </c>
      <c r="C10"/>
      <c r="D10" s="21"/>
      <c r="H10" s="22"/>
    </row>
    <row r="11" spans="4:8" s="20" customFormat="1" ht="12" customHeight="1">
      <c r="D11" s="21"/>
      <c r="H11" s="22"/>
    </row>
    <row r="12" spans="2:8" s="20" customFormat="1" ht="12.75">
      <c r="B12" s="8">
        <f>'Elec Worksheet'!$A$5</f>
        <v>1</v>
      </c>
      <c r="C12" s="23" t="str">
        <f>'Elec Worksheet'!$B$5</f>
        <v>Injuries and Damages  </v>
      </c>
      <c r="D12" s="21"/>
      <c r="H12" s="22"/>
    </row>
    <row r="13" spans="2:8" s="20" customFormat="1" ht="12.75">
      <c r="B13" s="8"/>
      <c r="C13" t="s">
        <v>10</v>
      </c>
      <c r="D13" s="21"/>
      <c r="E13" s="20">
        <f>F13+G13+H13</f>
        <v>-160500</v>
      </c>
      <c r="F13" s="20">
        <f>-'Elec Worksheet'!$C$11</f>
        <v>-105542</v>
      </c>
      <c r="G13" s="20">
        <f>-'Elec Worksheet'!$C$12</f>
        <v>-54958</v>
      </c>
      <c r="H13" s="22"/>
    </row>
    <row r="14" spans="2:8" s="20" customFormat="1" ht="12.75">
      <c r="B14" s="8"/>
      <c r="D14" s="21"/>
      <c r="H14" s="22"/>
    </row>
    <row r="15" spans="2:8" s="20" customFormat="1" ht="12.75">
      <c r="B15" s="8">
        <v>2</v>
      </c>
      <c r="C15" s="23" t="str">
        <f>'Elec Worksheet'!$B$19</f>
        <v>Residential Exchange </v>
      </c>
      <c r="D15" s="21"/>
      <c r="H15" s="22"/>
    </row>
    <row r="16" spans="2:8" s="20" customFormat="1" ht="12.75">
      <c r="B16" s="8"/>
      <c r="C16" t="s">
        <v>10</v>
      </c>
      <c r="D16" s="21"/>
      <c r="E16" s="20">
        <f>F16+G16+H16</f>
        <v>-6016517</v>
      </c>
      <c r="F16" s="20">
        <f>-'Elec Worksheet'!$C$29</f>
        <v>-4145040</v>
      </c>
      <c r="G16" s="20">
        <f>-'Elec Worksheet'!$C$30</f>
        <v>-1871477</v>
      </c>
      <c r="H16" s="22"/>
    </row>
    <row r="17" spans="2:8" s="20" customFormat="1" ht="12.75">
      <c r="B17" s="8"/>
      <c r="C17" s="20" t="s">
        <v>5</v>
      </c>
      <c r="D17" s="21"/>
      <c r="E17" s="29">
        <f>F17+G17+H17</f>
        <v>6035451</v>
      </c>
      <c r="F17" s="29">
        <f>'Elec Worksheet'!$G$29</f>
        <v>4187917</v>
      </c>
      <c r="G17" s="29">
        <f>'Elec Worksheet'!$G$30</f>
        <v>1847534</v>
      </c>
      <c r="H17" s="22"/>
    </row>
    <row r="18" spans="2:8" s="20" customFormat="1" ht="12.75">
      <c r="B18" s="8"/>
      <c r="D18" s="21"/>
      <c r="E18" s="22"/>
      <c r="F18" s="22"/>
      <c r="G18" s="22"/>
      <c r="H18" s="22"/>
    </row>
    <row r="19" spans="2:8" s="20" customFormat="1" ht="12.75">
      <c r="B19" s="8">
        <v>3</v>
      </c>
      <c r="C19" s="23" t="s">
        <v>74</v>
      </c>
      <c r="D19" s="21"/>
      <c r="H19" s="22"/>
    </row>
    <row r="20" spans="2:8" s="20" customFormat="1" ht="12.75">
      <c r="B20" s="8"/>
      <c r="C20" t="s">
        <v>10</v>
      </c>
      <c r="D20" s="21"/>
      <c r="E20" s="20">
        <f>F20+G20+H20</f>
        <v>4739334</v>
      </c>
      <c r="F20" s="20">
        <f>-'Elec Worksheet'!C39</f>
        <v>4739334</v>
      </c>
      <c r="H20" s="22"/>
    </row>
    <row r="21" spans="2:8" s="20" customFormat="1" ht="12.75">
      <c r="B21" s="8"/>
      <c r="C21" s="20" t="s">
        <v>5</v>
      </c>
      <c r="D21" s="21"/>
      <c r="E21" s="29">
        <f>F21+G21+H21</f>
        <v>-4654220</v>
      </c>
      <c r="F21" s="29">
        <f>'Elec Worksheet'!G39</f>
        <v>-4654220</v>
      </c>
      <c r="G21" s="29"/>
      <c r="H21" s="22"/>
    </row>
    <row r="22" spans="2:8" s="20" customFormat="1" ht="12.75">
      <c r="B22" s="8"/>
      <c r="D22" s="21"/>
      <c r="E22" s="22"/>
      <c r="F22" s="22"/>
      <c r="G22" s="22"/>
      <c r="H22" s="22"/>
    </row>
    <row r="23" spans="2:8" s="20" customFormat="1" ht="12.75">
      <c r="B23" s="8"/>
      <c r="C23" s="20" t="s">
        <v>6</v>
      </c>
      <c r="D23" s="21"/>
      <c r="E23" s="20">
        <f>SUM(E7:E21)</f>
        <v>57935436</v>
      </c>
      <c r="F23" s="20">
        <f>SUM(F7:F21)</f>
        <v>50689471</v>
      </c>
      <c r="G23" s="20">
        <f>SUM(G7:G21)</f>
        <v>7245965</v>
      </c>
      <c r="H23" s="22"/>
    </row>
    <row r="24" spans="3:8" s="20" customFormat="1" ht="12.75">
      <c r="C24" s="21"/>
      <c r="H24" s="22"/>
    </row>
    <row r="25" spans="3:8" s="20" customFormat="1" ht="12.75">
      <c r="C25" s="21"/>
      <c r="H25" s="22"/>
    </row>
    <row r="26" spans="2:8" s="20" customFormat="1" ht="12.75">
      <c r="B26" s="25" t="s">
        <v>7</v>
      </c>
      <c r="D26" s="21"/>
      <c r="E26" s="20">
        <f>F26+G26+H26</f>
        <v>20297161</v>
      </c>
      <c r="F26" s="64">
        <v>17733458</v>
      </c>
      <c r="G26" s="64">
        <v>2563703</v>
      </c>
      <c r="H26" s="22"/>
    </row>
    <row r="27" spans="2:8" s="20" customFormat="1" ht="12.75">
      <c r="B27" s="25"/>
      <c r="C27" s="20" t="s">
        <v>29</v>
      </c>
      <c r="D27" s="21"/>
      <c r="H27" s="22"/>
    </row>
    <row r="28" spans="2:8" s="20" customFormat="1" ht="12.75">
      <c r="B28" s="25" t="s">
        <v>8</v>
      </c>
      <c r="D28" s="21"/>
      <c r="E28" s="29">
        <f>E23*0.35</f>
        <v>20277403</v>
      </c>
      <c r="F28" s="29">
        <f>F23*0.35</f>
        <v>17741315</v>
      </c>
      <c r="G28" s="29">
        <f>G23*0.35</f>
        <v>2536088</v>
      </c>
      <c r="H28" s="22"/>
    </row>
    <row r="29" spans="2:8" s="20" customFormat="1" ht="12.75">
      <c r="B29" s="25"/>
      <c r="C29" s="8"/>
      <c r="E29" s="21"/>
      <c r="H29" s="22"/>
    </row>
    <row r="30" spans="2:8" s="20" customFormat="1" ht="12.75">
      <c r="B30" s="91" t="s">
        <v>71</v>
      </c>
      <c r="C30" s="92"/>
      <c r="D30" s="89"/>
      <c r="E30" s="90">
        <f>E28-E26</f>
        <v>-19758</v>
      </c>
      <c r="F30" s="90">
        <f>F28-F26</f>
        <v>7857</v>
      </c>
      <c r="G30" s="90">
        <f>G28-G26</f>
        <v>-27615</v>
      </c>
      <c r="H30" s="22"/>
    </row>
    <row r="31" spans="1:8" s="20" customFormat="1" ht="12.75">
      <c r="A31"/>
      <c r="B31" s="8"/>
      <c r="C31"/>
      <c r="D31"/>
      <c r="H31" s="22"/>
    </row>
    <row r="32" spans="1:11" s="20" customFormat="1" ht="12.75">
      <c r="A32"/>
      <c r="B32" s="8"/>
      <c r="C32" t="s">
        <v>69</v>
      </c>
      <c r="D32"/>
      <c r="E32" s="93">
        <v>2643390</v>
      </c>
      <c r="F32" s="93">
        <v>1707366</v>
      </c>
      <c r="G32" s="93">
        <v>936024</v>
      </c>
      <c r="H32" s="94"/>
      <c r="I32" s="93" t="s">
        <v>75</v>
      </c>
      <c r="J32" s="93"/>
      <c r="K32" s="93"/>
    </row>
    <row r="33" spans="1:8" s="20" customFormat="1" ht="12.75">
      <c r="A33"/>
      <c r="B33" s="8"/>
      <c r="C33" t="s">
        <v>70</v>
      </c>
      <c r="D33"/>
      <c r="H33" s="22"/>
    </row>
    <row r="34" spans="1:8" s="20" customFormat="1" ht="4.5" customHeight="1" thickBot="1">
      <c r="A34"/>
      <c r="B34" s="8"/>
      <c r="C34"/>
      <c r="D34"/>
      <c r="H34" s="22"/>
    </row>
    <row r="35" spans="1:8" s="20" customFormat="1" ht="13.5" thickBot="1">
      <c r="A35"/>
      <c r="B35" s="81" t="s">
        <v>72</v>
      </c>
      <c r="C35" s="82"/>
      <c r="D35" s="82"/>
      <c r="E35" s="87">
        <f>E30+E32</f>
        <v>2623632</v>
      </c>
      <c r="F35" s="95">
        <f>F30+F32</f>
        <v>1715223</v>
      </c>
      <c r="G35" s="88">
        <f>G30+G32</f>
        <v>908409</v>
      </c>
      <c r="H35" s="22"/>
    </row>
    <row r="36" spans="5:8" ht="22.5" customHeight="1">
      <c r="E36" s="20"/>
      <c r="F36" s="20"/>
      <c r="G36" s="20"/>
      <c r="H36" s="22"/>
    </row>
    <row r="37" spans="2:8" ht="12.75">
      <c r="B37" s="25"/>
      <c r="E37" s="18" t="s">
        <v>1</v>
      </c>
      <c r="F37" s="18" t="s">
        <v>2</v>
      </c>
      <c r="G37" s="18" t="s">
        <v>3</v>
      </c>
      <c r="H37" s="19"/>
    </row>
    <row r="38" spans="2:8" ht="12.75">
      <c r="B38" s="25"/>
      <c r="E38" s="19"/>
      <c r="F38" s="19"/>
      <c r="G38" s="19"/>
      <c r="H38" s="19"/>
    </row>
    <row r="39" spans="2:8" ht="12.75">
      <c r="B39" s="32" t="s">
        <v>9</v>
      </c>
      <c r="E39" s="20"/>
      <c r="F39" s="20"/>
      <c r="G39" s="20"/>
      <c r="H39" s="22"/>
    </row>
    <row r="40" spans="2:8" ht="12.75">
      <c r="B40"/>
      <c r="H40" s="22"/>
    </row>
    <row r="41" spans="2:8" ht="12.75">
      <c r="B41" s="8">
        <f>'Elec Worksheet'!$A$5</f>
        <v>1</v>
      </c>
      <c r="C41" s="23" t="str">
        <f>'Elec Worksheet'!$B$5</f>
        <v>Injuries and Damages  </v>
      </c>
      <c r="D41" s="21"/>
      <c r="E41" s="20"/>
      <c r="F41" s="20"/>
      <c r="G41" s="20"/>
      <c r="H41" s="22"/>
    </row>
    <row r="42" spans="3:8" ht="12.75">
      <c r="C42" t="s">
        <v>10</v>
      </c>
      <c r="D42" s="21"/>
      <c r="E42" s="20">
        <f>F42+G42+H42</f>
        <v>56175</v>
      </c>
      <c r="F42" s="20">
        <f>-'Elec Worksheet'!C16</f>
        <v>35889</v>
      </c>
      <c r="G42" s="20">
        <f>-'Elec Worksheet'!C17</f>
        <v>20286</v>
      </c>
      <c r="H42" s="22"/>
    </row>
    <row r="43" spans="4:8" ht="12.75">
      <c r="D43" s="21"/>
      <c r="E43" s="20"/>
      <c r="F43" s="20"/>
      <c r="G43" s="20"/>
      <c r="H43" s="22"/>
    </row>
    <row r="44" spans="2:8" ht="12.75" customHeight="1">
      <c r="B44" s="58" t="s">
        <v>11</v>
      </c>
      <c r="C44" s="59"/>
      <c r="D44" s="59"/>
      <c r="E44" s="61">
        <f>F44+G44</f>
        <v>56175</v>
      </c>
      <c r="F44" s="96">
        <f>SUM(F41:F43)</f>
        <v>35889</v>
      </c>
      <c r="G44" s="73">
        <f>SUM(G41:G43)</f>
        <v>20286</v>
      </c>
      <c r="H44" s="20"/>
    </row>
    <row r="45" spans="5:8" ht="12.75" customHeight="1">
      <c r="E45" s="20"/>
      <c r="F45" s="20"/>
      <c r="G45" s="20"/>
      <c r="H45" s="20"/>
    </row>
    <row r="47" spans="5:8" ht="12.75" customHeight="1">
      <c r="E47" s="20"/>
      <c r="F47" s="20"/>
      <c r="H47" s="20"/>
    </row>
    <row r="48" spans="2:8" ht="12.75" customHeight="1">
      <c r="B48" s="25" t="s">
        <v>49</v>
      </c>
      <c r="E48" s="20"/>
      <c r="F48" s="20"/>
      <c r="G48" s="20"/>
      <c r="H48" s="20"/>
    </row>
    <row r="49" spans="3:8" ht="12.75" customHeight="1">
      <c r="C49" t="s">
        <v>50</v>
      </c>
      <c r="E49" s="20">
        <f>F49+G49</f>
        <v>140287959</v>
      </c>
      <c r="F49" s="64">
        <v>88367033</v>
      </c>
      <c r="G49" s="64">
        <v>51920926</v>
      </c>
      <c r="H49" s="20"/>
    </row>
    <row r="50" spans="3:8" ht="12.75" customHeight="1">
      <c r="C50" t="s">
        <v>51</v>
      </c>
      <c r="E50" s="20">
        <f>F50+G50</f>
        <v>57519677</v>
      </c>
      <c r="F50" s="64">
        <v>32792964</v>
      </c>
      <c r="G50" s="64">
        <v>24726713</v>
      </c>
      <c r="H50" s="20"/>
    </row>
    <row r="51" spans="5:8" ht="12.75" customHeight="1">
      <c r="E51" s="24">
        <f>E49-E50</f>
        <v>82768282</v>
      </c>
      <c r="F51" s="24">
        <f>F49-F50</f>
        <v>55574069</v>
      </c>
      <c r="G51" s="24">
        <f>G49-G50</f>
        <v>27194213</v>
      </c>
      <c r="H51" s="20"/>
    </row>
    <row r="52" spans="5:8" ht="12.75" customHeight="1">
      <c r="E52" s="20"/>
      <c r="F52" s="20"/>
      <c r="G52" s="20"/>
      <c r="H52" s="20"/>
    </row>
    <row r="53" spans="3:8" ht="12.75" customHeight="1">
      <c r="C53" t="s">
        <v>52</v>
      </c>
      <c r="E53" s="20">
        <f>F53+G53</f>
        <v>20297161</v>
      </c>
      <c r="F53" s="20">
        <f>F26</f>
        <v>17733458</v>
      </c>
      <c r="G53" s="20">
        <f>G26</f>
        <v>2563703</v>
      </c>
      <c r="H53" s="20"/>
    </row>
    <row r="54" spans="3:8" ht="12.75" customHeight="1">
      <c r="C54" t="s">
        <v>53</v>
      </c>
      <c r="E54" s="20">
        <f>F54+G54</f>
        <v>10648577</v>
      </c>
      <c r="F54" s="64">
        <v>3070369</v>
      </c>
      <c r="G54" s="64">
        <v>7578208</v>
      </c>
      <c r="H54" s="20"/>
    </row>
    <row r="55" spans="3:8" ht="12.75" customHeight="1">
      <c r="C55" t="s">
        <v>54</v>
      </c>
      <c r="E55" s="20">
        <f>F55+G55</f>
        <v>2679807</v>
      </c>
      <c r="F55" s="20">
        <f>F62</f>
        <v>1751112</v>
      </c>
      <c r="G55" s="20">
        <f>G62</f>
        <v>928695</v>
      </c>
      <c r="H55" s="20"/>
    </row>
    <row r="56" spans="3:8" ht="12.75" customHeight="1">
      <c r="C56" t="s">
        <v>55</v>
      </c>
      <c r="E56" s="24">
        <f>SUM(E53:E55)</f>
        <v>33625545</v>
      </c>
      <c r="F56" s="24">
        <f>SUM(F53:F55)</f>
        <v>22554939</v>
      </c>
      <c r="G56" s="24">
        <f>SUM(G53:G55)</f>
        <v>11070606</v>
      </c>
      <c r="H56" s="20"/>
    </row>
    <row r="57" spans="5:12" ht="12.75">
      <c r="E57" s="20"/>
      <c r="F57" s="20"/>
      <c r="G57" s="20"/>
      <c r="H57" s="20"/>
      <c r="L57" s="83"/>
    </row>
    <row r="58" spans="3:8" ht="12.75">
      <c r="C58" s="83" t="s">
        <v>56</v>
      </c>
      <c r="D58" s="83"/>
      <c r="E58" s="84">
        <f>E56/E51</f>
        <v>0.4063</v>
      </c>
      <c r="F58" s="84">
        <f>F56/F51</f>
        <v>0.4059</v>
      </c>
      <c r="G58" s="84">
        <f>G56/G51</f>
        <v>0.4071</v>
      </c>
      <c r="H58" s="3"/>
    </row>
    <row r="59" spans="5:8" ht="12.75">
      <c r="E59" s="20"/>
      <c r="F59" s="20"/>
      <c r="G59" s="20"/>
      <c r="H59" s="20"/>
    </row>
    <row r="60" spans="3:8" ht="12.75">
      <c r="C60" t="s">
        <v>57</v>
      </c>
      <c r="E60" s="20"/>
      <c r="F60" s="20">
        <v>417206</v>
      </c>
      <c r="G60" s="20"/>
      <c r="H60" s="20"/>
    </row>
    <row r="61" spans="5:8" ht="12.75">
      <c r="E61" s="20"/>
      <c r="F61" s="52">
        <f>(F56-F60)/F51</f>
        <v>0.3983</v>
      </c>
      <c r="G61" s="20"/>
      <c r="H61" s="20"/>
    </row>
    <row r="62" spans="3:8" ht="12.75" customHeight="1">
      <c r="C62" s="85" t="s">
        <v>46</v>
      </c>
      <c r="D62" s="86"/>
      <c r="E62" s="61">
        <f>E35+E44</f>
        <v>2679807</v>
      </c>
      <c r="F62" s="61">
        <f>F35+F44</f>
        <v>1751112</v>
      </c>
      <c r="G62" s="73">
        <f>G35+G44</f>
        <v>928695</v>
      </c>
      <c r="H62" s="20"/>
    </row>
    <row r="63" spans="5:8" ht="12.75">
      <c r="E63" s="20"/>
      <c r="F63" s="20"/>
      <c r="G63" s="20"/>
      <c r="H63" s="20"/>
    </row>
    <row r="64" spans="3:8" ht="12.75">
      <c r="C64" s="20"/>
      <c r="E64" s="20"/>
      <c r="F64" s="20"/>
      <c r="G64" s="20"/>
      <c r="H64" s="20"/>
    </row>
    <row r="65" spans="5:8" ht="12.75">
      <c r="E65" s="20"/>
      <c r="F65" s="20"/>
      <c r="G65" s="20"/>
      <c r="H65" s="20"/>
    </row>
    <row r="66" spans="5:8" ht="12.75">
      <c r="E66" s="20"/>
      <c r="F66" s="20"/>
      <c r="G66" s="20"/>
      <c r="H66" s="20"/>
    </row>
    <row r="67" spans="5:8" ht="12.75">
      <c r="E67" s="20"/>
      <c r="F67" s="20"/>
      <c r="G67" s="20"/>
      <c r="H67" s="20"/>
    </row>
    <row r="68" spans="5:8" ht="12.75">
      <c r="E68" s="20"/>
      <c r="F68" s="20"/>
      <c r="G68" s="20"/>
      <c r="H68" s="20"/>
    </row>
    <row r="69" spans="5:8" ht="12.75">
      <c r="E69" s="20"/>
      <c r="F69" s="20"/>
      <c r="G69" s="20"/>
      <c r="H69" s="20"/>
    </row>
    <row r="70" spans="5:8" ht="12.75">
      <c r="E70" s="20"/>
      <c r="F70" s="20"/>
      <c r="G70" s="20"/>
      <c r="H70" s="20"/>
    </row>
    <row r="71" spans="5:8" ht="12.75">
      <c r="E71" s="20"/>
      <c r="F71" s="20"/>
      <c r="G71" s="20"/>
      <c r="H71" s="20"/>
    </row>
    <row r="72" spans="5:8" ht="12.75">
      <c r="E72" s="20"/>
      <c r="F72" s="20"/>
      <c r="G72" s="20"/>
      <c r="H72" s="20"/>
    </row>
    <row r="73" spans="5:8" ht="12.75">
      <c r="E73" s="20"/>
      <c r="F73" s="20"/>
      <c r="G73" s="20"/>
      <c r="H73" s="20"/>
    </row>
    <row r="74" spans="5:8" ht="12.75">
      <c r="E74" s="20"/>
      <c r="F74" s="20"/>
      <c r="G74" s="20"/>
      <c r="H74" s="20"/>
    </row>
    <row r="75" spans="5:8" ht="12.75">
      <c r="E75" s="20"/>
      <c r="F75" s="20"/>
      <c r="G75" s="20"/>
      <c r="H75" s="20"/>
    </row>
    <row r="76" spans="5:8" ht="12.75">
      <c r="E76" s="20"/>
      <c r="F76" s="20"/>
      <c r="G76" s="20"/>
      <c r="H76" s="20"/>
    </row>
    <row r="77" spans="5:8" ht="12.75">
      <c r="E77" s="20"/>
      <c r="F77" s="20"/>
      <c r="G77" s="20"/>
      <c r="H77" s="20"/>
    </row>
    <row r="78" spans="5:8" ht="12.75">
      <c r="E78" s="20"/>
      <c r="F78" s="20"/>
      <c r="G78" s="20"/>
      <c r="H78" s="20"/>
    </row>
    <row r="79" spans="5:8" ht="12.75">
      <c r="E79" s="20"/>
      <c r="F79" s="20"/>
      <c r="G79" s="20"/>
      <c r="H79" s="20"/>
    </row>
    <row r="80" spans="5:8" ht="12.75">
      <c r="E80" s="20"/>
      <c r="F80" s="20"/>
      <c r="G80" s="20"/>
      <c r="H80" s="20"/>
    </row>
    <row r="81" spans="5:8" ht="12.75">
      <c r="E81" s="20"/>
      <c r="F81" s="20"/>
      <c r="G81" s="20"/>
      <c r="H81" s="20"/>
    </row>
    <row r="82" spans="5:8" ht="12.75">
      <c r="E82" s="20"/>
      <c r="F82" s="20"/>
      <c r="G82" s="20"/>
      <c r="H82" s="20"/>
    </row>
    <row r="83" spans="5:8" ht="12.75">
      <c r="E83" s="20"/>
      <c r="F83" s="20"/>
      <c r="G83" s="20"/>
      <c r="H83" s="20"/>
    </row>
    <row r="84" spans="5:8" ht="12.75">
      <c r="E84" s="20"/>
      <c r="F84" s="20"/>
      <c r="G84" s="20"/>
      <c r="H84" s="20"/>
    </row>
    <row r="85" spans="5:8" ht="12.75">
      <c r="E85" s="20"/>
      <c r="F85" s="20"/>
      <c r="G85" s="20"/>
      <c r="H85" s="20"/>
    </row>
    <row r="86" spans="5:8" ht="12.75">
      <c r="E86" s="20"/>
      <c r="F86" s="20"/>
      <c r="G86" s="20"/>
      <c r="H86" s="20"/>
    </row>
    <row r="87" spans="5:8" ht="12.75">
      <c r="E87" s="20"/>
      <c r="F87" s="20"/>
      <c r="G87" s="20"/>
      <c r="H87" s="20"/>
    </row>
    <row r="88" spans="5:8" ht="12.75">
      <c r="E88" s="20"/>
      <c r="F88" s="20"/>
      <c r="G88" s="20"/>
      <c r="H88" s="20"/>
    </row>
    <row r="89" spans="5:8" ht="12.75">
      <c r="E89" s="20"/>
      <c r="F89" s="20"/>
      <c r="G89" s="20"/>
      <c r="H89" s="20"/>
    </row>
    <row r="90" spans="5:8" ht="12.75">
      <c r="E90" s="20"/>
      <c r="F90" s="20"/>
      <c r="G90" s="20"/>
      <c r="H90" s="20"/>
    </row>
    <row r="91" spans="5:8" ht="12.75">
      <c r="E91" s="20"/>
      <c r="F91" s="20"/>
      <c r="G91" s="20"/>
      <c r="H91" s="20"/>
    </row>
    <row r="92" spans="5:8" ht="12.75">
      <c r="E92" s="20"/>
      <c r="F92" s="20"/>
      <c r="G92" s="20"/>
      <c r="H92" s="20"/>
    </row>
    <row r="93" spans="5:8" ht="12.75">
      <c r="E93" s="20"/>
      <c r="F93" s="20"/>
      <c r="G93" s="20"/>
      <c r="H93" s="20"/>
    </row>
    <row r="94" spans="5:8" ht="12.75">
      <c r="E94" s="20"/>
      <c r="F94" s="20"/>
      <c r="G94" s="20"/>
      <c r="H94" s="20"/>
    </row>
    <row r="95" spans="5:8" ht="12.75">
      <c r="E95" s="20"/>
      <c r="F95" s="20"/>
      <c r="G95" s="20"/>
      <c r="H95" s="20"/>
    </row>
    <row r="96" spans="5:8" ht="12.75">
      <c r="E96" s="20"/>
      <c r="F96" s="20"/>
      <c r="G96" s="20"/>
      <c r="H96" s="20"/>
    </row>
    <row r="97" spans="5:8" ht="12.75">
      <c r="E97" s="20"/>
      <c r="F97" s="20"/>
      <c r="G97" s="20"/>
      <c r="H97" s="20"/>
    </row>
    <row r="98" spans="5:8" ht="12.75">
      <c r="E98" s="20"/>
      <c r="F98" s="20"/>
      <c r="G98" s="20"/>
      <c r="H98" s="20"/>
    </row>
    <row r="99" spans="5:8" ht="12.75">
      <c r="E99" s="20"/>
      <c r="F99" s="20"/>
      <c r="G99" s="20"/>
      <c r="H99" s="20"/>
    </row>
    <row r="100" spans="5:8" ht="12.75">
      <c r="E100" s="20"/>
      <c r="F100" s="20"/>
      <c r="G100" s="20"/>
      <c r="H100" s="20"/>
    </row>
    <row r="101" spans="5:8" ht="12.75">
      <c r="E101" s="20"/>
      <c r="F101" s="20"/>
      <c r="G101" s="20"/>
      <c r="H101" s="20"/>
    </row>
    <row r="102" spans="5:8" ht="12.75">
      <c r="E102" s="20"/>
      <c r="F102" s="20"/>
      <c r="G102" s="20"/>
      <c r="H102" s="20"/>
    </row>
    <row r="103" spans="5:8" ht="12.75">
      <c r="E103" s="20"/>
      <c r="F103" s="20"/>
      <c r="G103" s="20"/>
      <c r="H103" s="20"/>
    </row>
    <row r="104" spans="5:8" ht="12.75">
      <c r="E104" s="20"/>
      <c r="F104" s="20"/>
      <c r="G104" s="20"/>
      <c r="H104" s="20"/>
    </row>
    <row r="105" spans="5:8" ht="12.75">
      <c r="E105" s="20"/>
      <c r="F105" s="20"/>
      <c r="G105" s="20"/>
      <c r="H105" s="20"/>
    </row>
    <row r="106" spans="5:8" ht="12.75">
      <c r="E106" s="20"/>
      <c r="F106" s="20"/>
      <c r="G106" s="20"/>
      <c r="H106" s="20"/>
    </row>
    <row r="107" spans="5:8" ht="12.75">
      <c r="E107" s="20"/>
      <c r="F107" s="20"/>
      <c r="G107" s="20"/>
      <c r="H107" s="20"/>
    </row>
    <row r="108" spans="5:8" ht="12.75">
      <c r="E108" s="20"/>
      <c r="F108" s="20"/>
      <c r="G108" s="20"/>
      <c r="H108" s="20"/>
    </row>
    <row r="109" spans="5:8" ht="12.75">
      <c r="E109" s="20"/>
      <c r="F109" s="20"/>
      <c r="G109" s="20"/>
      <c r="H109" s="20"/>
    </row>
    <row r="110" spans="5:8" ht="12.75">
      <c r="E110" s="20"/>
      <c r="F110" s="20"/>
      <c r="G110" s="20"/>
      <c r="H110" s="20"/>
    </row>
    <row r="111" spans="5:8" ht="12.75">
      <c r="E111" s="20"/>
      <c r="F111" s="20"/>
      <c r="G111" s="20"/>
      <c r="H111" s="20"/>
    </row>
    <row r="112" spans="5:8" ht="12.75">
      <c r="E112" s="20"/>
      <c r="F112" s="20"/>
      <c r="G112" s="20"/>
      <c r="H112" s="20"/>
    </row>
    <row r="113" spans="5:8" ht="12.75">
      <c r="E113" s="20"/>
      <c r="F113" s="20"/>
      <c r="G113" s="20"/>
      <c r="H113" s="20"/>
    </row>
    <row r="114" spans="5:8" ht="12.75">
      <c r="E114" s="20"/>
      <c r="F114" s="20"/>
      <c r="G114" s="20"/>
      <c r="H114" s="20"/>
    </row>
    <row r="115" spans="5:8" ht="12.75">
      <c r="E115" s="20"/>
      <c r="F115" s="20"/>
      <c r="G115" s="20"/>
      <c r="H115" s="20"/>
    </row>
    <row r="116" spans="5:8" ht="12.75">
      <c r="E116" s="20"/>
      <c r="F116" s="20"/>
      <c r="G116" s="20"/>
      <c r="H116" s="20"/>
    </row>
    <row r="117" spans="5:8" ht="12.75">
      <c r="E117" s="20"/>
      <c r="F117" s="20"/>
      <c r="G117" s="20"/>
      <c r="H117" s="20"/>
    </row>
    <row r="118" spans="5:8" ht="12.75">
      <c r="E118" s="20"/>
      <c r="F118" s="20"/>
      <c r="G118" s="20"/>
      <c r="H118" s="20"/>
    </row>
    <row r="119" spans="5:8" ht="12.75">
      <c r="E119" s="20"/>
      <c r="F119" s="20"/>
      <c r="G119" s="20"/>
      <c r="H119" s="20"/>
    </row>
    <row r="120" spans="5:8" ht="12.75">
      <c r="E120" s="20"/>
      <c r="F120" s="20"/>
      <c r="G120" s="20"/>
      <c r="H120" s="20"/>
    </row>
    <row r="121" spans="5:8" ht="12.75">
      <c r="E121" s="20"/>
      <c r="F121" s="20"/>
      <c r="G121" s="20"/>
      <c r="H121" s="20"/>
    </row>
    <row r="122" spans="5:8" ht="12.75">
      <c r="E122" s="20"/>
      <c r="F122" s="20"/>
      <c r="G122" s="20"/>
      <c r="H122" s="20"/>
    </row>
    <row r="123" spans="5:8" ht="12.75">
      <c r="E123" s="20"/>
      <c r="F123" s="20"/>
      <c r="G123" s="20"/>
      <c r="H123" s="20"/>
    </row>
    <row r="124" spans="5:8" ht="12.75">
      <c r="E124" s="20"/>
      <c r="F124" s="20"/>
      <c r="G124" s="20"/>
      <c r="H124" s="20"/>
    </row>
    <row r="125" spans="5:8" ht="12.75">
      <c r="E125" s="20"/>
      <c r="F125" s="20"/>
      <c r="G125" s="20"/>
      <c r="H125" s="20"/>
    </row>
    <row r="126" spans="5:8" ht="12.75">
      <c r="E126" s="20"/>
      <c r="F126" s="20"/>
      <c r="G126" s="20"/>
      <c r="H126" s="20"/>
    </row>
    <row r="127" spans="5:8" ht="12.75">
      <c r="E127" s="20"/>
      <c r="F127" s="20"/>
      <c r="G127" s="20"/>
      <c r="H127" s="20"/>
    </row>
    <row r="128" spans="5:8" ht="12.75">
      <c r="E128" s="20"/>
      <c r="F128" s="20"/>
      <c r="G128" s="20"/>
      <c r="H128" s="20"/>
    </row>
    <row r="129" spans="5:8" ht="12.75">
      <c r="E129" s="20"/>
      <c r="F129" s="20"/>
      <c r="G129" s="20"/>
      <c r="H129" s="20"/>
    </row>
    <row r="130" spans="5:8" ht="12.75">
      <c r="E130" s="20"/>
      <c r="F130" s="20"/>
      <c r="G130" s="20"/>
      <c r="H130" s="20"/>
    </row>
    <row r="131" spans="5:8" ht="12.75">
      <c r="E131" s="20"/>
      <c r="F131" s="20"/>
      <c r="G131" s="20"/>
      <c r="H131" s="20"/>
    </row>
    <row r="132" spans="5:8" ht="12.75">
      <c r="E132" s="20"/>
      <c r="F132" s="20"/>
      <c r="G132" s="20"/>
      <c r="H132" s="20"/>
    </row>
    <row r="133" spans="5:8" ht="12.75">
      <c r="E133" s="20"/>
      <c r="F133" s="20"/>
      <c r="G133" s="20"/>
      <c r="H133" s="20"/>
    </row>
    <row r="134" spans="5:8" ht="12.75">
      <c r="E134" s="20"/>
      <c r="F134" s="20"/>
      <c r="G134" s="20"/>
      <c r="H134" s="20"/>
    </row>
    <row r="135" spans="5:8" ht="12.75">
      <c r="E135" s="20"/>
      <c r="F135" s="20"/>
      <c r="G135" s="20"/>
      <c r="H135" s="20"/>
    </row>
    <row r="136" spans="5:8" ht="12.75">
      <c r="E136" s="20"/>
      <c r="F136" s="20"/>
      <c r="G136" s="20"/>
      <c r="H136" s="20"/>
    </row>
    <row r="137" spans="5:8" ht="12.75">
      <c r="E137" s="20"/>
      <c r="F137" s="20"/>
      <c r="G137" s="20"/>
      <c r="H137" s="20"/>
    </row>
    <row r="138" spans="5:8" ht="12.75">
      <c r="E138" s="20"/>
      <c r="F138" s="20"/>
      <c r="G138" s="20"/>
      <c r="H138" s="20"/>
    </row>
    <row r="139" spans="5:8" ht="12.75">
      <c r="E139" s="20"/>
      <c r="F139" s="20"/>
      <c r="G139" s="20"/>
      <c r="H139" s="20"/>
    </row>
    <row r="140" spans="5:8" ht="12.75">
      <c r="E140" s="20"/>
      <c r="F140" s="20"/>
      <c r="G140" s="20"/>
      <c r="H140" s="20"/>
    </row>
    <row r="141" spans="5:8" ht="12.75">
      <c r="E141" s="20"/>
      <c r="F141" s="20"/>
      <c r="G141" s="20"/>
      <c r="H141" s="20"/>
    </row>
    <row r="142" spans="5:8" ht="12.75">
      <c r="E142" s="20"/>
      <c r="F142" s="20"/>
      <c r="G142" s="20"/>
      <c r="H142" s="20"/>
    </row>
    <row r="143" spans="5:8" ht="12.75">
      <c r="E143" s="20"/>
      <c r="F143" s="20"/>
      <c r="G143" s="20"/>
      <c r="H143" s="20"/>
    </row>
    <row r="144" spans="5:8" ht="12.75">
      <c r="E144" s="20"/>
      <c r="F144" s="20"/>
      <c r="G144" s="20"/>
      <c r="H144" s="20"/>
    </row>
    <row r="145" spans="5:8" ht="12.75">
      <c r="E145" s="20"/>
      <c r="F145" s="20"/>
      <c r="G145" s="20"/>
      <c r="H145" s="20"/>
    </row>
    <row r="146" spans="5:8" ht="12.75">
      <c r="E146" s="20"/>
      <c r="F146" s="20"/>
      <c r="G146" s="20"/>
      <c r="H146" s="20"/>
    </row>
    <row r="147" ht="12.75">
      <c r="H147" s="20"/>
    </row>
    <row r="148" ht="12.75">
      <c r="H148" s="20"/>
    </row>
    <row r="149" ht="12.75">
      <c r="H149" s="20"/>
    </row>
    <row r="150" ht="12.75">
      <c r="H150" s="20"/>
    </row>
    <row r="151" ht="12.75">
      <c r="H151" s="20"/>
    </row>
    <row r="152" ht="12.75">
      <c r="H152" s="20"/>
    </row>
    <row r="153" ht="12.75">
      <c r="H153" s="20"/>
    </row>
    <row r="154" ht="12.75">
      <c r="H154" s="20"/>
    </row>
    <row r="155" ht="12.75">
      <c r="H155" s="20"/>
    </row>
    <row r="156" ht="12.75">
      <c r="H156" s="20"/>
    </row>
    <row r="157" ht="12.75">
      <c r="H157" s="20"/>
    </row>
    <row r="158" ht="12.75">
      <c r="H158" s="20"/>
    </row>
    <row r="159" ht="12.75">
      <c r="H159" s="20"/>
    </row>
    <row r="160" ht="12.75">
      <c r="H160" s="20"/>
    </row>
    <row r="161" ht="12.75">
      <c r="H161" s="20"/>
    </row>
    <row r="162" ht="12.75">
      <c r="H162" s="20"/>
    </row>
    <row r="163" ht="12.75">
      <c r="H163" s="20"/>
    </row>
    <row r="164" ht="12.75">
      <c r="H164" s="20"/>
    </row>
    <row r="165" ht="12.75">
      <c r="H165" s="20"/>
    </row>
    <row r="166" ht="12.75">
      <c r="H166" s="20"/>
    </row>
    <row r="167" ht="12.75">
      <c r="H167" s="20"/>
    </row>
    <row r="168" ht="12.75">
      <c r="H168" s="20"/>
    </row>
    <row r="169" ht="12.75">
      <c r="H169" s="20"/>
    </row>
    <row r="170" ht="12.75">
      <c r="H170" s="20"/>
    </row>
    <row r="171" ht="12.75">
      <c r="H171" s="20"/>
    </row>
    <row r="172" ht="12.75">
      <c r="H172" s="20"/>
    </row>
    <row r="173" ht="12.75">
      <c r="H173" s="20"/>
    </row>
    <row r="174" ht="12.75">
      <c r="H174" s="20"/>
    </row>
    <row r="175" ht="12.75">
      <c r="H175" s="20"/>
    </row>
    <row r="176" ht="12.75">
      <c r="H176" s="20"/>
    </row>
    <row r="177" ht="12.75">
      <c r="H177" s="20"/>
    </row>
    <row r="178" ht="12.75">
      <c r="H178" s="20"/>
    </row>
    <row r="179" ht="12.75">
      <c r="H179" s="20"/>
    </row>
    <row r="180" ht="12.75">
      <c r="H180" s="20"/>
    </row>
    <row r="181" ht="12.75">
      <c r="H181" s="20"/>
    </row>
    <row r="182" ht="12.75">
      <c r="H182" s="20"/>
    </row>
    <row r="183" ht="12.75">
      <c r="H183" s="20"/>
    </row>
    <row r="184" ht="12.75">
      <c r="H184" s="20"/>
    </row>
    <row r="185" ht="12.75">
      <c r="H185" s="20"/>
    </row>
    <row r="186" ht="12.75">
      <c r="H186" s="20"/>
    </row>
    <row r="187" ht="12.75">
      <c r="H187" s="20"/>
    </row>
  </sheetData>
  <printOptions horizontalCentered="1"/>
  <pageMargins left="0.75" right="0.75" top="0.68" bottom="1" header="0.5" footer="0.5"/>
  <pageSetup horizontalDpi="300" verticalDpi="300" orientation="portrait" scale="90" r:id="rId1"/>
  <headerFooter alignWithMargins="0">
    <oddHeader xml:space="preserve">&amp;C </oddHeader>
    <oddFooter>&amp;C&amp;F&amp;Rtm &amp;D&amp;T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="80" zoomScaleNormal="80" workbookViewId="0" topLeftCell="C1">
      <selection activeCell="M12" sqref="M12"/>
    </sheetView>
  </sheetViews>
  <sheetFormatPr defaultColWidth="9.00390625" defaultRowHeight="15" customHeight="1"/>
  <cols>
    <col min="1" max="1" width="4.375" style="8" customWidth="1"/>
    <col min="2" max="2" width="13.50390625" style="0" customWidth="1"/>
    <col min="3" max="3" width="14.00390625" style="0" customWidth="1"/>
    <col min="4" max="4" width="12.625" style="0" customWidth="1"/>
    <col min="5" max="5" width="2.625" style="0" customWidth="1"/>
    <col min="6" max="6" width="12.625" style="0" customWidth="1"/>
    <col min="7" max="7" width="15.375" style="0" customWidth="1"/>
    <col min="8" max="8" width="14.875" style="0" bestFit="1" customWidth="1"/>
    <col min="9" max="9" width="13.50390625" style="0" bestFit="1" customWidth="1"/>
    <col min="10" max="10" width="1.625" style="0" customWidth="1"/>
    <col min="11" max="11" width="13.00390625" style="5" customWidth="1"/>
    <col min="12" max="16384" width="11.50390625" style="0" customWidth="1"/>
  </cols>
  <sheetData>
    <row r="1" spans="1:12" ht="15" customHeight="1">
      <c r="A1" s="10" t="s">
        <v>12</v>
      </c>
      <c r="B1" s="10"/>
      <c r="C1" s="10"/>
      <c r="D1" s="10"/>
      <c r="E1" s="10"/>
      <c r="F1" s="10"/>
      <c r="G1" s="10"/>
      <c r="H1" s="10"/>
      <c r="K1" s="5" t="s">
        <v>13</v>
      </c>
      <c r="L1" s="49" t="s">
        <v>44</v>
      </c>
    </row>
    <row r="2" spans="1:15" ht="15" customHeight="1">
      <c r="A2" s="10" t="s">
        <v>14</v>
      </c>
      <c r="B2" s="10"/>
      <c r="C2" s="10"/>
      <c r="D2" s="10"/>
      <c r="E2" s="10"/>
      <c r="F2" s="10"/>
      <c r="G2" s="10"/>
      <c r="H2" s="11"/>
      <c r="K2" s="5" t="s">
        <v>15</v>
      </c>
      <c r="L2" s="44" t="s">
        <v>1</v>
      </c>
      <c r="M2" s="5" t="s">
        <v>2</v>
      </c>
      <c r="N2" s="5" t="s">
        <v>3</v>
      </c>
      <c r="O2" s="5"/>
    </row>
    <row r="3" spans="1:8" ht="15" customHeight="1">
      <c r="A3" s="12" t="str">
        <f>'Ele Normal Accrual'!A3</f>
        <v>For the Twelve Months Ended September 30, 2008</v>
      </c>
      <c r="B3" s="10"/>
      <c r="C3" s="10"/>
      <c r="D3" s="10"/>
      <c r="E3" s="10"/>
      <c r="F3" s="10"/>
      <c r="G3" s="10"/>
      <c r="H3" s="10"/>
    </row>
    <row r="4" spans="1:15" ht="15" customHeight="1">
      <c r="A4" s="13"/>
      <c r="B4" s="10"/>
      <c r="C4" s="10"/>
      <c r="D4" s="10"/>
      <c r="E4" s="10"/>
      <c r="F4" s="10"/>
      <c r="G4" s="10"/>
      <c r="K4" s="5">
        <v>1</v>
      </c>
      <c r="L4" s="4">
        <f>M4+N4+O4</f>
        <v>1</v>
      </c>
      <c r="M4" s="31">
        <v>0.6459</v>
      </c>
      <c r="N4" s="31">
        <v>0.3541</v>
      </c>
      <c r="O4" s="4"/>
    </row>
    <row r="5" spans="1:15" ht="15" customHeight="1">
      <c r="A5" s="8">
        <v>1</v>
      </c>
      <c r="B5" s="6" t="s">
        <v>22</v>
      </c>
      <c r="C5" s="71"/>
      <c r="H5" s="18" t="s">
        <v>16</v>
      </c>
      <c r="K5" s="5">
        <v>2</v>
      </c>
      <c r="L5" s="4">
        <f>M5+N5+O5</f>
        <v>1</v>
      </c>
      <c r="M5" s="31">
        <v>0.65758</v>
      </c>
      <c r="N5" s="31">
        <v>0.34242</v>
      </c>
      <c r="O5" s="4"/>
    </row>
    <row r="6" spans="2:15" ht="15" customHeight="1">
      <c r="B6" s="27" t="s">
        <v>39</v>
      </c>
      <c r="G6" s="7" t="s">
        <v>33</v>
      </c>
      <c r="H6" s="54">
        <v>160500</v>
      </c>
      <c r="K6" s="5">
        <v>3</v>
      </c>
      <c r="L6" s="4">
        <f>M6+N6+O6</f>
        <v>1</v>
      </c>
      <c r="M6" s="31">
        <v>0.66821</v>
      </c>
      <c r="N6" s="31">
        <v>0.33179</v>
      </c>
      <c r="O6" s="4"/>
    </row>
    <row r="7" spans="2:15" ht="15" customHeight="1">
      <c r="B7" s="27" t="s">
        <v>40</v>
      </c>
      <c r="G7" s="79" t="s">
        <v>21</v>
      </c>
      <c r="H7" s="80">
        <v>-56175</v>
      </c>
      <c r="I7" s="51"/>
      <c r="K7" s="5">
        <v>4</v>
      </c>
      <c r="L7" s="4">
        <f>M7+N7+O7</f>
        <v>1</v>
      </c>
      <c r="M7" s="31">
        <v>0.65097</v>
      </c>
      <c r="N7" s="31">
        <v>0.34903</v>
      </c>
      <c r="O7" s="4"/>
    </row>
    <row r="8" spans="2:15" ht="15" customHeight="1">
      <c r="B8" s="27" t="s">
        <v>41</v>
      </c>
      <c r="G8" s="7"/>
      <c r="H8" s="3"/>
      <c r="I8" s="46"/>
      <c r="K8" s="44">
        <v>10</v>
      </c>
      <c r="L8" s="4">
        <f>M8+N8+O9</f>
        <v>1</v>
      </c>
      <c r="M8" s="31">
        <v>0.61832</v>
      </c>
      <c r="N8" s="31">
        <v>0.38168</v>
      </c>
      <c r="O8" s="4"/>
    </row>
    <row r="9" spans="2:15" ht="15" customHeight="1">
      <c r="B9" s="48" t="s">
        <v>43</v>
      </c>
      <c r="D9" s="7" t="s">
        <v>17</v>
      </c>
      <c r="G9" t="s">
        <v>42</v>
      </c>
      <c r="H9" s="7" t="s">
        <v>68</v>
      </c>
      <c r="K9" s="44">
        <v>11</v>
      </c>
      <c r="L9" s="4">
        <f>M9+N9+O10</f>
        <v>1</v>
      </c>
      <c r="M9" s="31">
        <v>0.64216</v>
      </c>
      <c r="N9" s="31">
        <v>0.35784</v>
      </c>
      <c r="O9" s="4"/>
    </row>
    <row r="10" spans="2:15" ht="15" customHeight="1">
      <c r="B10" s="6" t="s">
        <v>18</v>
      </c>
      <c r="C10" s="1">
        <f>H6</f>
        <v>160500</v>
      </c>
      <c r="D10" s="9">
        <v>2</v>
      </c>
      <c r="F10" s="6" t="s">
        <v>27</v>
      </c>
      <c r="G10" s="30"/>
      <c r="H10" s="9">
        <v>4</v>
      </c>
      <c r="K10" s="44">
        <v>12</v>
      </c>
      <c r="L10" s="4">
        <f>M10+N10+O11</f>
        <v>1</v>
      </c>
      <c r="M10" s="31">
        <v>0.63522</v>
      </c>
      <c r="N10" s="31">
        <v>0.36478</v>
      </c>
      <c r="O10" s="4"/>
    </row>
    <row r="11" spans="2:15" ht="15" customHeight="1">
      <c r="B11" t="s">
        <v>19</v>
      </c>
      <c r="C11" s="62">
        <f>ROUND(C10*D11,0)</f>
        <v>105542</v>
      </c>
      <c r="D11" s="4">
        <f>VLOOKUP(D10,factors,3)</f>
        <v>0.65758</v>
      </c>
      <c r="F11" t="s">
        <v>19</v>
      </c>
      <c r="G11" s="2">
        <f>ROUND(G10*H11,0)</f>
        <v>0</v>
      </c>
      <c r="H11" s="4">
        <f>VLOOKUP(H10,factors,3)</f>
        <v>0.65097</v>
      </c>
      <c r="K11" s="44">
        <v>13</v>
      </c>
      <c r="L11" s="4">
        <f>M11+N11+O12</f>
        <v>1</v>
      </c>
      <c r="M11" s="31">
        <v>0.63685</v>
      </c>
      <c r="N11" s="31">
        <v>0.36315</v>
      </c>
      <c r="O11" s="4"/>
    </row>
    <row r="12" spans="2:15" ht="15" customHeight="1">
      <c r="B12" t="s">
        <v>20</v>
      </c>
      <c r="C12" s="62">
        <f>ROUND(C10*D12,0)</f>
        <v>54958</v>
      </c>
      <c r="D12" s="4">
        <f>VLOOKUP(D10,factors,4)</f>
        <v>0.34242</v>
      </c>
      <c r="F12" t="s">
        <v>20</v>
      </c>
      <c r="G12" s="2">
        <f>ROUND(G10*H12,0)</f>
        <v>0</v>
      </c>
      <c r="H12" s="4">
        <f>VLOOKUP(H10,factors,4)</f>
        <v>0.34903</v>
      </c>
      <c r="K12" s="5">
        <v>14</v>
      </c>
      <c r="L12" s="4">
        <f>M12+N12+O13</f>
        <v>1</v>
      </c>
      <c r="M12" s="31">
        <v>0.63887</v>
      </c>
      <c r="N12" s="31">
        <v>0.36113</v>
      </c>
      <c r="O12" s="4"/>
    </row>
    <row r="13" spans="3:15" ht="15" customHeight="1">
      <c r="C13" s="2"/>
      <c r="D13" s="4"/>
      <c r="H13" s="4"/>
      <c r="O13" s="4"/>
    </row>
    <row r="14" spans="4:15" ht="15" customHeight="1">
      <c r="D14" s="7" t="s">
        <v>17</v>
      </c>
      <c r="G14" t="s">
        <v>42</v>
      </c>
      <c r="H14" s="7" t="s">
        <v>68</v>
      </c>
      <c r="O14" s="4"/>
    </row>
    <row r="15" spans="2:15" ht="15" customHeight="1">
      <c r="B15" s="6" t="s">
        <v>21</v>
      </c>
      <c r="C15" s="1">
        <f>H7</f>
        <v>-56175</v>
      </c>
      <c r="D15" s="9">
        <v>14</v>
      </c>
      <c r="F15" s="6" t="s">
        <v>21</v>
      </c>
      <c r="G15" s="30"/>
      <c r="H15" s="9">
        <v>4</v>
      </c>
      <c r="O15" s="4"/>
    </row>
    <row r="16" spans="2:15" ht="15" customHeight="1">
      <c r="B16" t="s">
        <v>19</v>
      </c>
      <c r="C16" s="62">
        <f>ROUND(C15*D16,0)</f>
        <v>-35889</v>
      </c>
      <c r="D16" s="4">
        <f>VLOOKUP(D15,factors,3)</f>
        <v>0.63887</v>
      </c>
      <c r="F16" t="s">
        <v>19</v>
      </c>
      <c r="G16" s="2">
        <f>ROUND(G15*H16,0)</f>
        <v>0</v>
      </c>
      <c r="H16" s="4">
        <f>VLOOKUP(H15,factors,3)</f>
        <v>0.65097</v>
      </c>
      <c r="O16" s="4"/>
    </row>
    <row r="17" spans="2:15" ht="15" customHeight="1">
      <c r="B17" t="s">
        <v>20</v>
      </c>
      <c r="C17" s="62">
        <f>ROUND(C15*D17,0)</f>
        <v>-20286</v>
      </c>
      <c r="D17" s="4">
        <f>VLOOKUP(D15,factors,4)</f>
        <v>0.36113</v>
      </c>
      <c r="F17" t="s">
        <v>20</v>
      </c>
      <c r="G17" s="2">
        <f>ROUND(G15*H17,0)</f>
        <v>0</v>
      </c>
      <c r="H17" s="4">
        <f>VLOOKUP(H15,factors,4)</f>
        <v>0.34903</v>
      </c>
      <c r="O17" s="4"/>
    </row>
    <row r="18" spans="2:15" ht="15" customHeight="1">
      <c r="B18" s="65"/>
      <c r="C18" s="66"/>
      <c r="D18" s="67"/>
      <c r="E18" s="65"/>
      <c r="F18" s="65"/>
      <c r="G18" s="66"/>
      <c r="H18" s="67"/>
      <c r="O18" s="4"/>
    </row>
    <row r="19" spans="1:15" ht="15" customHeight="1">
      <c r="A19" s="8">
        <v>2</v>
      </c>
      <c r="B19" s="42" t="s">
        <v>65</v>
      </c>
      <c r="C19" s="72"/>
      <c r="D19" s="39"/>
      <c r="E19" s="37"/>
      <c r="F19" s="37"/>
      <c r="G19" s="38"/>
      <c r="H19" s="70" t="s">
        <v>16</v>
      </c>
      <c r="I19" s="34"/>
      <c r="O19" s="4"/>
    </row>
    <row r="20" spans="2:9" ht="15" customHeight="1">
      <c r="B20" s="27" t="s">
        <v>66</v>
      </c>
      <c r="C20" s="27"/>
      <c r="D20" s="27"/>
      <c r="E20" s="37"/>
      <c r="F20" s="37"/>
      <c r="G20" s="40" t="s">
        <v>47</v>
      </c>
      <c r="H20" s="28">
        <v>4145040</v>
      </c>
      <c r="I20" s="37"/>
    </row>
    <row r="21" spans="2:9" ht="15" customHeight="1">
      <c r="B21" s="27" t="s">
        <v>67</v>
      </c>
      <c r="C21" s="27"/>
      <c r="D21" s="27"/>
      <c r="E21" s="37"/>
      <c r="F21" s="37"/>
      <c r="G21" s="40" t="s">
        <v>48</v>
      </c>
      <c r="H21" s="28">
        <v>1871477</v>
      </c>
      <c r="I21" s="37"/>
    </row>
    <row r="22" spans="2:9" ht="15" customHeight="1">
      <c r="B22" s="27"/>
      <c r="C22" s="27"/>
      <c r="D22" s="27"/>
      <c r="E22" s="37"/>
      <c r="F22" s="37"/>
      <c r="G22" s="40" t="s">
        <v>37</v>
      </c>
      <c r="H22" s="28">
        <v>-1465771</v>
      </c>
      <c r="I22" s="37"/>
    </row>
    <row r="23" spans="4:9" ht="15" customHeight="1">
      <c r="D23" s="27"/>
      <c r="E23" s="37"/>
      <c r="F23" s="37"/>
      <c r="G23" s="40" t="s">
        <v>36</v>
      </c>
      <c r="H23" s="28">
        <v>-646637</v>
      </c>
      <c r="I23" s="37"/>
    </row>
    <row r="24" spans="3:9" ht="15" customHeight="1">
      <c r="C24" s="38"/>
      <c r="D24" s="39"/>
      <c r="E24" s="37"/>
      <c r="F24" s="37"/>
      <c r="G24" s="40" t="s">
        <v>63</v>
      </c>
      <c r="H24" s="69">
        <f>ROUND(-H22/0.35,0)</f>
        <v>4187917</v>
      </c>
      <c r="I24" s="68"/>
    </row>
    <row r="25" spans="3:9" ht="15" customHeight="1">
      <c r="C25" s="38"/>
      <c r="D25" s="39"/>
      <c r="E25" s="37"/>
      <c r="F25" s="37"/>
      <c r="G25" s="40" t="s">
        <v>64</v>
      </c>
      <c r="H25" s="69">
        <f>ROUND(-H23/0.35,0)</f>
        <v>1847534</v>
      </c>
      <c r="I25" s="68"/>
    </row>
    <row r="26" spans="2:9" ht="15" customHeight="1">
      <c r="B26" s="47"/>
      <c r="C26" s="35"/>
      <c r="D26" s="36"/>
      <c r="E26" s="34"/>
      <c r="F26" s="34"/>
      <c r="G26" s="35"/>
      <c r="H26" s="36"/>
      <c r="I26" s="34"/>
    </row>
    <row r="27" spans="2:9" ht="15" customHeight="1">
      <c r="B27" s="37"/>
      <c r="C27" s="37"/>
      <c r="D27" s="41" t="s">
        <v>17</v>
      </c>
      <c r="E27" s="37"/>
      <c r="F27" s="37"/>
      <c r="G27" s="41"/>
      <c r="H27" s="7" t="s">
        <v>34</v>
      </c>
      <c r="I27" s="34"/>
    </row>
    <row r="28" spans="2:9" ht="15" customHeight="1">
      <c r="B28" s="42" t="s">
        <v>27</v>
      </c>
      <c r="C28" s="30">
        <f>C30+C29</f>
        <v>6016517</v>
      </c>
      <c r="D28" s="43" t="s">
        <v>23</v>
      </c>
      <c r="E28" s="37"/>
      <c r="F28" s="42" t="s">
        <v>27</v>
      </c>
      <c r="G28" s="30">
        <f>G30+G29</f>
        <v>6035451</v>
      </c>
      <c r="H28" s="43" t="s">
        <v>23</v>
      </c>
      <c r="I28" s="34"/>
    </row>
    <row r="29" spans="2:9" ht="15" customHeight="1">
      <c r="B29" s="37" t="s">
        <v>19</v>
      </c>
      <c r="C29" s="62">
        <f>H20</f>
        <v>4145040</v>
      </c>
      <c r="D29" s="39">
        <f>C29/C28</f>
        <v>0.68894</v>
      </c>
      <c r="E29" s="37"/>
      <c r="F29" s="37" t="s">
        <v>19</v>
      </c>
      <c r="G29" s="62">
        <f>H24</f>
        <v>4187917</v>
      </c>
      <c r="H29" s="39">
        <f>G29/G28</f>
        <v>0.69389</v>
      </c>
      <c r="I29" s="34"/>
    </row>
    <row r="30" spans="2:9" ht="15" customHeight="1">
      <c r="B30" s="37" t="s">
        <v>20</v>
      </c>
      <c r="C30" s="62">
        <f>H21</f>
        <v>1871477</v>
      </c>
      <c r="D30" s="39">
        <f>C30/C28</f>
        <v>0.31106</v>
      </c>
      <c r="E30" s="37"/>
      <c r="F30" s="37" t="s">
        <v>20</v>
      </c>
      <c r="G30" s="62">
        <f>H25</f>
        <v>1847534</v>
      </c>
      <c r="H30" s="39">
        <f>G30/G28</f>
        <v>0.30611</v>
      </c>
      <c r="I30" s="34"/>
    </row>
    <row r="32" spans="1:9" ht="15" customHeight="1">
      <c r="A32" s="8">
        <v>2</v>
      </c>
      <c r="B32" s="42" t="s">
        <v>74</v>
      </c>
      <c r="C32" s="72"/>
      <c r="D32" s="39"/>
      <c r="E32" s="37"/>
      <c r="F32" s="37"/>
      <c r="G32" s="38"/>
      <c r="H32" s="70" t="s">
        <v>16</v>
      </c>
      <c r="I32" s="34"/>
    </row>
    <row r="33" spans="2:9" ht="15" customHeight="1">
      <c r="B33" s="27" t="s">
        <v>66</v>
      </c>
      <c r="C33" s="27"/>
      <c r="D33" s="27"/>
      <c r="E33" s="37"/>
      <c r="F33" s="37"/>
      <c r="G33" s="40" t="s">
        <v>47</v>
      </c>
      <c r="H33" s="28">
        <f>'[1]Electric'!$M$43</f>
        <v>-4739334</v>
      </c>
      <c r="I33" s="34"/>
    </row>
    <row r="34" spans="2:9" ht="15" customHeight="1">
      <c r="B34" s="27" t="s">
        <v>67</v>
      </c>
      <c r="C34" s="27"/>
      <c r="D34" s="27"/>
      <c r="E34" s="37"/>
      <c r="F34" s="37"/>
      <c r="G34" s="40" t="s">
        <v>37</v>
      </c>
      <c r="H34" s="28">
        <f>'[1]Electric'!$O$43</f>
        <v>1628977</v>
      </c>
      <c r="I34" s="34"/>
    </row>
    <row r="35" spans="2:8" ht="15" customHeight="1">
      <c r="B35" s="27"/>
      <c r="C35" s="27"/>
      <c r="D35" s="27"/>
      <c r="E35" s="37"/>
      <c r="F35" s="37"/>
      <c r="G35" s="40" t="s">
        <v>63</v>
      </c>
      <c r="H35" s="69">
        <f>ROUND(-H34/0.35,0)</f>
        <v>-4654220</v>
      </c>
    </row>
    <row r="36" spans="4:8" ht="15" customHeight="1">
      <c r="D36" s="27"/>
      <c r="E36" s="37"/>
      <c r="F36" s="37"/>
      <c r="G36" s="40"/>
      <c r="H36" s="28"/>
    </row>
    <row r="37" spans="2:8" ht="15" customHeight="1">
      <c r="B37" s="37"/>
      <c r="C37" s="37"/>
      <c r="D37" s="41" t="s">
        <v>17</v>
      </c>
      <c r="E37" s="37"/>
      <c r="F37" s="37"/>
      <c r="G37" s="41"/>
      <c r="H37" s="7" t="s">
        <v>34</v>
      </c>
    </row>
    <row r="38" spans="2:8" ht="15" customHeight="1">
      <c r="B38" s="42" t="s">
        <v>27</v>
      </c>
      <c r="C38" s="30">
        <f>C39</f>
        <v>-4739334</v>
      </c>
      <c r="D38" s="43" t="s">
        <v>23</v>
      </c>
      <c r="E38" s="37"/>
      <c r="F38" s="42" t="s">
        <v>27</v>
      </c>
      <c r="G38" s="30">
        <f>G39</f>
        <v>-4654220</v>
      </c>
      <c r="H38" s="43" t="s">
        <v>23</v>
      </c>
    </row>
    <row r="39" spans="2:8" ht="15" customHeight="1">
      <c r="B39" s="37" t="s">
        <v>19</v>
      </c>
      <c r="C39" s="62">
        <f>H33</f>
        <v>-4739334</v>
      </c>
      <c r="D39" s="39">
        <f>C39/C38</f>
        <v>1</v>
      </c>
      <c r="E39" s="37"/>
      <c r="F39" s="37" t="s">
        <v>19</v>
      </c>
      <c r="G39" s="62">
        <f>H35</f>
        <v>-4654220</v>
      </c>
      <c r="H39" s="39">
        <f>G39/G38</f>
        <v>1</v>
      </c>
    </row>
  </sheetData>
  <printOptions horizontalCentered="1"/>
  <pageMargins left="0.75" right="0.75" top="0.68" bottom="1" header="0.5" footer="0.5"/>
  <pageSetup horizontalDpi="300" verticalDpi="300" orientation="portrait" r:id="rId1"/>
  <headerFooter alignWithMargins="0">
    <oddHeader xml:space="preserve">&amp;C </oddHeader>
    <oddFooter>&amp;C&amp;F&amp;Rtm 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5"/>
  <sheetViews>
    <sheetView workbookViewId="0" topLeftCell="A19">
      <selection activeCell="F42" sqref="F42"/>
    </sheetView>
  </sheetViews>
  <sheetFormatPr defaultColWidth="9.00390625" defaultRowHeight="12.75"/>
  <cols>
    <col min="1" max="1" width="1.875" style="0" customWidth="1"/>
    <col min="2" max="2" width="4.50390625" style="8" customWidth="1"/>
    <col min="3" max="3" width="17.125" style="0" customWidth="1"/>
    <col min="4" max="4" width="12.625" style="0" customWidth="1"/>
    <col min="5" max="5" width="12.125" style="0" customWidth="1"/>
    <col min="6" max="6" width="11.625" style="0" customWidth="1"/>
    <col min="7" max="7" width="11.875" style="0" customWidth="1"/>
    <col min="8" max="8" width="12.50390625" style="0" customWidth="1"/>
    <col min="9" max="16384" width="11.50390625" style="0" customWidth="1"/>
  </cols>
  <sheetData>
    <row r="1" spans="1:7" ht="12.75">
      <c r="A1" s="10" t="s">
        <v>31</v>
      </c>
      <c r="B1" s="13"/>
      <c r="C1" s="10"/>
      <c r="D1" s="10"/>
      <c r="E1" s="10"/>
      <c r="F1" s="10"/>
      <c r="G1" s="10"/>
    </row>
    <row r="2" spans="1:7" ht="12.75">
      <c r="A2" s="10" t="s">
        <v>32</v>
      </c>
      <c r="B2" s="13"/>
      <c r="C2" s="10"/>
      <c r="D2" s="10"/>
      <c r="E2" s="10"/>
      <c r="F2" s="10"/>
      <c r="G2" s="10"/>
    </row>
    <row r="3" spans="1:7" ht="12.75">
      <c r="A3" s="10" t="str">
        <f>'Ele Normal Accrual'!A3</f>
        <v>For the Twelve Months Ended September 30, 2008</v>
      </c>
      <c r="B3" s="13"/>
      <c r="C3" s="10"/>
      <c r="D3" s="10"/>
      <c r="E3" s="10"/>
      <c r="F3" s="10"/>
      <c r="G3" s="10"/>
    </row>
    <row r="4" ht="12.75">
      <c r="D4" s="5"/>
    </row>
    <row r="5" spans="4:7" ht="12.75">
      <c r="D5" s="5"/>
      <c r="E5" s="18" t="s">
        <v>1</v>
      </c>
      <c r="F5" s="18" t="s">
        <v>2</v>
      </c>
      <c r="G5" s="18" t="s">
        <v>3</v>
      </c>
    </row>
    <row r="6" spans="2:4" s="20" customFormat="1" ht="12.75">
      <c r="B6" s="8"/>
      <c r="D6" s="21"/>
    </row>
    <row r="7" spans="2:7" s="20" customFormat="1" ht="12.75">
      <c r="B7" s="8"/>
      <c r="C7" s="20" t="s">
        <v>4</v>
      </c>
      <c r="D7" s="21"/>
      <c r="E7" s="20">
        <f>F7+G7</f>
        <v>17792306</v>
      </c>
      <c r="F7" s="74">
        <v>14679760</v>
      </c>
      <c r="G7" s="74">
        <v>3112546</v>
      </c>
    </row>
    <row r="8" spans="2:4" s="20" customFormat="1" ht="12.75">
      <c r="B8" s="8"/>
      <c r="C8" s="20" t="s">
        <v>30</v>
      </c>
      <c r="D8" s="21"/>
    </row>
    <row r="9" spans="2:4" s="20" customFormat="1" ht="12.75">
      <c r="B9" s="23" t="s">
        <v>24</v>
      </c>
      <c r="C9"/>
      <c r="D9" s="21"/>
    </row>
    <row r="10" s="20" customFormat="1" ht="12.75">
      <c r="D10" s="21"/>
    </row>
    <row r="11" spans="2:4" s="20" customFormat="1" ht="12.75">
      <c r="B11" s="8">
        <v>1</v>
      </c>
      <c r="C11" s="23" t="str">
        <f>'Gas Worksheet'!B7</f>
        <v>Injuries and Damages  </v>
      </c>
      <c r="D11" s="21"/>
    </row>
    <row r="12" spans="2:7" s="20" customFormat="1" ht="12.75">
      <c r="B12" s="8"/>
      <c r="C12" s="20" t="s">
        <v>38</v>
      </c>
      <c r="D12" s="21"/>
      <c r="E12" s="20">
        <f>F12+G12</f>
        <v>-29570</v>
      </c>
      <c r="F12" s="20">
        <f>-'Gas Worksheet'!C14</f>
        <v>-19961</v>
      </c>
      <c r="G12" s="20">
        <f>-'Gas Worksheet'!$C$15</f>
        <v>-9609</v>
      </c>
    </row>
    <row r="13" spans="2:4" s="20" customFormat="1" ht="12.75">
      <c r="B13" s="8"/>
      <c r="D13" s="21"/>
    </row>
    <row r="14" spans="2:4" s="20" customFormat="1" ht="12.75">
      <c r="B14" s="8">
        <v>2</v>
      </c>
      <c r="C14" s="23" t="str">
        <f>'Gas Worksheet'!B23</f>
        <v>DSM Book Amortization Allocation</v>
      </c>
      <c r="D14" s="21"/>
    </row>
    <row r="15" spans="2:7" s="20" customFormat="1" ht="12.75">
      <c r="B15" s="8"/>
      <c r="C15" s="20" t="s">
        <v>38</v>
      </c>
      <c r="D15" s="21"/>
      <c r="E15" s="20">
        <f>F15+G15</f>
        <v>-437556</v>
      </c>
      <c r="F15" s="20">
        <f>-'Gas Worksheet'!C30</f>
        <v>-307217</v>
      </c>
      <c r="G15" s="20">
        <f>-'Gas Worksheet'!$C$31</f>
        <v>-130339</v>
      </c>
    </row>
    <row r="16" spans="2:7" s="20" customFormat="1" ht="12.75">
      <c r="B16" s="8"/>
      <c r="C16" s="20" t="s">
        <v>5</v>
      </c>
      <c r="D16" s="21"/>
      <c r="E16" s="29">
        <f>F16+G16</f>
        <v>437556</v>
      </c>
      <c r="F16" s="29">
        <f>'Gas Worksheet'!$G$30</f>
        <v>336413</v>
      </c>
      <c r="G16" s="29">
        <f>'Gas Worksheet'!$G$31</f>
        <v>101143</v>
      </c>
    </row>
    <row r="17" spans="2:7" s="20" customFormat="1" ht="12.75">
      <c r="B17" s="8"/>
      <c r="C17" s="20" t="s">
        <v>6</v>
      </c>
      <c r="D17" s="21"/>
      <c r="E17" s="20">
        <f>SUM(E7:E16)</f>
        <v>17762736</v>
      </c>
      <c r="F17" s="20">
        <f>SUM(F7:F16)</f>
        <v>14688995</v>
      </c>
      <c r="G17" s="20">
        <f>SUM(G7:G16)</f>
        <v>3073741</v>
      </c>
    </row>
    <row r="18" spans="2:4" s="20" customFormat="1" ht="12.75">
      <c r="B18" s="8"/>
      <c r="D18" s="21"/>
    </row>
    <row r="19" spans="2:4" s="20" customFormat="1" ht="12.75">
      <c r="B19" s="8"/>
      <c r="D19" s="21"/>
    </row>
    <row r="20" spans="2:7" s="20" customFormat="1" ht="12.75">
      <c r="B20" s="25" t="s">
        <v>7</v>
      </c>
      <c r="D20" s="21"/>
      <c r="E20" s="20">
        <f>F20+G20</f>
        <v>6227307</v>
      </c>
      <c r="F20" s="74">
        <v>5137916</v>
      </c>
      <c r="G20" s="74">
        <v>1089391</v>
      </c>
    </row>
    <row r="21" spans="2:4" s="20" customFormat="1" ht="12.75">
      <c r="B21" s="25"/>
      <c r="C21" s="20" t="s">
        <v>30</v>
      </c>
      <c r="D21" s="21"/>
    </row>
    <row r="22" spans="2:7" s="20" customFormat="1" ht="12" customHeight="1">
      <c r="B22" s="25" t="s">
        <v>8</v>
      </c>
      <c r="D22" s="21"/>
      <c r="E22" s="20">
        <f>F22+G22</f>
        <v>6216957</v>
      </c>
      <c r="F22" s="50">
        <f>F17*0.35</f>
        <v>5141148</v>
      </c>
      <c r="G22" s="50">
        <f>G17*0.35</f>
        <v>1075809</v>
      </c>
    </row>
    <row r="23" spans="2:4" s="20" customFormat="1" ht="12" customHeight="1">
      <c r="B23" s="25"/>
      <c r="D23" s="21"/>
    </row>
    <row r="24" spans="2:7" s="20" customFormat="1" ht="12" customHeight="1">
      <c r="B24" s="25"/>
      <c r="C24" s="76" t="s">
        <v>35</v>
      </c>
      <c r="D24" s="60"/>
      <c r="E24" s="61">
        <f>E22-E20</f>
        <v>-10350</v>
      </c>
      <c r="F24" s="61">
        <f>F22-F20</f>
        <v>3232</v>
      </c>
      <c r="G24" s="73">
        <f>G22-G20</f>
        <v>-13582</v>
      </c>
    </row>
    <row r="25" spans="2:7" s="20" customFormat="1" ht="12" customHeight="1">
      <c r="B25" s="8"/>
      <c r="C25"/>
      <c r="D25"/>
      <c r="E25"/>
      <c r="F25"/>
      <c r="G25"/>
    </row>
    <row r="26" spans="2:8" ht="12.75">
      <c r="B26"/>
      <c r="E26" s="22"/>
      <c r="F26" s="22"/>
      <c r="G26" s="26"/>
      <c r="H26" s="5"/>
    </row>
    <row r="27" spans="2:8" ht="12.75">
      <c r="B27"/>
      <c r="E27" s="18" t="s">
        <v>1</v>
      </c>
      <c r="F27" s="18" t="s">
        <v>2</v>
      </c>
      <c r="G27" s="18" t="s">
        <v>3</v>
      </c>
      <c r="H27" s="5"/>
    </row>
    <row r="28" spans="2:8" ht="12.75">
      <c r="B28" s="32" t="s">
        <v>9</v>
      </c>
      <c r="E28" s="20"/>
      <c r="F28" s="20"/>
      <c r="G28" s="20"/>
      <c r="H28" s="5"/>
    </row>
    <row r="29" spans="5:8" ht="12.75">
      <c r="E29" s="20"/>
      <c r="F29" s="20"/>
      <c r="G29" s="20"/>
      <c r="H29" s="20"/>
    </row>
    <row r="30" spans="2:8" ht="12.75">
      <c r="B30" s="8">
        <v>1</v>
      </c>
      <c r="C30" s="23" t="str">
        <f>'Gas Worksheet'!B7</f>
        <v>Injuries and Damages  </v>
      </c>
      <c r="E30" s="20"/>
      <c r="F30" s="20"/>
      <c r="G30" s="20"/>
      <c r="H30" s="20"/>
    </row>
    <row r="31" spans="3:8" ht="12.75">
      <c r="C31" s="20" t="s">
        <v>10</v>
      </c>
      <c r="E31" s="20">
        <f>F31+G31</f>
        <v>10350</v>
      </c>
      <c r="F31" s="20">
        <f>-'Gas Worksheet'!$C$19</f>
        <v>6898</v>
      </c>
      <c r="G31" s="20">
        <f>-'Gas Worksheet'!$C$20</f>
        <v>3452</v>
      </c>
      <c r="H31" s="20"/>
    </row>
    <row r="32" spans="3:8" ht="12.75">
      <c r="C32" s="20"/>
      <c r="E32" s="20"/>
      <c r="F32" s="20"/>
      <c r="G32" s="20"/>
      <c r="H32" s="20"/>
    </row>
    <row r="33" spans="3:8" ht="12.75">
      <c r="C33" s="58" t="s">
        <v>11</v>
      </c>
      <c r="D33" s="59"/>
      <c r="E33" s="61">
        <f>E31</f>
        <v>10350</v>
      </c>
      <c r="F33" s="61">
        <f>F31</f>
        <v>6898</v>
      </c>
      <c r="G33" s="61">
        <f>G31</f>
        <v>3452</v>
      </c>
      <c r="H33" s="20"/>
    </row>
    <row r="34" spans="5:256" ht="12.75">
      <c r="E34" s="20"/>
      <c r="F34" s="20"/>
      <c r="G34" s="20"/>
      <c r="H34" s="20"/>
      <c r="IV34" s="20" t="e">
        <f>#REF!+#REF!</f>
        <v>#REF!</v>
      </c>
    </row>
    <row r="35" spans="2:8" ht="12.75">
      <c r="B35" s="25" t="s">
        <v>49</v>
      </c>
      <c r="E35" s="20"/>
      <c r="F35" s="20"/>
      <c r="G35" s="20"/>
      <c r="H35" s="20"/>
    </row>
    <row r="36" spans="3:8" ht="12.75">
      <c r="C36" t="s">
        <v>50</v>
      </c>
      <c r="E36" s="20">
        <f>F36+G36</f>
        <v>23280147</v>
      </c>
      <c r="F36" s="74">
        <v>16069726</v>
      </c>
      <c r="G36" s="74">
        <v>7210421</v>
      </c>
      <c r="H36" s="20"/>
    </row>
    <row r="37" spans="3:8" ht="12.75">
      <c r="C37" t="s">
        <v>51</v>
      </c>
      <c r="E37" s="20">
        <f>F37+G37</f>
        <v>9543998</v>
      </c>
      <c r="F37" s="74">
        <v>5723722</v>
      </c>
      <c r="G37" s="74">
        <v>3820276</v>
      </c>
      <c r="H37" s="20"/>
    </row>
    <row r="38" spans="5:8" ht="12.75">
      <c r="E38" s="24">
        <f>E36-E37</f>
        <v>13736149</v>
      </c>
      <c r="F38" s="24">
        <f>F36-F37</f>
        <v>10346004</v>
      </c>
      <c r="G38" s="24">
        <f>G36-G37</f>
        <v>3390145</v>
      </c>
      <c r="H38" s="20"/>
    </row>
    <row r="39" spans="5:8" ht="12.75">
      <c r="E39" s="20"/>
      <c r="F39" s="20"/>
      <c r="G39" s="20"/>
      <c r="H39" s="20"/>
    </row>
    <row r="40" spans="3:8" ht="12.75">
      <c r="C40" t="s">
        <v>52</v>
      </c>
      <c r="E40" s="20">
        <f>F40+G40</f>
        <v>6227307</v>
      </c>
      <c r="F40" s="20">
        <f>F20</f>
        <v>5137916</v>
      </c>
      <c r="G40" s="20">
        <f>G20</f>
        <v>1089391</v>
      </c>
      <c r="H40" s="20"/>
    </row>
    <row r="41" spans="3:8" ht="12.75">
      <c r="C41" t="s">
        <v>53</v>
      </c>
      <c r="E41" s="20">
        <f>F41+G41</f>
        <v>-708263</v>
      </c>
      <c r="F41" s="74">
        <v>-1042180</v>
      </c>
      <c r="G41" s="74">
        <v>333917</v>
      </c>
      <c r="H41" s="20"/>
    </row>
    <row r="42" spans="3:8" ht="12.75">
      <c r="C42" t="s">
        <v>54</v>
      </c>
      <c r="E42" s="20">
        <f>E47</f>
        <v>0</v>
      </c>
      <c r="F42" s="20">
        <f>F47</f>
        <v>10130</v>
      </c>
      <c r="G42" s="20">
        <f>G47</f>
        <v>-10130</v>
      </c>
      <c r="H42" s="20"/>
    </row>
    <row r="43" spans="3:8" ht="12.75">
      <c r="C43" t="s">
        <v>55</v>
      </c>
      <c r="E43" s="24">
        <f>SUM(E40:E42)</f>
        <v>5519044</v>
      </c>
      <c r="F43" s="24">
        <f>SUM(F40:F42)</f>
        <v>4105866</v>
      </c>
      <c r="G43" s="24">
        <f>SUM(G40:G42)</f>
        <v>1413178</v>
      </c>
      <c r="H43" s="20"/>
    </row>
    <row r="44" spans="5:8" ht="12.75">
      <c r="E44" s="20"/>
      <c r="F44" s="20"/>
      <c r="G44" s="20"/>
      <c r="H44" s="20"/>
    </row>
    <row r="45" spans="3:8" ht="12.75">
      <c r="C45" s="77" t="s">
        <v>56</v>
      </c>
      <c r="D45" s="77"/>
      <c r="E45" s="78">
        <f>E43/E38</f>
        <v>0.4018</v>
      </c>
      <c r="F45" s="78">
        <f>F43/F38</f>
        <v>0.3969</v>
      </c>
      <c r="G45" s="78">
        <f>G43/G38</f>
        <v>0.4168</v>
      </c>
      <c r="H45" s="20"/>
    </row>
    <row r="46" spans="5:8" ht="12.75">
      <c r="E46" s="20"/>
      <c r="F46" s="20"/>
      <c r="G46" s="20"/>
      <c r="H46" s="3"/>
    </row>
    <row r="47" spans="3:8" ht="12.75">
      <c r="C47" s="57" t="s">
        <v>46</v>
      </c>
      <c r="D47" s="56"/>
      <c r="E47" s="55">
        <f>E24+E33</f>
        <v>0</v>
      </c>
      <c r="F47" s="55">
        <f>F24+F33</f>
        <v>10130</v>
      </c>
      <c r="G47" s="55">
        <f>G24+G33</f>
        <v>-10130</v>
      </c>
      <c r="H47" s="20"/>
    </row>
    <row r="48" spans="5:8" ht="12.75">
      <c r="E48" s="20"/>
      <c r="F48" s="52"/>
      <c r="G48" s="20"/>
      <c r="H48" s="20"/>
    </row>
    <row r="49" spans="5:8" ht="12.75">
      <c r="E49" s="20"/>
      <c r="F49" s="20"/>
      <c r="G49" s="20"/>
      <c r="H49" s="20"/>
    </row>
    <row r="50" spans="5:8" ht="12.75">
      <c r="E50" s="20"/>
      <c r="F50" s="20"/>
      <c r="G50" s="20"/>
      <c r="H50" s="20"/>
    </row>
    <row r="51" spans="5:8" ht="12.75">
      <c r="E51" s="20"/>
      <c r="F51" s="20"/>
      <c r="G51" s="20"/>
      <c r="H51" s="20"/>
    </row>
    <row r="52" spans="5:8" ht="12.75">
      <c r="E52" s="20"/>
      <c r="F52" s="20"/>
      <c r="G52" s="20"/>
      <c r="H52" s="20"/>
    </row>
    <row r="53" spans="5:8" ht="12.75">
      <c r="E53" s="20"/>
      <c r="F53" s="20"/>
      <c r="G53" s="20"/>
      <c r="H53" s="20"/>
    </row>
    <row r="54" spans="5:8" ht="12.75">
      <c r="E54" s="20"/>
      <c r="F54" s="20"/>
      <c r="G54" s="20"/>
      <c r="H54" s="20"/>
    </row>
    <row r="55" spans="5:8" ht="12.75">
      <c r="E55" s="20"/>
      <c r="F55" s="20"/>
      <c r="G55" s="20"/>
      <c r="H55" s="20"/>
    </row>
    <row r="56" spans="5:8" ht="12.75">
      <c r="E56" s="20"/>
      <c r="F56" s="20"/>
      <c r="G56" s="20"/>
      <c r="H56" s="20"/>
    </row>
    <row r="57" spans="5:8" ht="12.75">
      <c r="E57" s="20"/>
      <c r="F57" s="20"/>
      <c r="G57" s="20"/>
      <c r="H57" s="20"/>
    </row>
    <row r="58" spans="5:8" ht="12.75">
      <c r="E58" s="20"/>
      <c r="F58" s="20"/>
      <c r="G58" s="20"/>
      <c r="H58" s="20"/>
    </row>
    <row r="59" spans="5:8" ht="12.75">
      <c r="E59" s="20"/>
      <c r="F59" s="20"/>
      <c r="G59" s="20"/>
      <c r="H59" s="20"/>
    </row>
    <row r="60" spans="5:8" ht="12.75">
      <c r="E60" s="20"/>
      <c r="F60" s="20"/>
      <c r="G60" s="20"/>
      <c r="H60" s="20"/>
    </row>
    <row r="61" spans="5:8" ht="12.75">
      <c r="E61" s="20"/>
      <c r="F61" s="20"/>
      <c r="G61" s="20"/>
      <c r="H61" s="20"/>
    </row>
    <row r="62" spans="5:8" ht="12.75">
      <c r="E62" s="20"/>
      <c r="F62" s="20"/>
      <c r="G62" s="20"/>
      <c r="H62" s="20"/>
    </row>
    <row r="63" spans="5:8" ht="12.75">
      <c r="E63" s="20"/>
      <c r="F63" s="20"/>
      <c r="G63" s="20"/>
      <c r="H63" s="20"/>
    </row>
    <row r="64" spans="5:8" ht="12.75">
      <c r="E64" s="20"/>
      <c r="F64" s="20"/>
      <c r="G64" s="20"/>
      <c r="H64" s="20"/>
    </row>
    <row r="65" spans="5:8" ht="12.75">
      <c r="E65" s="20"/>
      <c r="F65" s="20"/>
      <c r="G65" s="20"/>
      <c r="H65" s="20"/>
    </row>
    <row r="66" spans="5:8" ht="12.75">
      <c r="E66" s="20"/>
      <c r="F66" s="20"/>
      <c r="G66" s="20"/>
      <c r="H66" s="20"/>
    </row>
    <row r="67" spans="5:8" ht="12.75">
      <c r="E67" s="20"/>
      <c r="F67" s="20"/>
      <c r="G67" s="20"/>
      <c r="H67" s="20"/>
    </row>
    <row r="68" spans="5:8" ht="12.75">
      <c r="E68" s="20"/>
      <c r="F68" s="20"/>
      <c r="G68" s="20"/>
      <c r="H68" s="20"/>
    </row>
    <row r="69" spans="5:8" ht="12.75">
      <c r="E69" s="20"/>
      <c r="F69" s="20"/>
      <c r="G69" s="20"/>
      <c r="H69" s="20"/>
    </row>
    <row r="70" spans="5:8" ht="12.75">
      <c r="E70" s="20"/>
      <c r="F70" s="20"/>
      <c r="G70" s="20"/>
      <c r="H70" s="20"/>
    </row>
    <row r="71" spans="5:8" ht="12.75">
      <c r="E71" s="20"/>
      <c r="F71" s="20"/>
      <c r="G71" s="20"/>
      <c r="H71" s="20"/>
    </row>
    <row r="72" spans="5:8" ht="12.75">
      <c r="E72" s="20"/>
      <c r="F72" s="20"/>
      <c r="G72" s="20"/>
      <c r="H72" s="20"/>
    </row>
    <row r="73" spans="5:8" ht="12.75">
      <c r="E73" s="20"/>
      <c r="F73" s="20"/>
      <c r="G73" s="20"/>
      <c r="H73" s="20"/>
    </row>
    <row r="74" spans="5:8" ht="12.75">
      <c r="E74" s="20"/>
      <c r="F74" s="20"/>
      <c r="G74" s="20"/>
      <c r="H74" s="20"/>
    </row>
    <row r="75" spans="5:8" ht="12.75">
      <c r="E75" s="20"/>
      <c r="F75" s="20"/>
      <c r="G75" s="20"/>
      <c r="H75" s="20"/>
    </row>
    <row r="76" spans="5:8" ht="12.75">
      <c r="E76" s="20"/>
      <c r="F76" s="20"/>
      <c r="G76" s="20"/>
      <c r="H76" s="20"/>
    </row>
    <row r="77" spans="5:8" ht="12.75">
      <c r="E77" s="20"/>
      <c r="F77" s="20"/>
      <c r="G77" s="20"/>
      <c r="H77" s="20"/>
    </row>
    <row r="78" spans="5:8" ht="12.75">
      <c r="E78" s="20"/>
      <c r="F78" s="20"/>
      <c r="G78" s="20"/>
      <c r="H78" s="20"/>
    </row>
    <row r="79" spans="5:8" ht="12.75">
      <c r="E79" s="20"/>
      <c r="F79" s="20"/>
      <c r="G79" s="20"/>
      <c r="H79" s="20"/>
    </row>
    <row r="80" spans="5:8" ht="12.75">
      <c r="E80" s="20"/>
      <c r="F80" s="20"/>
      <c r="G80" s="20"/>
      <c r="H80" s="20"/>
    </row>
    <row r="81" spans="5:8" ht="12.75">
      <c r="E81" s="20"/>
      <c r="F81" s="20"/>
      <c r="G81" s="20"/>
      <c r="H81" s="20"/>
    </row>
    <row r="82" spans="5:8" ht="12.75">
      <c r="E82" s="20"/>
      <c r="F82" s="20"/>
      <c r="G82" s="20"/>
      <c r="H82" s="20"/>
    </row>
    <row r="83" spans="5:8" ht="12.75">
      <c r="E83" s="20"/>
      <c r="F83" s="20"/>
      <c r="G83" s="20"/>
      <c r="H83" s="20"/>
    </row>
    <row r="84" spans="5:8" ht="12.75">
      <c r="E84" s="20"/>
      <c r="F84" s="20"/>
      <c r="G84" s="20"/>
      <c r="H84" s="20"/>
    </row>
    <row r="85" spans="5:8" ht="12.75">
      <c r="E85" s="20"/>
      <c r="F85" s="20"/>
      <c r="G85" s="20"/>
      <c r="H85" s="20"/>
    </row>
    <row r="86" spans="5:8" ht="12.75">
      <c r="E86" s="20"/>
      <c r="F86" s="20"/>
      <c r="G86" s="20"/>
      <c r="H86" s="20"/>
    </row>
    <row r="87" spans="5:8" ht="12.75">
      <c r="E87" s="20"/>
      <c r="F87" s="20"/>
      <c r="G87" s="20"/>
      <c r="H87" s="20"/>
    </row>
    <row r="88" spans="5:8" ht="12.75">
      <c r="E88" s="20"/>
      <c r="F88" s="20"/>
      <c r="G88" s="20"/>
      <c r="H88" s="20"/>
    </row>
    <row r="89" spans="5:8" ht="12.75">
      <c r="E89" s="20"/>
      <c r="F89" s="20"/>
      <c r="G89" s="20"/>
      <c r="H89" s="20"/>
    </row>
    <row r="90" spans="5:8" ht="12.75">
      <c r="E90" s="20"/>
      <c r="F90" s="20"/>
      <c r="G90" s="20"/>
      <c r="H90" s="20"/>
    </row>
    <row r="91" spans="5:8" ht="12.75">
      <c r="E91" s="20"/>
      <c r="F91" s="20"/>
      <c r="G91" s="20"/>
      <c r="H91" s="20"/>
    </row>
    <row r="92" spans="5:8" ht="12.75">
      <c r="E92" s="20"/>
      <c r="F92" s="20"/>
      <c r="G92" s="20"/>
      <c r="H92" s="20"/>
    </row>
    <row r="93" spans="5:8" ht="12.75">
      <c r="E93" s="20"/>
      <c r="F93" s="20"/>
      <c r="G93" s="20"/>
      <c r="H93" s="20"/>
    </row>
    <row r="94" spans="5:8" ht="12.75">
      <c r="E94" s="20"/>
      <c r="F94" s="20"/>
      <c r="G94" s="20"/>
      <c r="H94" s="20"/>
    </row>
    <row r="95" spans="5:8" ht="12.75">
      <c r="E95" s="20"/>
      <c r="F95" s="20"/>
      <c r="G95" s="20"/>
      <c r="H95" s="20"/>
    </row>
    <row r="96" spans="5:8" ht="12.75">
      <c r="E96" s="20"/>
      <c r="F96" s="20"/>
      <c r="G96" s="20"/>
      <c r="H96" s="20"/>
    </row>
    <row r="97" spans="5:8" ht="12.75">
      <c r="E97" s="20"/>
      <c r="F97" s="20"/>
      <c r="G97" s="20"/>
      <c r="H97" s="20"/>
    </row>
    <row r="98" spans="5:8" ht="12.75">
      <c r="E98" s="20"/>
      <c r="F98" s="20"/>
      <c r="G98" s="20"/>
      <c r="H98" s="20"/>
    </row>
    <row r="99" spans="5:8" ht="12.75">
      <c r="E99" s="20"/>
      <c r="F99" s="20"/>
      <c r="G99" s="20"/>
      <c r="H99" s="20"/>
    </row>
    <row r="100" spans="5:8" ht="12.75">
      <c r="E100" s="20"/>
      <c r="F100" s="20"/>
      <c r="G100" s="20"/>
      <c r="H100" s="20"/>
    </row>
    <row r="101" spans="5:8" ht="12.75">
      <c r="E101" s="20"/>
      <c r="F101" s="20"/>
      <c r="G101" s="20"/>
      <c r="H101" s="20"/>
    </row>
    <row r="102" spans="5:8" ht="12.75">
      <c r="E102" s="20"/>
      <c r="F102" s="20"/>
      <c r="G102" s="20"/>
      <c r="H102" s="20"/>
    </row>
    <row r="103" spans="5:8" ht="12.75">
      <c r="E103" s="20"/>
      <c r="F103" s="20"/>
      <c r="G103" s="20"/>
      <c r="H103" s="20"/>
    </row>
    <row r="104" spans="5:8" ht="12.75">
      <c r="E104" s="20"/>
      <c r="F104" s="20"/>
      <c r="G104" s="20"/>
      <c r="H104" s="20"/>
    </row>
    <row r="105" spans="5:8" ht="12.75">
      <c r="E105" s="20"/>
      <c r="F105" s="20"/>
      <c r="G105" s="20"/>
      <c r="H105" s="20"/>
    </row>
    <row r="106" spans="5:8" ht="12.75">
      <c r="E106" s="20"/>
      <c r="F106" s="20"/>
      <c r="G106" s="20"/>
      <c r="H106" s="20"/>
    </row>
    <row r="107" spans="5:8" ht="12.75">
      <c r="E107" s="20"/>
      <c r="F107" s="20"/>
      <c r="G107" s="20"/>
      <c r="H107" s="20"/>
    </row>
    <row r="108" spans="5:8" ht="12.75">
      <c r="E108" s="20"/>
      <c r="F108" s="20"/>
      <c r="G108" s="20"/>
      <c r="H108" s="20"/>
    </row>
    <row r="109" spans="5:8" ht="12.75">
      <c r="E109" s="20"/>
      <c r="F109" s="20"/>
      <c r="G109" s="20"/>
      <c r="H109" s="20"/>
    </row>
    <row r="110" spans="5:8" ht="12.75">
      <c r="E110" s="20"/>
      <c r="F110" s="20"/>
      <c r="G110" s="20"/>
      <c r="H110" s="20"/>
    </row>
    <row r="111" spans="5:8" ht="12.75">
      <c r="E111" s="20"/>
      <c r="F111" s="20"/>
      <c r="G111" s="20"/>
      <c r="H111" s="20"/>
    </row>
    <row r="112" spans="5:8" ht="12.75">
      <c r="E112" s="20"/>
      <c r="F112" s="20"/>
      <c r="G112" s="20"/>
      <c r="H112" s="20"/>
    </row>
    <row r="113" spans="5:8" ht="12.75">
      <c r="E113" s="20"/>
      <c r="F113" s="20"/>
      <c r="G113" s="20"/>
      <c r="H113" s="20"/>
    </row>
    <row r="114" spans="5:8" ht="12.75">
      <c r="E114" s="20"/>
      <c r="F114" s="20"/>
      <c r="G114" s="20"/>
      <c r="H114" s="20"/>
    </row>
    <row r="115" spans="5:8" ht="12.75">
      <c r="E115" s="20"/>
      <c r="F115" s="20"/>
      <c r="G115" s="20"/>
      <c r="H115" s="20"/>
    </row>
    <row r="116" spans="5:8" ht="12.75">
      <c r="E116" s="20"/>
      <c r="F116" s="20"/>
      <c r="G116" s="20"/>
      <c r="H116" s="20"/>
    </row>
    <row r="117" spans="5:8" ht="12.75">
      <c r="E117" s="20"/>
      <c r="F117" s="20"/>
      <c r="G117" s="20"/>
      <c r="H117" s="20"/>
    </row>
    <row r="118" spans="5:8" ht="12.75">
      <c r="E118" s="20"/>
      <c r="F118" s="20"/>
      <c r="G118" s="20"/>
      <c r="H118" s="20"/>
    </row>
    <row r="119" ht="12.75">
      <c r="H119" s="20"/>
    </row>
    <row r="120" ht="12.75">
      <c r="H120" s="20"/>
    </row>
    <row r="121" ht="12.75">
      <c r="H121" s="20"/>
    </row>
    <row r="122" ht="12.75">
      <c r="H122" s="20"/>
    </row>
    <row r="123" ht="12.75">
      <c r="H123" s="20"/>
    </row>
    <row r="124" ht="12.75">
      <c r="H124" s="20"/>
    </row>
    <row r="125" ht="12.75">
      <c r="H125" s="20"/>
    </row>
    <row r="126" ht="12.75">
      <c r="H126" s="20"/>
    </row>
    <row r="127" ht="12.75">
      <c r="H127" s="20"/>
    </row>
    <row r="128" ht="12.75">
      <c r="H128" s="20"/>
    </row>
    <row r="129" ht="12.75">
      <c r="H129" s="20"/>
    </row>
    <row r="130" ht="12.75">
      <c r="H130" s="20"/>
    </row>
    <row r="131" ht="12.75">
      <c r="H131" s="20"/>
    </row>
    <row r="132" ht="12.75">
      <c r="H132" s="20"/>
    </row>
    <row r="133" ht="12.75">
      <c r="H133" s="20"/>
    </row>
    <row r="134" ht="12.75">
      <c r="H134" s="20"/>
    </row>
    <row r="135" ht="12.75">
      <c r="H135" s="20"/>
    </row>
    <row r="136" ht="12.75">
      <c r="H136" s="20"/>
    </row>
    <row r="137" ht="12.75">
      <c r="H137" s="20"/>
    </row>
    <row r="138" ht="12.75">
      <c r="H138" s="20"/>
    </row>
    <row r="139" ht="12.75">
      <c r="H139" s="20"/>
    </row>
    <row r="140" ht="12.75">
      <c r="H140" s="20"/>
    </row>
    <row r="141" ht="12.75">
      <c r="H141" s="20"/>
    </row>
    <row r="142" ht="12.75">
      <c r="H142" s="20"/>
    </row>
    <row r="143" ht="12.75">
      <c r="H143" s="20"/>
    </row>
    <row r="144" ht="12.75">
      <c r="H144" s="20"/>
    </row>
    <row r="145" ht="12.75">
      <c r="H145" s="20"/>
    </row>
    <row r="146" ht="12.75">
      <c r="H146" s="20"/>
    </row>
    <row r="147" ht="12.75">
      <c r="H147" s="20"/>
    </row>
    <row r="148" ht="12.75">
      <c r="H148" s="20"/>
    </row>
    <row r="149" ht="12.75">
      <c r="H149" s="20"/>
    </row>
    <row r="150" ht="12.75">
      <c r="H150" s="20"/>
    </row>
    <row r="151" ht="12.75">
      <c r="H151" s="20"/>
    </row>
    <row r="152" ht="12.75">
      <c r="H152" s="20"/>
    </row>
    <row r="153" ht="12.75">
      <c r="H153" s="20"/>
    </row>
    <row r="154" ht="12.75">
      <c r="H154" s="20"/>
    </row>
    <row r="155" ht="12.75">
      <c r="H155" s="20"/>
    </row>
    <row r="156" ht="12.75">
      <c r="H156" s="20"/>
    </row>
    <row r="157" ht="12.75">
      <c r="H157" s="20"/>
    </row>
    <row r="158" ht="12.75">
      <c r="H158" s="20"/>
    </row>
    <row r="159" ht="12.75">
      <c r="H159" s="20"/>
    </row>
    <row r="160" ht="12.75">
      <c r="H160" s="20"/>
    </row>
    <row r="161" ht="12.75">
      <c r="H161" s="20"/>
    </row>
    <row r="162" ht="12.75">
      <c r="H162" s="20"/>
    </row>
    <row r="163" ht="12.75">
      <c r="H163" s="20"/>
    </row>
    <row r="164" ht="12.75">
      <c r="H164" s="20"/>
    </row>
    <row r="165" ht="12.75">
      <c r="H165" s="20"/>
    </row>
    <row r="166" ht="12.75">
      <c r="H166" s="20"/>
    </row>
    <row r="167" ht="12.75">
      <c r="H167" s="20"/>
    </row>
    <row r="168" ht="12.75">
      <c r="H168" s="20"/>
    </row>
    <row r="169" ht="12.75">
      <c r="H169" s="20"/>
    </row>
    <row r="170" ht="12.75">
      <c r="H170" s="20"/>
    </row>
    <row r="171" ht="12.75">
      <c r="H171" s="20"/>
    </row>
    <row r="172" ht="12.75">
      <c r="H172" s="20"/>
    </row>
    <row r="173" ht="12.75">
      <c r="H173" s="20"/>
    </row>
    <row r="174" ht="12.75">
      <c r="H174" s="20"/>
    </row>
    <row r="175" ht="12.75">
      <c r="H175" s="20"/>
    </row>
  </sheetData>
  <printOptions horizontalCentered="1"/>
  <pageMargins left="0.75" right="0.75" top="0.68" bottom="1" header="0.5" footer="0.5"/>
  <pageSetup horizontalDpi="300" verticalDpi="300" orientation="portrait" scale="90" r:id="rId1"/>
  <headerFooter alignWithMargins="0">
    <oddHeader xml:space="preserve">&amp;C </oddHeader>
    <oddFooter>&amp;C&amp;F&amp;Rtm &amp;D&amp;T</oddFooter>
  </headerFooter>
  <rowBreaks count="1" manualBreakCount="1">
    <brk id="3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E1">
      <selection activeCell="L12" sqref="L12"/>
    </sheetView>
  </sheetViews>
  <sheetFormatPr defaultColWidth="9.00390625" defaultRowHeight="12.75"/>
  <cols>
    <col min="1" max="1" width="4.375" style="8" customWidth="1"/>
    <col min="2" max="2" width="15.00390625" style="0" customWidth="1"/>
    <col min="3" max="3" width="12.625" style="0" customWidth="1"/>
    <col min="4" max="4" width="12.00390625" style="0" customWidth="1"/>
    <col min="5" max="5" width="1.625" style="0" customWidth="1"/>
    <col min="6" max="6" width="17.875" style="0" customWidth="1"/>
    <col min="7" max="7" width="13.00390625" style="0" customWidth="1"/>
    <col min="8" max="8" width="16.125" style="0" customWidth="1"/>
    <col min="9" max="9" width="11.50390625" style="0" customWidth="1"/>
    <col min="10" max="10" width="4.875" style="5" customWidth="1"/>
    <col min="11" max="16384" width="11.50390625" style="0" customWidth="1"/>
  </cols>
  <sheetData>
    <row r="1" spans="1:12" ht="12.75">
      <c r="A1" s="10" t="s">
        <v>12</v>
      </c>
      <c r="B1" s="10"/>
      <c r="C1" s="10"/>
      <c r="D1" s="10"/>
      <c r="E1" s="10"/>
      <c r="F1" s="10"/>
      <c r="G1" s="10"/>
      <c r="H1" s="10"/>
      <c r="J1" s="16" t="s">
        <v>25</v>
      </c>
      <c r="L1" s="49" t="s">
        <v>45</v>
      </c>
    </row>
    <row r="2" spans="1:13" ht="12.75">
      <c r="A2" s="10" t="s">
        <v>26</v>
      </c>
      <c r="B2" s="10"/>
      <c r="C2" s="10"/>
      <c r="D2" s="10"/>
      <c r="E2" s="10"/>
      <c r="F2" s="10"/>
      <c r="G2" s="10"/>
      <c r="H2" s="11"/>
      <c r="K2" s="18" t="s">
        <v>26</v>
      </c>
      <c r="L2" s="18" t="s">
        <v>2</v>
      </c>
      <c r="M2" s="18" t="s">
        <v>3</v>
      </c>
    </row>
    <row r="3" spans="1:13" ht="12.75">
      <c r="A3" s="10" t="str">
        <f>'Ele Normal Accrual'!A3</f>
        <v>For the Twelve Months Ended September 30, 2008</v>
      </c>
      <c r="B3" s="10"/>
      <c r="C3" s="10"/>
      <c r="D3" s="10"/>
      <c r="E3" s="10"/>
      <c r="F3" s="10"/>
      <c r="G3" s="10"/>
      <c r="H3" s="10"/>
      <c r="J3" s="5">
        <v>2</v>
      </c>
      <c r="K3" s="4">
        <f aca="true" t="shared" si="0" ref="K3:K12">L3+M3</f>
        <v>1</v>
      </c>
      <c r="L3" s="31">
        <v>0.66672</v>
      </c>
      <c r="M3" s="31">
        <v>0.33328</v>
      </c>
    </row>
    <row r="4" spans="1:13" ht="12.75">
      <c r="A4" s="13"/>
      <c r="B4" s="10"/>
      <c r="C4" s="10"/>
      <c r="D4" s="10"/>
      <c r="E4" s="10"/>
      <c r="F4" s="10"/>
      <c r="G4" s="10"/>
      <c r="H4" s="10"/>
      <c r="J4" s="5">
        <v>3</v>
      </c>
      <c r="K4" s="4">
        <f t="shared" si="0"/>
        <v>1</v>
      </c>
      <c r="L4" s="31">
        <v>0.62019</v>
      </c>
      <c r="M4" s="31">
        <v>0.37981</v>
      </c>
    </row>
    <row r="5" spans="10:13" ht="12.75">
      <c r="J5" s="5">
        <v>4</v>
      </c>
      <c r="K5" s="4">
        <f t="shared" si="0"/>
        <v>1</v>
      </c>
      <c r="L5" s="31">
        <v>0.67505</v>
      </c>
      <c r="M5" s="31">
        <v>0.32495</v>
      </c>
    </row>
    <row r="6" spans="10:13" ht="12.75">
      <c r="J6" s="5">
        <v>5</v>
      </c>
      <c r="K6" s="4">
        <f t="shared" si="0"/>
        <v>1</v>
      </c>
      <c r="L6" s="53">
        <v>0.66581</v>
      </c>
      <c r="M6" s="53">
        <v>0.33419</v>
      </c>
    </row>
    <row r="7" spans="1:13" ht="12.75">
      <c r="A7" s="8">
        <v>1</v>
      </c>
      <c r="B7" t="s">
        <v>22</v>
      </c>
      <c r="H7" s="18" t="s">
        <v>16</v>
      </c>
      <c r="J7" s="5">
        <v>6</v>
      </c>
      <c r="K7" s="4">
        <f t="shared" si="0"/>
        <v>1</v>
      </c>
      <c r="L7" s="31">
        <v>0.70212</v>
      </c>
      <c r="M7" s="31">
        <v>0.29788</v>
      </c>
    </row>
    <row r="8" spans="2:13" ht="12.75">
      <c r="B8" s="27" t="s">
        <v>39</v>
      </c>
      <c r="G8" t="s">
        <v>27</v>
      </c>
      <c r="H8" s="28">
        <v>29570</v>
      </c>
      <c r="J8" s="5">
        <v>10</v>
      </c>
      <c r="K8" s="4">
        <f t="shared" si="0"/>
        <v>1</v>
      </c>
      <c r="L8" s="31">
        <v>0.67404</v>
      </c>
      <c r="M8" s="31">
        <v>0.32596</v>
      </c>
    </row>
    <row r="9" spans="2:13" ht="12.75">
      <c r="B9" s="27" t="s">
        <v>40</v>
      </c>
      <c r="G9" t="s">
        <v>21</v>
      </c>
      <c r="H9" s="28">
        <v>-10350</v>
      </c>
      <c r="J9" s="5">
        <v>11</v>
      </c>
      <c r="K9" s="4">
        <f t="shared" si="0"/>
        <v>1</v>
      </c>
      <c r="L9" s="31">
        <v>0.67347</v>
      </c>
      <c r="M9" s="31">
        <v>0.32653</v>
      </c>
    </row>
    <row r="10" spans="2:13" ht="12.75">
      <c r="B10" s="27" t="s">
        <v>41</v>
      </c>
      <c r="J10" s="5">
        <v>12</v>
      </c>
      <c r="K10" s="4">
        <f t="shared" si="0"/>
        <v>1</v>
      </c>
      <c r="L10" s="31">
        <v>0.66375</v>
      </c>
      <c r="M10" s="31">
        <v>0.33625</v>
      </c>
    </row>
    <row r="11" spans="10:13" ht="12.75">
      <c r="J11" s="5">
        <v>13</v>
      </c>
      <c r="K11" s="4">
        <f t="shared" si="0"/>
        <v>1</v>
      </c>
      <c r="L11" s="31">
        <v>0.67645</v>
      </c>
      <c r="M11" s="31">
        <v>0.32355</v>
      </c>
    </row>
    <row r="12" spans="4:13" ht="12.75">
      <c r="D12" s="7" t="s">
        <v>17</v>
      </c>
      <c r="G12" s="7"/>
      <c r="H12" s="7" t="s">
        <v>68</v>
      </c>
      <c r="I12" s="3"/>
      <c r="J12" s="5">
        <v>14</v>
      </c>
      <c r="K12" s="4">
        <f t="shared" si="0"/>
        <v>1</v>
      </c>
      <c r="L12" s="53">
        <v>0.6665</v>
      </c>
      <c r="M12" s="53">
        <v>0.3335</v>
      </c>
    </row>
    <row r="13" spans="2:13" ht="12.75">
      <c r="B13" s="6" t="s">
        <v>18</v>
      </c>
      <c r="C13" s="30">
        <f>H8</f>
        <v>29570</v>
      </c>
      <c r="D13" s="9">
        <v>4</v>
      </c>
      <c r="F13" s="6" t="s">
        <v>18</v>
      </c>
      <c r="G13" s="1"/>
      <c r="H13" s="9">
        <v>4</v>
      </c>
      <c r="K13" s="4"/>
      <c r="L13" s="31"/>
      <c r="M13" s="31"/>
    </row>
    <row r="14" spans="2:13" ht="12.75">
      <c r="B14" t="s">
        <v>19</v>
      </c>
      <c r="C14" s="62">
        <f>C13*D14</f>
        <v>19961</v>
      </c>
      <c r="D14" s="4">
        <f>VLOOKUP(D13,factors,3)</f>
        <v>0.67505</v>
      </c>
      <c r="F14" t="s">
        <v>19</v>
      </c>
      <c r="G14" s="2">
        <f>G13*H14</f>
        <v>0</v>
      </c>
      <c r="H14" s="4">
        <f>VLOOKUP(H13,factors,3)</f>
        <v>0.67505</v>
      </c>
      <c r="I14" s="3"/>
      <c r="K14" s="4"/>
      <c r="L14" s="31"/>
      <c r="M14" s="31"/>
    </row>
    <row r="15" spans="2:8" ht="12.75">
      <c r="B15" t="s">
        <v>20</v>
      </c>
      <c r="C15" s="62">
        <f>C13*D15</f>
        <v>9609</v>
      </c>
      <c r="D15" s="4">
        <f>VLOOKUP(D13,factors,4)</f>
        <v>0.32495</v>
      </c>
      <c r="F15" t="s">
        <v>20</v>
      </c>
      <c r="G15" s="2">
        <f>G13*H15</f>
        <v>0</v>
      </c>
      <c r="H15" s="4">
        <f>VLOOKUP(H13,factors,4)</f>
        <v>0.32495</v>
      </c>
    </row>
    <row r="16" spans="3:8" ht="12.75">
      <c r="C16" s="2"/>
      <c r="D16" s="4"/>
      <c r="G16" s="2"/>
      <c r="H16" s="4"/>
    </row>
    <row r="17" spans="4:8" ht="12.75">
      <c r="D17" s="7" t="s">
        <v>17</v>
      </c>
      <c r="G17" s="7"/>
      <c r="H17" s="7" t="s">
        <v>68</v>
      </c>
    </row>
    <row r="18" spans="2:8" ht="12.75">
      <c r="B18" s="6" t="s">
        <v>21</v>
      </c>
      <c r="C18" s="30">
        <f>H9</f>
        <v>-10350</v>
      </c>
      <c r="D18" s="9">
        <v>14</v>
      </c>
      <c r="F18" s="6" t="s">
        <v>21</v>
      </c>
      <c r="G18" s="1"/>
      <c r="H18" s="9">
        <v>4</v>
      </c>
    </row>
    <row r="19" spans="2:8" ht="12.75">
      <c r="B19" t="s">
        <v>19</v>
      </c>
      <c r="C19" s="2">
        <f>C18*D19</f>
        <v>-6898</v>
      </c>
      <c r="D19" s="4">
        <f>VLOOKUP(D18,factors,3)</f>
        <v>0.6665</v>
      </c>
      <c r="F19" t="s">
        <v>19</v>
      </c>
      <c r="G19" s="2">
        <f>G18*H19</f>
        <v>0</v>
      </c>
      <c r="H19" s="4">
        <f>VLOOKUP(H18,factors,3)</f>
        <v>0.67505</v>
      </c>
    </row>
    <row r="20" spans="2:8" ht="12.75">
      <c r="B20" t="s">
        <v>20</v>
      </c>
      <c r="C20" s="2">
        <f>C18*D20</f>
        <v>-3452</v>
      </c>
      <c r="D20" s="4">
        <f>VLOOKUP(D18,factors,4)</f>
        <v>0.3335</v>
      </c>
      <c r="F20" t="s">
        <v>20</v>
      </c>
      <c r="G20" s="2">
        <f>G18*H20</f>
        <v>0</v>
      </c>
      <c r="H20" s="4">
        <f>VLOOKUP(H18,factors,4)</f>
        <v>0.32495</v>
      </c>
    </row>
    <row r="21" spans="3:8" ht="12.75">
      <c r="C21" s="2"/>
      <c r="D21" s="4"/>
      <c r="G21" s="2"/>
      <c r="H21" s="4"/>
    </row>
    <row r="23" spans="1:8" ht="12.75">
      <c r="A23" s="15">
        <v>2</v>
      </c>
      <c r="B23" t="s">
        <v>28</v>
      </c>
      <c r="C23" s="2"/>
      <c r="D23" s="4"/>
      <c r="H23" s="75" t="s">
        <v>16</v>
      </c>
    </row>
    <row r="24" spans="1:8" ht="13.5">
      <c r="A24" s="33"/>
      <c r="B24" s="27" t="s">
        <v>58</v>
      </c>
      <c r="C24" s="2"/>
      <c r="D24" s="4"/>
      <c r="G24" t="s">
        <v>27</v>
      </c>
      <c r="H24" s="28">
        <v>437556</v>
      </c>
    </row>
    <row r="25" spans="1:8" ht="13.5">
      <c r="A25" s="33"/>
      <c r="B25" s="27" t="s">
        <v>62</v>
      </c>
      <c r="C25" s="2"/>
      <c r="D25" s="4"/>
      <c r="G25" t="s">
        <v>60</v>
      </c>
      <c r="H25" s="69">
        <f>117745/0.35-1</f>
        <v>336413</v>
      </c>
    </row>
    <row r="26" spans="2:8" ht="13.5">
      <c r="B26" s="27" t="s">
        <v>61</v>
      </c>
      <c r="C26" s="2"/>
      <c r="D26" s="4"/>
      <c r="G26" t="s">
        <v>59</v>
      </c>
      <c r="H26" s="69">
        <f>35400/0.35</f>
        <v>101143</v>
      </c>
    </row>
    <row r="27" spans="2:4" ht="13.5">
      <c r="B27" s="45"/>
      <c r="C27" s="2"/>
      <c r="D27" s="4"/>
    </row>
    <row r="28" spans="4:8" ht="12.75">
      <c r="D28" s="7" t="s">
        <v>17</v>
      </c>
      <c r="G28" s="7"/>
      <c r="H28" s="7" t="s">
        <v>68</v>
      </c>
    </row>
    <row r="29" spans="2:8" ht="12.75">
      <c r="B29" s="6" t="s">
        <v>18</v>
      </c>
      <c r="C29" s="30">
        <f>H24</f>
        <v>437556</v>
      </c>
      <c r="D29" s="9">
        <v>6</v>
      </c>
      <c r="F29" s="6" t="s">
        <v>27</v>
      </c>
      <c r="G29" s="1">
        <f>G30+G31</f>
        <v>437556</v>
      </c>
      <c r="H29" s="9" t="s">
        <v>23</v>
      </c>
    </row>
    <row r="30" spans="2:8" ht="12.75">
      <c r="B30" t="s">
        <v>19</v>
      </c>
      <c r="C30" s="2">
        <f>C29*D30</f>
        <v>307217</v>
      </c>
      <c r="D30" s="4">
        <f>VLOOKUP(D29,factors,3)</f>
        <v>0.70212</v>
      </c>
      <c r="F30" t="s">
        <v>19</v>
      </c>
      <c r="G30" s="38">
        <f>H25</f>
        <v>336413</v>
      </c>
      <c r="H30" s="4">
        <f>G30/G29</f>
        <v>0.76885</v>
      </c>
    </row>
    <row r="31" spans="2:8" ht="12.75">
      <c r="B31" t="s">
        <v>20</v>
      </c>
      <c r="C31" s="2">
        <f>C29*D31</f>
        <v>130339</v>
      </c>
      <c r="D31" s="4">
        <f>VLOOKUP(D29,factors,4)</f>
        <v>0.29788</v>
      </c>
      <c r="F31" t="s">
        <v>20</v>
      </c>
      <c r="G31" s="38">
        <f>H26</f>
        <v>101143</v>
      </c>
      <c r="H31" s="4">
        <f>G31/G29</f>
        <v>0.23115</v>
      </c>
    </row>
    <row r="37" ht="12.75" customHeight="1"/>
    <row r="38" spans="3:4" ht="12.75">
      <c r="C38" s="2"/>
      <c r="D38" s="4"/>
    </row>
    <row r="39" spans="3:4" ht="12.75">
      <c r="C39" s="2"/>
      <c r="D39" s="4"/>
    </row>
    <row r="40" ht="12.75" customHeight="1"/>
    <row r="41" ht="12.75" customHeight="1"/>
    <row r="42" ht="12.75" customHeight="1"/>
    <row r="43" ht="12.75">
      <c r="A43" s="15"/>
    </row>
    <row r="52" spans="3:8" ht="12.75">
      <c r="C52" s="2"/>
      <c r="D52" s="4"/>
      <c r="G52" s="2"/>
      <c r="H52" s="4"/>
    </row>
    <row r="53" spans="3:8" ht="12.75">
      <c r="C53" s="2"/>
      <c r="D53" s="4"/>
      <c r="G53" s="2"/>
      <c r="H53" s="4"/>
    </row>
  </sheetData>
  <printOptions horizontalCentered="1"/>
  <pageMargins left="0.75" right="0.75" top="0.68" bottom="1" header="0.5" footer="0.5"/>
  <pageSetup horizontalDpi="300" verticalDpi="300" orientation="portrait" scale="90" r:id="rId3"/>
  <headerFooter alignWithMargins="0">
    <oddHeader xml:space="preserve">&amp;C </oddHeader>
    <oddFooter>&amp;C&amp;F&amp;Rtm 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FIT Adj-2008.xls</dc:title>
  <dc:subject/>
  <dc:creator>Theresa</dc:creator>
  <cp:keywords/>
  <dc:description/>
  <cp:lastModifiedBy>Corp Employee</cp:lastModifiedBy>
  <cp:lastPrinted>2008-12-15T03:18:01Z</cp:lastPrinted>
  <dcterms:created xsi:type="dcterms:W3CDTF">1998-01-06T23:57:17Z</dcterms:created>
  <dcterms:modified xsi:type="dcterms:W3CDTF">2009-04-30T00:47:01Z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