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220066/Staffs Testimony and Exhibits/"/>
    </mc:Choice>
  </mc:AlternateContent>
  <xr:revisionPtr revIDLastSave="0" documentId="13_ncr:1_{9E3DFC6D-9CEF-4437-910E-402660D9C1C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Table" sheetId="10" r:id="rId1"/>
    <sheet name="Rev Req" sheetId="11" r:id="rId2"/>
    <sheet name="E355" sheetId="2" r:id="rId3"/>
    <sheet name="E3556" sheetId="3" r:id="rId4"/>
    <sheet name="E356" sheetId="4" r:id="rId5"/>
    <sheet name="E3566" sheetId="5" r:id="rId6"/>
    <sheet name="E3970" sheetId="6" r:id="rId7"/>
    <sheet name="E3536" sheetId="7" r:id="rId8"/>
    <sheet name="E390" sheetId="8" r:id="rId9"/>
    <sheet name="CWIP Closing Detail" sheetId="1" r:id="rId10"/>
    <sheet name="MACRS" sheetId="9" r:id="rId11"/>
  </sheets>
  <definedNames>
    <definedName name="_xlnm.Print_Area" localSheetId="10">MACRS!$A$1:$AQ$46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1" l="1"/>
  <c r="AF6" i="1"/>
  <c r="D39" i="8"/>
  <c r="K52" i="2"/>
  <c r="D11" i="11"/>
  <c r="E89" i="2"/>
  <c r="D52" i="11" s="1"/>
  <c r="D55" i="11" s="1"/>
  <c r="D57" i="11" s="1"/>
  <c r="D29" i="11"/>
  <c r="C84" i="2"/>
  <c r="D16" i="11"/>
  <c r="E51" i="2"/>
  <c r="D34" i="11"/>
  <c r="C48" i="8"/>
  <c r="B48" i="8" s="1"/>
  <c r="J23" i="1"/>
  <c r="L7" i="1"/>
  <c r="E83" i="2"/>
  <c r="C84" i="3" l="1"/>
  <c r="J48" i="11"/>
  <c r="J30" i="11"/>
  <c r="J12" i="11"/>
  <c r="J50" i="11" l="1"/>
  <c r="J49" i="11"/>
  <c r="G45" i="11"/>
  <c r="G46" i="11" s="1"/>
  <c r="G47" i="11" s="1"/>
  <c r="G48" i="11" s="1"/>
  <c r="G49" i="11" s="1"/>
  <c r="G50" i="11" s="1"/>
  <c r="G51" i="11" s="1"/>
  <c r="G53" i="11" s="1"/>
  <c r="A45" i="11"/>
  <c r="A47" i="11" s="1"/>
  <c r="A48" i="11" s="1"/>
  <c r="A49" i="11" s="1"/>
  <c r="A50" i="11" s="1"/>
  <c r="A51" i="11" s="1"/>
  <c r="A52" i="11" s="1"/>
  <c r="A53" i="11" s="1"/>
  <c r="A54" i="11" s="1"/>
  <c r="A55" i="11" s="1"/>
  <c r="A57" i="11" s="1"/>
  <c r="J32" i="11"/>
  <c r="J31" i="11"/>
  <c r="G27" i="11"/>
  <c r="G28" i="11" s="1"/>
  <c r="G29" i="11" s="1"/>
  <c r="G30" i="11" s="1"/>
  <c r="G31" i="11" s="1"/>
  <c r="G32" i="11" s="1"/>
  <c r="G33" i="11" s="1"/>
  <c r="G35" i="11" s="1"/>
  <c r="A27" i="11"/>
  <c r="A29" i="11" s="1"/>
  <c r="A30" i="11" s="1"/>
  <c r="A31" i="11" s="1"/>
  <c r="A32" i="11" s="1"/>
  <c r="A33" i="11" s="1"/>
  <c r="A34" i="11" s="1"/>
  <c r="A35" i="11" s="1"/>
  <c r="A36" i="11" s="1"/>
  <c r="A37" i="11" s="1"/>
  <c r="A39" i="11" s="1"/>
  <c r="J14" i="11"/>
  <c r="J13" i="11"/>
  <c r="G9" i="11"/>
  <c r="G10" i="11" s="1"/>
  <c r="G11" i="11" s="1"/>
  <c r="G12" i="11" s="1"/>
  <c r="G13" i="11" s="1"/>
  <c r="G14" i="11" s="1"/>
  <c r="G15" i="11" s="1"/>
  <c r="G17" i="11" s="1"/>
  <c r="A9" i="11"/>
  <c r="A11" i="11" s="1"/>
  <c r="A12" i="11" s="1"/>
  <c r="A13" i="11" s="1"/>
  <c r="A14" i="11" s="1"/>
  <c r="A15" i="11" s="1"/>
  <c r="A16" i="11" s="1"/>
  <c r="A17" i="11" s="1"/>
  <c r="A18" i="11" s="1"/>
  <c r="A19" i="11" s="1"/>
  <c r="A21" i="11" s="1"/>
  <c r="J51" i="11" l="1"/>
  <c r="J33" i="11"/>
  <c r="J15" i="11"/>
  <c r="J35" i="11" l="1"/>
  <c r="D5" i="10" s="1"/>
  <c r="J17" i="11"/>
  <c r="D4" i="10" s="1"/>
  <c r="J53" i="11"/>
  <c r="D6" i="10" s="1"/>
  <c r="E47" i="8"/>
  <c r="B47" i="8"/>
  <c r="E46" i="8"/>
  <c r="B46" i="8"/>
  <c r="E45" i="8"/>
  <c r="B45" i="8"/>
  <c r="E44" i="8"/>
  <c r="B44" i="8"/>
  <c r="E43" i="8"/>
  <c r="B43" i="8"/>
  <c r="E42" i="8"/>
  <c r="B42" i="8"/>
  <c r="E41" i="8"/>
  <c r="B41" i="8"/>
  <c r="E40" i="8"/>
  <c r="B40" i="8"/>
  <c r="G39" i="8"/>
  <c r="I39" i="8" s="1"/>
  <c r="E39" i="8"/>
  <c r="B39" i="8"/>
  <c r="AJ10" i="9"/>
  <c r="AJ9" i="9"/>
  <c r="AJ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Q7" i="9"/>
  <c r="AQ8" i="9" s="1"/>
  <c r="AQ9" i="9" s="1"/>
  <c r="AQ10" i="9" s="1"/>
  <c r="AQ11" i="9" s="1"/>
  <c r="AQ12" i="9" s="1"/>
  <c r="AQ13" i="9" s="1"/>
  <c r="AQ14" i="9" s="1"/>
  <c r="AQ15" i="9" s="1"/>
  <c r="AQ16" i="9" s="1"/>
  <c r="AQ17" i="9" s="1"/>
  <c r="AQ18" i="9" s="1"/>
  <c r="AQ19" i="9" s="1"/>
  <c r="AQ20" i="9" s="1"/>
  <c r="AQ21" i="9" s="1"/>
  <c r="AQ22" i="9" s="1"/>
  <c r="AQ23" i="9" s="1"/>
  <c r="AQ24" i="9" s="1"/>
  <c r="AQ25" i="9" s="1"/>
  <c r="AQ26" i="9" s="1"/>
  <c r="AQ27" i="9" s="1"/>
  <c r="AQ28" i="9" s="1"/>
  <c r="AQ29" i="9" s="1"/>
  <c r="AQ30" i="9" s="1"/>
  <c r="AQ31" i="9" s="1"/>
  <c r="AQ32" i="9" s="1"/>
  <c r="AQ33" i="9" s="1"/>
  <c r="AQ34" i="9" s="1"/>
  <c r="AQ35" i="9" s="1"/>
  <c r="AQ36" i="9" s="1"/>
  <c r="AQ37" i="9" s="1"/>
  <c r="AQ38" i="9" s="1"/>
  <c r="AQ39" i="9" s="1"/>
  <c r="AQ40" i="9" s="1"/>
  <c r="AQ41" i="9" s="1"/>
  <c r="AQ42" i="9" s="1"/>
  <c r="AQ43" i="9" s="1"/>
  <c r="AQ44" i="9" s="1"/>
  <c r="AQ45" i="9" s="1"/>
  <c r="AQ46" i="9" s="1"/>
  <c r="AN7" i="9"/>
  <c r="AN8" i="9" s="1"/>
  <c r="AN9" i="9" s="1"/>
  <c r="AN10" i="9" s="1"/>
  <c r="AN11" i="9" s="1"/>
  <c r="AN12" i="9" s="1"/>
  <c r="AN13" i="9" s="1"/>
  <c r="AN14" i="9" s="1"/>
  <c r="AN15" i="9" s="1"/>
  <c r="AN16" i="9" s="1"/>
  <c r="AN17" i="9" s="1"/>
  <c r="AN18" i="9" s="1"/>
  <c r="AN19" i="9" s="1"/>
  <c r="AK7" i="9"/>
  <c r="AK8" i="9" s="1"/>
  <c r="AK9" i="9" s="1"/>
  <c r="AK10" i="9" s="1"/>
  <c r="AJ7" i="9"/>
  <c r="AH7" i="9"/>
  <c r="AH8" i="9" s="1"/>
  <c r="AH9" i="9" s="1"/>
  <c r="AH10" i="9" s="1"/>
  <c r="AH11" i="9" s="1"/>
  <c r="AH12" i="9" s="1"/>
  <c r="AH13" i="9" s="1"/>
  <c r="AH14" i="9" s="1"/>
  <c r="AH15" i="9" s="1"/>
  <c r="AH16" i="9" s="1"/>
  <c r="AH17" i="9" s="1"/>
  <c r="AH18" i="9" s="1"/>
  <c r="AH19" i="9" s="1"/>
  <c r="AH20" i="9" s="1"/>
  <c r="AH21" i="9" s="1"/>
  <c r="AH22" i="9" s="1"/>
  <c r="AH23" i="9" s="1"/>
  <c r="AH24" i="9" s="1"/>
  <c r="AH25" i="9" s="1"/>
  <c r="AH26" i="9" s="1"/>
  <c r="AH27" i="9" s="1"/>
  <c r="AH28" i="9" s="1"/>
  <c r="AH29" i="9" s="1"/>
  <c r="AH30" i="9" s="1"/>
  <c r="AH31" i="9" s="1"/>
  <c r="AH32" i="9" s="1"/>
  <c r="AH33" i="9" s="1"/>
  <c r="AH34" i="9" s="1"/>
  <c r="AH35" i="9" s="1"/>
  <c r="AH36" i="9" s="1"/>
  <c r="AH37" i="9" s="1"/>
  <c r="AH38" i="9" s="1"/>
  <c r="AH39" i="9" s="1"/>
  <c r="AH40" i="9" s="1"/>
  <c r="AH41" i="9" s="1"/>
  <c r="AH42" i="9" s="1"/>
  <c r="AH43" i="9" s="1"/>
  <c r="AH44" i="9" s="1"/>
  <c r="AH45" i="9" s="1"/>
  <c r="AH46" i="9" s="1"/>
  <c r="AE7" i="9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B7" i="9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Y7" i="9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V7" i="9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S7" i="9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P7" i="9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M7" i="9"/>
  <c r="M8" i="9" s="1"/>
  <c r="M9" i="9" s="1"/>
  <c r="M10" i="9" s="1"/>
  <c r="M11" i="9" s="1"/>
  <c r="M12" i="9" s="1"/>
  <c r="M13" i="9" s="1"/>
  <c r="M14" i="9" s="1"/>
  <c r="M15" i="9" s="1"/>
  <c r="M16" i="9" s="1"/>
  <c r="J7" i="9"/>
  <c r="J8" i="9" s="1"/>
  <c r="J9" i="9" s="1"/>
  <c r="J10" i="9" s="1"/>
  <c r="J11" i="9" s="1"/>
  <c r="J12" i="9" s="1"/>
  <c r="J13" i="9" s="1"/>
  <c r="J14" i="9" s="1"/>
  <c r="G7" i="9"/>
  <c r="G8" i="9" s="1"/>
  <c r="G9" i="9" s="1"/>
  <c r="G10" i="9" s="1"/>
  <c r="G11" i="9" s="1"/>
  <c r="G12" i="9" s="1"/>
  <c r="D7" i="9"/>
  <c r="D8" i="9" s="1"/>
  <c r="D9" i="9" s="1"/>
  <c r="D10" i="9" s="1"/>
  <c r="G6" i="9"/>
  <c r="M6" i="9" s="1"/>
  <c r="AP6" i="8"/>
  <c r="R6" i="7"/>
  <c r="R6" i="5"/>
  <c r="R6" i="4"/>
  <c r="R6" i="3"/>
  <c r="R6" i="2"/>
  <c r="P87" i="8"/>
  <c r="P86" i="8"/>
  <c r="P85" i="8"/>
  <c r="P84" i="8"/>
  <c r="P83" i="8"/>
  <c r="P82" i="8"/>
  <c r="P81" i="8"/>
  <c r="P80" i="8"/>
  <c r="P79" i="8"/>
  <c r="P78" i="8"/>
  <c r="P77" i="8"/>
  <c r="P76" i="8"/>
  <c r="P61" i="8"/>
  <c r="P60" i="8"/>
  <c r="P59" i="8"/>
  <c r="P58" i="8"/>
  <c r="P57" i="8"/>
  <c r="P56" i="8"/>
  <c r="P55" i="8"/>
  <c r="P54" i="8"/>
  <c r="P53" i="8"/>
  <c r="P52" i="8"/>
  <c r="P51" i="8"/>
  <c r="P50" i="8"/>
  <c r="P35" i="8"/>
  <c r="P34" i="8"/>
  <c r="P33" i="8"/>
  <c r="P32" i="8"/>
  <c r="P31" i="8"/>
  <c r="P30" i="8"/>
  <c r="P29" i="8"/>
  <c r="P28" i="8"/>
  <c r="P27" i="8"/>
  <c r="P26" i="8"/>
  <c r="P25" i="8"/>
  <c r="P24" i="8"/>
  <c r="P87" i="7"/>
  <c r="P86" i="7"/>
  <c r="P85" i="7"/>
  <c r="P84" i="7"/>
  <c r="P83" i="7"/>
  <c r="P82" i="7"/>
  <c r="P81" i="7"/>
  <c r="P80" i="7"/>
  <c r="P79" i="7"/>
  <c r="P78" i="7"/>
  <c r="P77" i="7"/>
  <c r="P76" i="7"/>
  <c r="P61" i="7"/>
  <c r="P60" i="7"/>
  <c r="P59" i="7"/>
  <c r="P58" i="7"/>
  <c r="P57" i="7"/>
  <c r="P56" i="7"/>
  <c r="P55" i="7"/>
  <c r="P54" i="7"/>
  <c r="P53" i="7"/>
  <c r="P52" i="7"/>
  <c r="P51" i="7"/>
  <c r="P50" i="7"/>
  <c r="E46" i="7"/>
  <c r="B46" i="7"/>
  <c r="B45" i="7"/>
  <c r="B43" i="7"/>
  <c r="B42" i="7"/>
  <c r="E41" i="7"/>
  <c r="B40" i="7"/>
  <c r="B39" i="7"/>
  <c r="E39" i="7"/>
  <c r="P35" i="7"/>
  <c r="P34" i="7"/>
  <c r="P33" i="7"/>
  <c r="P32" i="7"/>
  <c r="P31" i="7"/>
  <c r="P30" i="7"/>
  <c r="P29" i="7"/>
  <c r="P28" i="7"/>
  <c r="P27" i="7"/>
  <c r="P26" i="7"/>
  <c r="C77" i="7"/>
  <c r="P25" i="7"/>
  <c r="P24" i="7"/>
  <c r="P87" i="6"/>
  <c r="P86" i="6"/>
  <c r="P85" i="6"/>
  <c r="P84" i="6"/>
  <c r="P83" i="6"/>
  <c r="P82" i="6"/>
  <c r="P81" i="6"/>
  <c r="P80" i="6"/>
  <c r="P79" i="6"/>
  <c r="P78" i="6"/>
  <c r="P77" i="6"/>
  <c r="P76" i="6"/>
  <c r="P61" i="6"/>
  <c r="P60" i="6"/>
  <c r="P59" i="6"/>
  <c r="P58" i="6"/>
  <c r="P57" i="6"/>
  <c r="P56" i="6"/>
  <c r="P55" i="6"/>
  <c r="P54" i="6"/>
  <c r="P53" i="6"/>
  <c r="P52" i="6"/>
  <c r="P51" i="6"/>
  <c r="P50" i="6"/>
  <c r="B47" i="6"/>
  <c r="E45" i="6"/>
  <c r="B44" i="6"/>
  <c r="B43" i="6"/>
  <c r="E43" i="6"/>
  <c r="B41" i="6"/>
  <c r="B40" i="6"/>
  <c r="E39" i="6"/>
  <c r="B80" i="6"/>
  <c r="P35" i="6"/>
  <c r="P34" i="6"/>
  <c r="P33" i="6"/>
  <c r="P32" i="6"/>
  <c r="P31" i="6"/>
  <c r="P30" i="6"/>
  <c r="P29" i="6"/>
  <c r="P28" i="6"/>
  <c r="P27" i="6"/>
  <c r="P26" i="6"/>
  <c r="P25" i="6"/>
  <c r="P24" i="6"/>
  <c r="P87" i="5"/>
  <c r="P86" i="5"/>
  <c r="P85" i="5"/>
  <c r="P84" i="5"/>
  <c r="P83" i="5"/>
  <c r="P82" i="5"/>
  <c r="P81" i="5"/>
  <c r="P80" i="5"/>
  <c r="P79" i="5"/>
  <c r="P78" i="5"/>
  <c r="P77" i="5"/>
  <c r="P76" i="5"/>
  <c r="P61" i="5"/>
  <c r="P60" i="5"/>
  <c r="P59" i="5"/>
  <c r="P58" i="5"/>
  <c r="P57" i="5"/>
  <c r="P56" i="5"/>
  <c r="P55" i="5"/>
  <c r="P54" i="5"/>
  <c r="P53" i="5"/>
  <c r="P52" i="5"/>
  <c r="P51" i="5"/>
  <c r="P50" i="5"/>
  <c r="B47" i="5"/>
  <c r="B46" i="5"/>
  <c r="B45" i="5"/>
  <c r="B44" i="5"/>
  <c r="B43" i="5"/>
  <c r="B42" i="5"/>
  <c r="B41" i="5"/>
  <c r="B39" i="5"/>
  <c r="P35" i="5"/>
  <c r="P34" i="5"/>
  <c r="P33" i="5"/>
  <c r="P32" i="5"/>
  <c r="P31" i="5"/>
  <c r="P30" i="5"/>
  <c r="P29" i="5"/>
  <c r="P28" i="5"/>
  <c r="P27" i="5"/>
  <c r="P26" i="5"/>
  <c r="P25" i="5"/>
  <c r="P24" i="5"/>
  <c r="P87" i="4"/>
  <c r="P86" i="4"/>
  <c r="P85" i="4"/>
  <c r="P84" i="4"/>
  <c r="P83" i="4"/>
  <c r="P82" i="4"/>
  <c r="P81" i="4"/>
  <c r="P80" i="4"/>
  <c r="P79" i="4"/>
  <c r="P78" i="4"/>
  <c r="P77" i="4"/>
  <c r="P76" i="4"/>
  <c r="P61" i="4"/>
  <c r="P60" i="4"/>
  <c r="P59" i="4"/>
  <c r="P58" i="4"/>
  <c r="P57" i="4"/>
  <c r="P56" i="4"/>
  <c r="P55" i="4"/>
  <c r="P54" i="4"/>
  <c r="P53" i="4"/>
  <c r="P52" i="4"/>
  <c r="P51" i="4"/>
  <c r="P50" i="4"/>
  <c r="B47" i="4"/>
  <c r="B44" i="4"/>
  <c r="B42" i="4"/>
  <c r="E42" i="4"/>
  <c r="B40" i="4"/>
  <c r="B39" i="4"/>
  <c r="P35" i="4"/>
  <c r="P34" i="4"/>
  <c r="P33" i="4"/>
  <c r="P32" i="4"/>
  <c r="P31" i="4"/>
  <c r="P30" i="4"/>
  <c r="P29" i="4"/>
  <c r="P28" i="4"/>
  <c r="P27" i="4"/>
  <c r="P26" i="4"/>
  <c r="C77" i="4"/>
  <c r="P25" i="4"/>
  <c r="P24" i="4"/>
  <c r="P87" i="3"/>
  <c r="P86" i="3"/>
  <c r="P85" i="3"/>
  <c r="P84" i="3"/>
  <c r="P83" i="3"/>
  <c r="P82" i="3"/>
  <c r="P81" i="3"/>
  <c r="P80" i="3"/>
  <c r="P79" i="3"/>
  <c r="P78" i="3"/>
  <c r="P77" i="3"/>
  <c r="P76" i="3"/>
  <c r="P61" i="3"/>
  <c r="P60" i="3"/>
  <c r="P59" i="3"/>
  <c r="P58" i="3"/>
  <c r="P57" i="3"/>
  <c r="P56" i="3"/>
  <c r="P55" i="3"/>
  <c r="P54" i="3"/>
  <c r="P53" i="3"/>
  <c r="P52" i="3"/>
  <c r="P51" i="3"/>
  <c r="P50" i="3"/>
  <c r="E47" i="3"/>
  <c r="B47" i="3"/>
  <c r="B46" i="3"/>
  <c r="B45" i="3"/>
  <c r="B44" i="3"/>
  <c r="B42" i="3"/>
  <c r="B41" i="3"/>
  <c r="E41" i="3"/>
  <c r="B39" i="3"/>
  <c r="P35" i="3"/>
  <c r="P34" i="3"/>
  <c r="P33" i="3"/>
  <c r="P32" i="3"/>
  <c r="P31" i="3"/>
  <c r="P30" i="3"/>
  <c r="P29" i="3"/>
  <c r="P28" i="3"/>
  <c r="P27" i="3"/>
  <c r="P26" i="3"/>
  <c r="P25" i="3"/>
  <c r="P24" i="3"/>
  <c r="P87" i="2"/>
  <c r="P86" i="2"/>
  <c r="P85" i="2"/>
  <c r="P84" i="2"/>
  <c r="P83" i="2"/>
  <c r="P82" i="2"/>
  <c r="P81" i="2"/>
  <c r="P80" i="2"/>
  <c r="P79" i="2"/>
  <c r="P78" i="2"/>
  <c r="P77" i="2"/>
  <c r="P76" i="2"/>
  <c r="P61" i="2"/>
  <c r="P60" i="2"/>
  <c r="P59" i="2"/>
  <c r="P58" i="2"/>
  <c r="P57" i="2"/>
  <c r="P56" i="2"/>
  <c r="P55" i="2"/>
  <c r="P54" i="2"/>
  <c r="P53" i="2"/>
  <c r="P52" i="2"/>
  <c r="P51" i="2"/>
  <c r="P50" i="2"/>
  <c r="E40" i="2"/>
  <c r="B40" i="2"/>
  <c r="E39" i="2"/>
  <c r="B39" i="2"/>
  <c r="P35" i="2"/>
  <c r="P34" i="2"/>
  <c r="P33" i="2"/>
  <c r="P32" i="2"/>
  <c r="P31" i="2"/>
  <c r="P30" i="2"/>
  <c r="P29" i="2"/>
  <c r="P28" i="2"/>
  <c r="P27" i="2"/>
  <c r="P26" i="2"/>
  <c r="C77" i="2"/>
  <c r="P25" i="2"/>
  <c r="P24" i="2"/>
  <c r="P62" i="3" l="1"/>
  <c r="U50" i="3" s="1"/>
  <c r="P62" i="6"/>
  <c r="U50" i="6" s="1"/>
  <c r="P36" i="8"/>
  <c r="U24" i="8" s="1"/>
  <c r="P88" i="8"/>
  <c r="U76" i="8" s="1"/>
  <c r="P36" i="3"/>
  <c r="U24" i="3" s="1"/>
  <c r="P88" i="5"/>
  <c r="U76" i="5" s="1"/>
  <c r="G40" i="8"/>
  <c r="I40" i="8" s="1"/>
  <c r="J6" i="9"/>
  <c r="B42" i="2"/>
  <c r="E40" i="3"/>
  <c r="E43" i="7"/>
  <c r="P62" i="2"/>
  <c r="U50" i="2" s="1"/>
  <c r="T50" i="2" s="1"/>
  <c r="E41" i="4"/>
  <c r="E40" i="4"/>
  <c r="E42" i="5"/>
  <c r="P62" i="4"/>
  <c r="U50" i="4" s="1"/>
  <c r="U51" i="4" s="1"/>
  <c r="P36" i="2"/>
  <c r="U24" i="2" s="1"/>
  <c r="B42" i="6"/>
  <c r="E40" i="7"/>
  <c r="P36" i="4"/>
  <c r="U24" i="4" s="1"/>
  <c r="P36" i="6"/>
  <c r="U24" i="6" s="1"/>
  <c r="P88" i="7"/>
  <c r="U74" i="7" s="1"/>
  <c r="T74" i="7" s="1"/>
  <c r="P36" i="7"/>
  <c r="U22" i="7" s="1"/>
  <c r="P88" i="4"/>
  <c r="U76" i="4" s="1"/>
  <c r="P36" i="5"/>
  <c r="U24" i="5" s="1"/>
  <c r="T24" i="3"/>
  <c r="U25" i="3"/>
  <c r="P88" i="2"/>
  <c r="U76" i="2" s="1"/>
  <c r="C80" i="2"/>
  <c r="B77" i="2"/>
  <c r="B77" i="3"/>
  <c r="B80" i="2"/>
  <c r="B41" i="2"/>
  <c r="E41" i="2"/>
  <c r="E42" i="2"/>
  <c r="B43" i="3"/>
  <c r="E44" i="3"/>
  <c r="C80" i="3"/>
  <c r="E39" i="3"/>
  <c r="E80" i="3"/>
  <c r="T50" i="3"/>
  <c r="U51" i="3"/>
  <c r="C80" i="4"/>
  <c r="E39" i="4"/>
  <c r="E44" i="4"/>
  <c r="B43" i="4"/>
  <c r="E43" i="4"/>
  <c r="E46" i="3"/>
  <c r="U52" i="4"/>
  <c r="T51" i="4"/>
  <c r="E43" i="3"/>
  <c r="P88" i="3"/>
  <c r="U76" i="3" s="1"/>
  <c r="T50" i="4"/>
  <c r="E42" i="3"/>
  <c r="B46" i="4"/>
  <c r="E47" i="4"/>
  <c r="C77" i="3"/>
  <c r="C78" i="2"/>
  <c r="E45" i="3"/>
  <c r="C78" i="3"/>
  <c r="B40" i="3"/>
  <c r="C81" i="3"/>
  <c r="U25" i="4"/>
  <c r="T24" i="4"/>
  <c r="E46" i="4"/>
  <c r="T76" i="5"/>
  <c r="U77" i="5"/>
  <c r="B45" i="4"/>
  <c r="U77" i="4"/>
  <c r="T76" i="4"/>
  <c r="E41" i="5"/>
  <c r="B40" i="5"/>
  <c r="E40" i="5"/>
  <c r="B41" i="4"/>
  <c r="E45" i="4"/>
  <c r="P62" i="5"/>
  <c r="U50" i="5" s="1"/>
  <c r="T24" i="5"/>
  <c r="U25" i="5"/>
  <c r="C81" i="4"/>
  <c r="E43" i="5"/>
  <c r="E47" i="5"/>
  <c r="E46" i="5"/>
  <c r="B78" i="5"/>
  <c r="C81" i="5"/>
  <c r="C78" i="4"/>
  <c r="C80" i="5"/>
  <c r="C78" i="5"/>
  <c r="B77" i="5"/>
  <c r="E39" i="5"/>
  <c r="C77" i="5"/>
  <c r="T50" i="6"/>
  <c r="U51" i="6"/>
  <c r="E45" i="5"/>
  <c r="E44" i="5"/>
  <c r="U25" i="6"/>
  <c r="T24" i="6"/>
  <c r="B77" i="6"/>
  <c r="E40" i="6"/>
  <c r="B39" i="6"/>
  <c r="U23" i="7"/>
  <c r="T22" i="7"/>
  <c r="E45" i="7"/>
  <c r="B44" i="7"/>
  <c r="E44" i="6"/>
  <c r="C81" i="6"/>
  <c r="C77" i="6"/>
  <c r="B46" i="6"/>
  <c r="E47" i="6"/>
  <c r="P88" i="6"/>
  <c r="U76" i="6" s="1"/>
  <c r="E42" i="6"/>
  <c r="C78" i="6"/>
  <c r="B80" i="7"/>
  <c r="B45" i="6"/>
  <c r="E46" i="6"/>
  <c r="E41" i="6"/>
  <c r="C80" i="6"/>
  <c r="C80" i="7"/>
  <c r="B78" i="7"/>
  <c r="B77" i="7"/>
  <c r="B77" i="8"/>
  <c r="B81" i="8"/>
  <c r="B47" i="7"/>
  <c r="E47" i="7"/>
  <c r="P62" i="7"/>
  <c r="U48" i="7" s="1"/>
  <c r="U75" i="7"/>
  <c r="U25" i="8"/>
  <c r="T24" i="8"/>
  <c r="E44" i="7"/>
  <c r="B78" i="8"/>
  <c r="T76" i="8"/>
  <c r="U77" i="8"/>
  <c r="E42" i="7"/>
  <c r="B41" i="7"/>
  <c r="B80" i="8"/>
  <c r="C81" i="7"/>
  <c r="C78" i="7"/>
  <c r="P62" i="8"/>
  <c r="U50" i="8" s="1"/>
  <c r="C78" i="8"/>
  <c r="C77" i="8"/>
  <c r="C81" i="8"/>
  <c r="C80" i="8"/>
  <c r="J7" i="1"/>
  <c r="J6" i="1"/>
  <c r="G41" i="8" l="1"/>
  <c r="AC6" i="1"/>
  <c r="AL6" i="1" s="1"/>
  <c r="J21" i="1"/>
  <c r="J22" i="1"/>
  <c r="AD7" i="1"/>
  <c r="L14" i="1"/>
  <c r="L13" i="1"/>
  <c r="L15" i="1"/>
  <c r="L17" i="1"/>
  <c r="L16" i="1"/>
  <c r="J17" i="1"/>
  <c r="C48" i="6" s="1"/>
  <c r="J16" i="1"/>
  <c r="C48" i="5" s="1"/>
  <c r="J15" i="1"/>
  <c r="C48" i="4" s="1"/>
  <c r="J14" i="1"/>
  <c r="C48" i="3" s="1"/>
  <c r="J13" i="1"/>
  <c r="B81" i="4"/>
  <c r="S6" i="9"/>
  <c r="Y6" i="9" s="1"/>
  <c r="P6" i="9"/>
  <c r="V6" i="9" s="1"/>
  <c r="AB6" i="9" s="1"/>
  <c r="AE6" i="9" s="1"/>
  <c r="E44" i="2"/>
  <c r="B43" i="2"/>
  <c r="E43" i="2"/>
  <c r="D77" i="2"/>
  <c r="U25" i="2"/>
  <c r="T24" i="2"/>
  <c r="B77" i="4"/>
  <c r="E77" i="7"/>
  <c r="B81" i="7"/>
  <c r="U51" i="2"/>
  <c r="T51" i="2" s="1"/>
  <c r="E80" i="7"/>
  <c r="E77" i="2"/>
  <c r="T50" i="8"/>
  <c r="U51" i="8"/>
  <c r="T25" i="8"/>
  <c r="U26" i="8"/>
  <c r="D77" i="7"/>
  <c r="U26" i="4"/>
  <c r="T25" i="4"/>
  <c r="U76" i="7"/>
  <c r="T75" i="7"/>
  <c r="B81" i="6"/>
  <c r="J6" i="6"/>
  <c r="B80" i="5"/>
  <c r="U77" i="3"/>
  <c r="T76" i="3"/>
  <c r="B78" i="2"/>
  <c r="U51" i="5"/>
  <c r="T50" i="5"/>
  <c r="U49" i="7"/>
  <c r="T48" i="7"/>
  <c r="E80" i="6"/>
  <c r="B81" i="5"/>
  <c r="U26" i="5"/>
  <c r="T25" i="5"/>
  <c r="U78" i="8"/>
  <c r="T77" i="8"/>
  <c r="E77" i="8"/>
  <c r="E77" i="6"/>
  <c r="D77" i="5"/>
  <c r="U24" i="7"/>
  <c r="T23" i="7"/>
  <c r="T51" i="6"/>
  <c r="U52" i="6"/>
  <c r="E77" i="5"/>
  <c r="T77" i="5"/>
  <c r="U78" i="5"/>
  <c r="B78" i="6"/>
  <c r="U26" i="6"/>
  <c r="T25" i="6"/>
  <c r="E80" i="8"/>
  <c r="E77" i="4"/>
  <c r="B81" i="3"/>
  <c r="U77" i="2"/>
  <c r="T76" i="2"/>
  <c r="E77" i="3"/>
  <c r="T25" i="3"/>
  <c r="U26" i="3"/>
  <c r="U52" i="3"/>
  <c r="T51" i="3"/>
  <c r="U77" i="6"/>
  <c r="T76" i="6"/>
  <c r="D77" i="3"/>
  <c r="B78" i="4"/>
  <c r="T77" i="4"/>
  <c r="U78" i="4"/>
  <c r="E80" i="4"/>
  <c r="U53" i="4"/>
  <c r="T52" i="4"/>
  <c r="E80" i="5"/>
  <c r="B80" i="4"/>
  <c r="B80" i="3"/>
  <c r="B78" i="3"/>
  <c r="D80" i="2"/>
  <c r="AF7" i="1" l="1"/>
  <c r="AM7" i="1" s="1"/>
  <c r="I41" i="8"/>
  <c r="G42" i="8"/>
  <c r="L18" i="1"/>
  <c r="AL7" i="1"/>
  <c r="B48" i="6"/>
  <c r="C49" i="6"/>
  <c r="E48" i="6"/>
  <c r="J18" i="1"/>
  <c r="C48" i="2"/>
  <c r="C49" i="2" s="1"/>
  <c r="C50" i="2" s="1"/>
  <c r="E48" i="8"/>
  <c r="C49" i="8"/>
  <c r="E49" i="8"/>
  <c r="C49" i="5"/>
  <c r="E49" i="5" s="1"/>
  <c r="B48" i="5"/>
  <c r="E48" i="5"/>
  <c r="B48" i="3"/>
  <c r="C49" i="3"/>
  <c r="E48" i="3"/>
  <c r="C48" i="7"/>
  <c r="C49" i="4"/>
  <c r="E48" i="4"/>
  <c r="B48" i="4"/>
  <c r="AN6" i="9"/>
  <c r="AQ6" i="9" s="1"/>
  <c r="AH6" i="9"/>
  <c r="E45" i="2"/>
  <c r="B44" i="2"/>
  <c r="D77" i="4"/>
  <c r="D80" i="8"/>
  <c r="U26" i="2"/>
  <c r="T25" i="2"/>
  <c r="U52" i="2"/>
  <c r="U53" i="2" s="1"/>
  <c r="T52" i="3"/>
  <c r="U53" i="3"/>
  <c r="U27" i="5"/>
  <c r="T26" i="5"/>
  <c r="T26" i="6"/>
  <c r="U27" i="6"/>
  <c r="T77" i="3"/>
  <c r="U78" i="3"/>
  <c r="D80" i="4"/>
  <c r="T52" i="6"/>
  <c r="U53" i="6"/>
  <c r="U54" i="4"/>
  <c r="T53" i="4"/>
  <c r="U78" i="2"/>
  <c r="T77" i="2"/>
  <c r="U79" i="5"/>
  <c r="T78" i="5"/>
  <c r="U52" i="5"/>
  <c r="T51" i="5"/>
  <c r="D80" i="3"/>
  <c r="D77" i="6"/>
  <c r="T76" i="7"/>
  <c r="U77" i="7"/>
  <c r="T26" i="4"/>
  <c r="U27" i="4"/>
  <c r="T26" i="8"/>
  <c r="U27" i="8"/>
  <c r="U79" i="8"/>
  <c r="T78" i="8"/>
  <c r="U79" i="4"/>
  <c r="T78" i="4"/>
  <c r="U27" i="3"/>
  <c r="T26" i="3"/>
  <c r="D80" i="6"/>
  <c r="U52" i="8"/>
  <c r="T51" i="8"/>
  <c r="D80" i="5"/>
  <c r="D77" i="8"/>
  <c r="D80" i="7"/>
  <c r="U25" i="7"/>
  <c r="T24" i="7"/>
  <c r="U78" i="6"/>
  <c r="T77" i="6"/>
  <c r="T49" i="7"/>
  <c r="U50" i="7"/>
  <c r="T52" i="2" l="1"/>
  <c r="I42" i="8"/>
  <c r="G43" i="8"/>
  <c r="C50" i="4"/>
  <c r="B49" i="4"/>
  <c r="E50" i="4"/>
  <c r="C50" i="8"/>
  <c r="B49" i="8"/>
  <c r="C51" i="2"/>
  <c r="C49" i="7"/>
  <c r="E48" i="7"/>
  <c r="B48" i="7"/>
  <c r="C50" i="3"/>
  <c r="E50" i="3"/>
  <c r="B49" i="3"/>
  <c r="B49" i="6"/>
  <c r="C50" i="6"/>
  <c r="E49" i="4"/>
  <c r="E83" i="4" s="1"/>
  <c r="C50" i="5"/>
  <c r="B49" i="5"/>
  <c r="E49" i="3"/>
  <c r="E83" i="3" s="1"/>
  <c r="E49" i="6"/>
  <c r="E46" i="2"/>
  <c r="B45" i="2"/>
  <c r="U27" i="2"/>
  <c r="T26" i="2"/>
  <c r="U53" i="5"/>
  <c r="T52" i="5"/>
  <c r="T27" i="8"/>
  <c r="U28" i="8"/>
  <c r="T77" i="7"/>
  <c r="U78" i="7"/>
  <c r="U28" i="3"/>
  <c r="T27" i="3"/>
  <c r="U80" i="5"/>
  <c r="T79" i="5"/>
  <c r="U55" i="4"/>
  <c r="T54" i="4"/>
  <c r="U26" i="7"/>
  <c r="T25" i="7"/>
  <c r="U53" i="8"/>
  <c r="T52" i="8"/>
  <c r="U54" i="6"/>
  <c r="T53" i="6"/>
  <c r="U54" i="3"/>
  <c r="T53" i="3"/>
  <c r="U28" i="5"/>
  <c r="T27" i="5"/>
  <c r="U79" i="6"/>
  <c r="T78" i="6"/>
  <c r="U51" i="7"/>
  <c r="T50" i="7"/>
  <c r="U80" i="8"/>
  <c r="T79" i="8"/>
  <c r="T78" i="2"/>
  <c r="U79" i="2"/>
  <c r="U28" i="4"/>
  <c r="T27" i="4"/>
  <c r="U80" i="4"/>
  <c r="T79" i="4"/>
  <c r="U79" i="3"/>
  <c r="T78" i="3"/>
  <c r="T27" i="6"/>
  <c r="U28" i="6"/>
  <c r="T53" i="2"/>
  <c r="U54" i="2"/>
  <c r="I43" i="8" l="1"/>
  <c r="G44" i="8"/>
  <c r="C51" i="8"/>
  <c r="E51" i="8"/>
  <c r="B50" i="8"/>
  <c r="C83" i="8"/>
  <c r="C84" i="8"/>
  <c r="C51" i="5"/>
  <c r="E51" i="5" s="1"/>
  <c r="C84" i="5"/>
  <c r="C83" i="5"/>
  <c r="B50" i="5"/>
  <c r="B49" i="7"/>
  <c r="C50" i="7"/>
  <c r="E50" i="7" s="1"/>
  <c r="B50" i="6"/>
  <c r="C84" i="6"/>
  <c r="C51" i="6"/>
  <c r="E51" i="6" s="1"/>
  <c r="C83" i="6"/>
  <c r="E50" i="6"/>
  <c r="E83" i="6" s="1"/>
  <c r="B50" i="3"/>
  <c r="C51" i="3"/>
  <c r="C83" i="3"/>
  <c r="C52" i="2"/>
  <c r="E52" i="2"/>
  <c r="B51" i="2"/>
  <c r="E50" i="8"/>
  <c r="E83" i="8" s="1"/>
  <c r="E50" i="5"/>
  <c r="E83" i="5" s="1"/>
  <c r="E49" i="7"/>
  <c r="C51" i="4"/>
  <c r="E51" i="4" s="1"/>
  <c r="C83" i="4"/>
  <c r="C84" i="4"/>
  <c r="B50" i="4"/>
  <c r="E47" i="2"/>
  <c r="B46" i="2"/>
  <c r="T27" i="2"/>
  <c r="U28" i="2"/>
  <c r="T80" i="4"/>
  <c r="U81" i="4"/>
  <c r="T54" i="2"/>
  <c r="U55" i="2"/>
  <c r="T28" i="3"/>
  <c r="U29" i="3"/>
  <c r="U54" i="5"/>
  <c r="T53" i="5"/>
  <c r="T28" i="8"/>
  <c r="U29" i="8"/>
  <c r="U55" i="6"/>
  <c r="T54" i="6"/>
  <c r="T28" i="4"/>
  <c r="U29" i="4"/>
  <c r="U27" i="7"/>
  <c r="T26" i="7"/>
  <c r="T79" i="3"/>
  <c r="U80" i="3"/>
  <c r="T80" i="5"/>
  <c r="U81" i="5"/>
  <c r="U54" i="8"/>
  <c r="T53" i="8"/>
  <c r="T28" i="6"/>
  <c r="U29" i="6"/>
  <c r="T54" i="3"/>
  <c r="U55" i="3"/>
  <c r="U79" i="7"/>
  <c r="T78" i="7"/>
  <c r="U52" i="7"/>
  <c r="T51" i="7"/>
  <c r="T79" i="6"/>
  <c r="U80" i="6"/>
  <c r="T79" i="2"/>
  <c r="U80" i="2"/>
  <c r="U81" i="8"/>
  <c r="T80" i="8"/>
  <c r="U29" i="5"/>
  <c r="T28" i="5"/>
  <c r="U56" i="4"/>
  <c r="T55" i="4"/>
  <c r="E83" i="7" l="1"/>
  <c r="I44" i="8"/>
  <c r="G45" i="8"/>
  <c r="D44" i="4"/>
  <c r="D42" i="4"/>
  <c r="D49" i="4"/>
  <c r="D47" i="4"/>
  <c r="D43" i="4"/>
  <c r="D48" i="4"/>
  <c r="D41" i="4"/>
  <c r="D45" i="4"/>
  <c r="D39" i="4"/>
  <c r="B84" i="4"/>
  <c r="B83" i="4"/>
  <c r="D46" i="4"/>
  <c r="D50" i="4"/>
  <c r="D40" i="4"/>
  <c r="C52" i="3"/>
  <c r="E52" i="3" s="1"/>
  <c r="B51" i="3"/>
  <c r="D39" i="6"/>
  <c r="D45" i="6"/>
  <c r="B84" i="6"/>
  <c r="D42" i="6"/>
  <c r="D50" i="6"/>
  <c r="D46" i="6"/>
  <c r="D47" i="6"/>
  <c r="D41" i="6"/>
  <c r="D43" i="6"/>
  <c r="D40" i="6"/>
  <c r="D44" i="6"/>
  <c r="B83" i="6"/>
  <c r="D48" i="6"/>
  <c r="D49" i="6"/>
  <c r="D47" i="3"/>
  <c r="D41" i="3"/>
  <c r="D50" i="3"/>
  <c r="D49" i="3"/>
  <c r="D45" i="3"/>
  <c r="D43" i="3"/>
  <c r="D46" i="3"/>
  <c r="B83" i="3"/>
  <c r="B84" i="3"/>
  <c r="D40" i="3"/>
  <c r="D42" i="3"/>
  <c r="D48" i="3"/>
  <c r="D44" i="3"/>
  <c r="D39" i="3"/>
  <c r="B51" i="4"/>
  <c r="C52" i="4"/>
  <c r="E52" i="4"/>
  <c r="D47" i="8"/>
  <c r="D41" i="8"/>
  <c r="D42" i="8"/>
  <c r="B83" i="8"/>
  <c r="D46" i="8"/>
  <c r="D44" i="8"/>
  <c r="D48" i="8"/>
  <c r="D50" i="8"/>
  <c r="D49" i="8"/>
  <c r="D43" i="8"/>
  <c r="B84" i="8"/>
  <c r="D40" i="8"/>
  <c r="D45" i="8"/>
  <c r="D39" i="5"/>
  <c r="D43" i="5"/>
  <c r="D40" i="5"/>
  <c r="D44" i="5"/>
  <c r="D46" i="5"/>
  <c r="D50" i="5"/>
  <c r="B84" i="5"/>
  <c r="D41" i="5"/>
  <c r="D49" i="5"/>
  <c r="D47" i="5"/>
  <c r="B83" i="5"/>
  <c r="D45" i="5"/>
  <c r="D48" i="5"/>
  <c r="D42" i="5"/>
  <c r="B51" i="6"/>
  <c r="C52" i="6"/>
  <c r="B51" i="5"/>
  <c r="C52" i="5"/>
  <c r="E52" i="5" s="1"/>
  <c r="C53" i="2"/>
  <c r="B52" i="2"/>
  <c r="E53" i="2"/>
  <c r="E51" i="3"/>
  <c r="C51" i="7"/>
  <c r="E51" i="7" s="1"/>
  <c r="C83" i="7"/>
  <c r="C84" i="7"/>
  <c r="B50" i="7"/>
  <c r="B51" i="8"/>
  <c r="C52" i="8"/>
  <c r="E48" i="2"/>
  <c r="B47" i="2"/>
  <c r="U29" i="2"/>
  <c r="T28" i="2"/>
  <c r="T55" i="2"/>
  <c r="U56" i="2"/>
  <c r="T81" i="8"/>
  <c r="U82" i="8"/>
  <c r="U81" i="3"/>
  <c r="T80" i="3"/>
  <c r="U56" i="6"/>
  <c r="T55" i="6"/>
  <c r="T81" i="4"/>
  <c r="U82" i="4"/>
  <c r="G78" i="4"/>
  <c r="G77" i="4"/>
  <c r="U55" i="5"/>
  <c r="T54" i="5"/>
  <c r="T27" i="7"/>
  <c r="U28" i="7"/>
  <c r="T29" i="6"/>
  <c r="U30" i="6"/>
  <c r="U57" i="4"/>
  <c r="T56" i="4"/>
  <c r="T80" i="2"/>
  <c r="U81" i="2"/>
  <c r="U55" i="8"/>
  <c r="T54" i="8"/>
  <c r="T29" i="8"/>
  <c r="U30" i="8"/>
  <c r="U30" i="4"/>
  <c r="T29" i="4"/>
  <c r="U56" i="3"/>
  <c r="T55" i="3"/>
  <c r="U53" i="7"/>
  <c r="T52" i="7"/>
  <c r="U30" i="3"/>
  <c r="T29" i="3"/>
  <c r="U30" i="5"/>
  <c r="T29" i="5"/>
  <c r="T80" i="6"/>
  <c r="U81" i="6"/>
  <c r="U80" i="7"/>
  <c r="T79" i="7"/>
  <c r="U82" i="5"/>
  <c r="T81" i="5"/>
  <c r="G77" i="7"/>
  <c r="G78" i="7"/>
  <c r="I45" i="8" l="1"/>
  <c r="G46" i="8"/>
  <c r="B52" i="8"/>
  <c r="C53" i="8"/>
  <c r="B52" i="5"/>
  <c r="C53" i="5"/>
  <c r="D83" i="4"/>
  <c r="E52" i="8"/>
  <c r="B52" i="6"/>
  <c r="C53" i="6"/>
  <c r="E52" i="6"/>
  <c r="D83" i="6"/>
  <c r="B52" i="4"/>
  <c r="C53" i="4"/>
  <c r="B53" i="2"/>
  <c r="C54" i="2"/>
  <c r="E54" i="2"/>
  <c r="D49" i="7"/>
  <c r="B83" i="7"/>
  <c r="D46" i="7"/>
  <c r="D45" i="7"/>
  <c r="D50" i="7"/>
  <c r="D47" i="7"/>
  <c r="D40" i="7"/>
  <c r="D43" i="7"/>
  <c r="D41" i="7"/>
  <c r="D44" i="7"/>
  <c r="D39" i="7"/>
  <c r="B84" i="7"/>
  <c r="D42" i="7"/>
  <c r="D48" i="7"/>
  <c r="D83" i="5"/>
  <c r="B52" i="3"/>
  <c r="C53" i="3"/>
  <c r="E53" i="3"/>
  <c r="C52" i="7"/>
  <c r="B51" i="7"/>
  <c r="F39" i="8"/>
  <c r="H39" i="8" s="1"/>
  <c r="J39" i="8" s="1"/>
  <c r="K39" i="8" s="1"/>
  <c r="L39" i="8" s="1"/>
  <c r="D83" i="8"/>
  <c r="D83" i="3"/>
  <c r="B48" i="2"/>
  <c r="U30" i="2"/>
  <c r="T29" i="2"/>
  <c r="U58" i="4"/>
  <c r="T57" i="4"/>
  <c r="U83" i="5"/>
  <c r="T82" i="5"/>
  <c r="T56" i="2"/>
  <c r="U57" i="2"/>
  <c r="I78" i="4"/>
  <c r="I77" i="4"/>
  <c r="I78" i="7"/>
  <c r="I77" i="7"/>
  <c r="U31" i="8"/>
  <c r="T30" i="8"/>
  <c r="U81" i="7"/>
  <c r="T80" i="7"/>
  <c r="U57" i="6"/>
  <c r="T56" i="6"/>
  <c r="G78" i="8"/>
  <c r="G77" i="8"/>
  <c r="U31" i="5"/>
  <c r="T30" i="5"/>
  <c r="T30" i="6"/>
  <c r="U31" i="6"/>
  <c r="U54" i="7"/>
  <c r="T53" i="7"/>
  <c r="U56" i="5"/>
  <c r="T55" i="5"/>
  <c r="T56" i="3"/>
  <c r="U57" i="3"/>
  <c r="U82" i="2"/>
  <c r="T81" i="2"/>
  <c r="G77" i="6"/>
  <c r="G78" i="6"/>
  <c r="U29" i="7"/>
  <c r="T28" i="7"/>
  <c r="T82" i="8"/>
  <c r="U83" i="8"/>
  <c r="T81" i="6"/>
  <c r="U82" i="6"/>
  <c r="U31" i="4"/>
  <c r="T30" i="4"/>
  <c r="T81" i="3"/>
  <c r="U82" i="3"/>
  <c r="G77" i="5"/>
  <c r="G78" i="5"/>
  <c r="U56" i="8"/>
  <c r="T55" i="8"/>
  <c r="U31" i="3"/>
  <c r="T30" i="3"/>
  <c r="U83" i="4"/>
  <c r="T82" i="4"/>
  <c r="I46" i="8" l="1"/>
  <c r="G47" i="8"/>
  <c r="C54" i="6"/>
  <c r="B53" i="6"/>
  <c r="E54" i="6"/>
  <c r="B54" i="2"/>
  <c r="C55" i="2"/>
  <c r="E55" i="2" s="1"/>
  <c r="E53" i="6"/>
  <c r="E53" i="5"/>
  <c r="B53" i="5"/>
  <c r="C54" i="5"/>
  <c r="C54" i="8"/>
  <c r="B53" i="8"/>
  <c r="C54" i="4"/>
  <c r="B53" i="4"/>
  <c r="E53" i="8"/>
  <c r="C53" i="7"/>
  <c r="B52" i="7"/>
  <c r="E53" i="7"/>
  <c r="C54" i="3"/>
  <c r="E54" i="3"/>
  <c r="B53" i="3"/>
  <c r="D83" i="7"/>
  <c r="E52" i="7"/>
  <c r="E53" i="4"/>
  <c r="F40" i="8"/>
  <c r="E50" i="2"/>
  <c r="B49" i="2"/>
  <c r="E49" i="2"/>
  <c r="B81" i="2"/>
  <c r="C81" i="2"/>
  <c r="U31" i="2"/>
  <c r="T30" i="2"/>
  <c r="U30" i="7"/>
  <c r="T29" i="7"/>
  <c r="U32" i="3"/>
  <c r="T31" i="3"/>
  <c r="U83" i="2"/>
  <c r="T82" i="2"/>
  <c r="U58" i="3"/>
  <c r="T57" i="3"/>
  <c r="I77" i="8"/>
  <c r="I78" i="8"/>
  <c r="T31" i="4"/>
  <c r="U32" i="4"/>
  <c r="U57" i="8"/>
  <c r="T56" i="8"/>
  <c r="T82" i="6"/>
  <c r="U83" i="6"/>
  <c r="U57" i="5"/>
  <c r="T56" i="5"/>
  <c r="U32" i="5"/>
  <c r="T31" i="5"/>
  <c r="T31" i="8"/>
  <c r="U32" i="8"/>
  <c r="U84" i="5"/>
  <c r="T83" i="5"/>
  <c r="I78" i="5"/>
  <c r="I77" i="5"/>
  <c r="U82" i="7"/>
  <c r="T81" i="7"/>
  <c r="G78" i="3"/>
  <c r="G77" i="3"/>
  <c r="I78" i="6"/>
  <c r="I77" i="6"/>
  <c r="U58" i="6"/>
  <c r="T57" i="6"/>
  <c r="T82" i="3"/>
  <c r="U83" i="3"/>
  <c r="U32" i="6"/>
  <c r="T31" i="6"/>
  <c r="U84" i="4"/>
  <c r="T83" i="4"/>
  <c r="U84" i="8"/>
  <c r="T83" i="8"/>
  <c r="U55" i="7"/>
  <c r="T54" i="7"/>
  <c r="U58" i="2"/>
  <c r="T57" i="2"/>
  <c r="U59" i="4"/>
  <c r="T58" i="4"/>
  <c r="I47" i="8" l="1"/>
  <c r="G48" i="8"/>
  <c r="C55" i="8"/>
  <c r="B54" i="8"/>
  <c r="E55" i="8"/>
  <c r="E54" i="5"/>
  <c r="B54" i="5"/>
  <c r="C55" i="5"/>
  <c r="E55" i="5" s="1"/>
  <c r="B54" i="3"/>
  <c r="C55" i="3"/>
  <c r="E55" i="3"/>
  <c r="C54" i="7"/>
  <c r="B53" i="7"/>
  <c r="F41" i="8"/>
  <c r="H40" i="8"/>
  <c r="J40" i="8" s="1"/>
  <c r="K40" i="8" s="1"/>
  <c r="L40" i="8" s="1"/>
  <c r="E54" i="4"/>
  <c r="C55" i="4"/>
  <c r="B54" i="4"/>
  <c r="C56" i="2"/>
  <c r="B55" i="2"/>
  <c r="E56" i="2"/>
  <c r="E54" i="8"/>
  <c r="B54" i="6"/>
  <c r="C55" i="6"/>
  <c r="E80" i="2"/>
  <c r="C83" i="2"/>
  <c r="B50" i="2"/>
  <c r="D39" i="2" s="1"/>
  <c r="U32" i="2"/>
  <c r="T31" i="2"/>
  <c r="I77" i="3"/>
  <c r="I78" i="3"/>
  <c r="U33" i="4"/>
  <c r="T32" i="4"/>
  <c r="U84" i="3"/>
  <c r="T83" i="3"/>
  <c r="U31" i="7"/>
  <c r="T30" i="7"/>
  <c r="U58" i="8"/>
  <c r="T57" i="8"/>
  <c r="T83" i="2"/>
  <c r="U84" i="2"/>
  <c r="T32" i="6"/>
  <c r="U33" i="6"/>
  <c r="U33" i="8"/>
  <c r="T32" i="8"/>
  <c r="T58" i="3"/>
  <c r="U59" i="3"/>
  <c r="T59" i="4"/>
  <c r="U60" i="4"/>
  <c r="T82" i="7"/>
  <c r="U83" i="7"/>
  <c r="U56" i="7"/>
  <c r="T55" i="7"/>
  <c r="U85" i="5"/>
  <c r="T84" i="5"/>
  <c r="U85" i="8"/>
  <c r="T84" i="8"/>
  <c r="U59" i="6"/>
  <c r="T58" i="6"/>
  <c r="U33" i="5"/>
  <c r="T32" i="5"/>
  <c r="U58" i="5"/>
  <c r="T57" i="5"/>
  <c r="U33" i="3"/>
  <c r="T32" i="3"/>
  <c r="T58" i="2"/>
  <c r="U59" i="2"/>
  <c r="T84" i="4"/>
  <c r="U85" i="4"/>
  <c r="T83" i="6"/>
  <c r="U84" i="6"/>
  <c r="C93" i="2" l="1"/>
  <c r="I48" i="8"/>
  <c r="G49" i="8"/>
  <c r="C55" i="7"/>
  <c r="B54" i="7"/>
  <c r="C56" i="5"/>
  <c r="B55" i="5"/>
  <c r="E56" i="5"/>
  <c r="C57" i="2"/>
  <c r="E57" i="2" s="1"/>
  <c r="B56" i="2"/>
  <c r="C56" i="4"/>
  <c r="E56" i="4" s="1"/>
  <c r="B55" i="4"/>
  <c r="E55" i="4"/>
  <c r="F42" i="8"/>
  <c r="H41" i="8"/>
  <c r="J41" i="8" s="1"/>
  <c r="K41" i="8" s="1"/>
  <c r="L41" i="8" s="1"/>
  <c r="B55" i="3"/>
  <c r="C56" i="3"/>
  <c r="E55" i="6"/>
  <c r="B55" i="6"/>
  <c r="C56" i="6"/>
  <c r="E54" i="7"/>
  <c r="B55" i="8"/>
  <c r="C56" i="8"/>
  <c r="B84" i="2"/>
  <c r="D47" i="2"/>
  <c r="D42" i="2"/>
  <c r="B83" i="2"/>
  <c r="D46" i="2"/>
  <c r="D49" i="2"/>
  <c r="D43" i="2"/>
  <c r="D40" i="2"/>
  <c r="D41" i="2"/>
  <c r="D50" i="2"/>
  <c r="D45" i="2"/>
  <c r="D44" i="2"/>
  <c r="D48" i="2"/>
  <c r="T32" i="2"/>
  <c r="U33" i="2"/>
  <c r="U85" i="3"/>
  <c r="T84" i="3"/>
  <c r="T84" i="2"/>
  <c r="U85" i="2"/>
  <c r="U85" i="6"/>
  <c r="T84" i="6"/>
  <c r="U59" i="8"/>
  <c r="T58" i="8"/>
  <c r="U57" i="7"/>
  <c r="T56" i="7"/>
  <c r="U60" i="3"/>
  <c r="T59" i="3"/>
  <c r="U86" i="4"/>
  <c r="T85" i="4"/>
  <c r="T85" i="8"/>
  <c r="U86" i="8"/>
  <c r="U60" i="2"/>
  <c r="T59" i="2"/>
  <c r="T33" i="8"/>
  <c r="U34" i="8"/>
  <c r="U59" i="5"/>
  <c r="T58" i="5"/>
  <c r="U34" i="5"/>
  <c r="T33" i="5"/>
  <c r="T83" i="7"/>
  <c r="U84" i="7"/>
  <c r="U60" i="6"/>
  <c r="T59" i="6"/>
  <c r="T60" i="4"/>
  <c r="U61" i="4"/>
  <c r="T61" i="4" s="1"/>
  <c r="T33" i="6"/>
  <c r="U34" i="6"/>
  <c r="T85" i="5"/>
  <c r="U86" i="5"/>
  <c r="U34" i="4"/>
  <c r="T33" i="4"/>
  <c r="U34" i="3"/>
  <c r="T33" i="3"/>
  <c r="U32" i="7"/>
  <c r="T31" i="7"/>
  <c r="I49" i="8" l="1"/>
  <c r="G50" i="8"/>
  <c r="I50" i="8" s="1"/>
  <c r="C57" i="8"/>
  <c r="E57" i="8"/>
  <c r="B56" i="8"/>
  <c r="C57" i="5"/>
  <c r="B56" i="5"/>
  <c r="E57" i="5"/>
  <c r="C57" i="4"/>
  <c r="B56" i="4"/>
  <c r="E57" i="4"/>
  <c r="E56" i="6"/>
  <c r="C57" i="6"/>
  <c r="E57" i="6"/>
  <c r="B56" i="6"/>
  <c r="C58" i="2"/>
  <c r="E58" i="2" s="1"/>
  <c r="B57" i="2"/>
  <c r="F43" i="8"/>
  <c r="H42" i="8"/>
  <c r="J42" i="8" s="1"/>
  <c r="K42" i="8" s="1"/>
  <c r="L42" i="8" s="1"/>
  <c r="B55" i="7"/>
  <c r="C56" i="7"/>
  <c r="B56" i="3"/>
  <c r="C57" i="3"/>
  <c r="E57" i="3" s="1"/>
  <c r="E56" i="3"/>
  <c r="E56" i="8"/>
  <c r="E55" i="7"/>
  <c r="D83" i="2"/>
  <c r="G78" i="2"/>
  <c r="G77" i="2"/>
  <c r="F78" i="2"/>
  <c r="F77" i="2"/>
  <c r="U34" i="2"/>
  <c r="T33" i="2"/>
  <c r="U35" i="6"/>
  <c r="T35" i="6" s="1"/>
  <c r="T34" i="6"/>
  <c r="U60" i="8"/>
  <c r="T59" i="8"/>
  <c r="U33" i="7"/>
  <c r="T33" i="7" s="1"/>
  <c r="T32" i="7"/>
  <c r="U60" i="5"/>
  <c r="T59" i="5"/>
  <c r="T85" i="6"/>
  <c r="U86" i="6"/>
  <c r="U61" i="6"/>
  <c r="T61" i="6" s="1"/>
  <c r="T60" i="6"/>
  <c r="T86" i="4"/>
  <c r="U87" i="4"/>
  <c r="T87" i="4" s="1"/>
  <c r="U85" i="7"/>
  <c r="T85" i="7" s="1"/>
  <c r="T84" i="7"/>
  <c r="U35" i="8"/>
  <c r="T35" i="8" s="1"/>
  <c r="T34" i="8"/>
  <c r="U86" i="3"/>
  <c r="T85" i="3"/>
  <c r="F77" i="3"/>
  <c r="F78" i="3"/>
  <c r="T60" i="2"/>
  <c r="U61" i="2"/>
  <c r="T61" i="2" s="1"/>
  <c r="T86" i="5"/>
  <c r="U87" i="5"/>
  <c r="T87" i="5" s="1"/>
  <c r="U86" i="2"/>
  <c r="T85" i="2"/>
  <c r="T34" i="3"/>
  <c r="U35" i="3"/>
  <c r="T35" i="3" s="1"/>
  <c r="T34" i="4"/>
  <c r="U35" i="4"/>
  <c r="T35" i="4" s="1"/>
  <c r="T34" i="5"/>
  <c r="U35" i="5"/>
  <c r="T35" i="5" s="1"/>
  <c r="T60" i="3"/>
  <c r="U61" i="3"/>
  <c r="T61" i="3" s="1"/>
  <c r="T86" i="8"/>
  <c r="U87" i="8"/>
  <c r="T87" i="8" s="1"/>
  <c r="U58" i="7"/>
  <c r="T57" i="7"/>
  <c r="B57" i="6" l="1"/>
  <c r="C58" i="6"/>
  <c r="E58" i="6"/>
  <c r="C57" i="7"/>
  <c r="E57" i="7"/>
  <c r="B56" i="7"/>
  <c r="B57" i="4"/>
  <c r="C58" i="4"/>
  <c r="C58" i="5"/>
  <c r="E58" i="5"/>
  <c r="B57" i="5"/>
  <c r="E56" i="7"/>
  <c r="B57" i="3"/>
  <c r="C58" i="3"/>
  <c r="E58" i="3"/>
  <c r="F44" i="8"/>
  <c r="H43" i="8"/>
  <c r="J43" i="8" s="1"/>
  <c r="K43" i="8" s="1"/>
  <c r="L43" i="8" s="1"/>
  <c r="B58" i="2"/>
  <c r="C59" i="2"/>
  <c r="E59" i="2"/>
  <c r="B57" i="8"/>
  <c r="C58" i="8"/>
  <c r="E58" i="8" s="1"/>
  <c r="I78" i="2"/>
  <c r="I77" i="2"/>
  <c r="H77" i="2"/>
  <c r="H78" i="2"/>
  <c r="U35" i="2"/>
  <c r="T35" i="2" s="1"/>
  <c r="T34" i="2"/>
  <c r="U61" i="8"/>
  <c r="T61" i="8" s="1"/>
  <c r="T60" i="8"/>
  <c r="U87" i="6"/>
  <c r="T87" i="6" s="1"/>
  <c r="T86" i="6"/>
  <c r="T86" i="3"/>
  <c r="U87" i="3"/>
  <c r="T87" i="3" s="1"/>
  <c r="U87" i="2"/>
  <c r="T87" i="2" s="1"/>
  <c r="T86" i="2"/>
  <c r="U61" i="5"/>
  <c r="T61" i="5" s="1"/>
  <c r="T60" i="5"/>
  <c r="H78" i="3"/>
  <c r="H77" i="3"/>
  <c r="F78" i="8"/>
  <c r="F77" i="8"/>
  <c r="U59" i="7"/>
  <c r="T59" i="7" s="1"/>
  <c r="T58" i="7"/>
  <c r="C59" i="5" l="1"/>
  <c r="B58" i="5"/>
  <c r="E59" i="5"/>
  <c r="B59" i="2"/>
  <c r="C60" i="2"/>
  <c r="E60" i="2" s="1"/>
  <c r="H44" i="8"/>
  <c r="J44" i="8" s="1"/>
  <c r="K44" i="8" s="1"/>
  <c r="L44" i="8" s="1"/>
  <c r="F45" i="8"/>
  <c r="C58" i="7"/>
  <c r="E58" i="7" s="1"/>
  <c r="B57" i="7"/>
  <c r="C59" i="3"/>
  <c r="E59" i="3"/>
  <c r="B58" i="3"/>
  <c r="C59" i="4"/>
  <c r="E59" i="4"/>
  <c r="B58" i="4"/>
  <c r="E58" i="4"/>
  <c r="C59" i="6"/>
  <c r="B58" i="6"/>
  <c r="B58" i="8"/>
  <c r="C59" i="8"/>
  <c r="E59" i="8"/>
  <c r="F78" i="5"/>
  <c r="F77" i="5"/>
  <c r="J78" i="2"/>
  <c r="J77" i="2"/>
  <c r="F78" i="7"/>
  <c r="F77" i="7"/>
  <c r="F78" i="4"/>
  <c r="F77" i="4"/>
  <c r="H78" i="8"/>
  <c r="H77" i="8"/>
  <c r="J78" i="3"/>
  <c r="J77" i="3"/>
  <c r="B59" i="8" l="1"/>
  <c r="C60" i="8"/>
  <c r="E60" i="8"/>
  <c r="E59" i="6"/>
  <c r="C60" i="6"/>
  <c r="E60" i="6"/>
  <c r="B59" i="6"/>
  <c r="H45" i="8"/>
  <c r="J45" i="8" s="1"/>
  <c r="K45" i="8" s="1"/>
  <c r="L45" i="8" s="1"/>
  <c r="F46" i="8"/>
  <c r="B60" i="2"/>
  <c r="C61" i="2"/>
  <c r="E61" i="2" s="1"/>
  <c r="C59" i="7"/>
  <c r="B58" i="7"/>
  <c r="C60" i="5"/>
  <c r="E60" i="5" s="1"/>
  <c r="B59" i="5"/>
  <c r="C60" i="4"/>
  <c r="E60" i="4" s="1"/>
  <c r="B59" i="4"/>
  <c r="C60" i="3"/>
  <c r="E60" i="3" s="1"/>
  <c r="B59" i="3"/>
  <c r="H77" i="5"/>
  <c r="H78" i="5"/>
  <c r="L77" i="2"/>
  <c r="K77" i="2"/>
  <c r="K78" i="2"/>
  <c r="H77" i="7"/>
  <c r="H78" i="7"/>
  <c r="J77" i="8"/>
  <c r="J78" i="8"/>
  <c r="H77" i="4"/>
  <c r="H78" i="4"/>
  <c r="F78" i="6"/>
  <c r="F77" i="6"/>
  <c r="K77" i="3"/>
  <c r="L77" i="3"/>
  <c r="K78" i="3"/>
  <c r="H46" i="8" l="1"/>
  <c r="J46" i="8" s="1"/>
  <c r="K46" i="8" s="1"/>
  <c r="L46" i="8" s="1"/>
  <c r="F47" i="8"/>
  <c r="C60" i="7"/>
  <c r="E60" i="7"/>
  <c r="B59" i="7"/>
  <c r="C61" i="8"/>
  <c r="E61" i="8"/>
  <c r="B60" i="8"/>
  <c r="B60" i="5"/>
  <c r="C61" i="5"/>
  <c r="E61" i="5" s="1"/>
  <c r="E59" i="7"/>
  <c r="B60" i="3"/>
  <c r="C61" i="3"/>
  <c r="E61" i="3"/>
  <c r="C61" i="4"/>
  <c r="E61" i="4" s="1"/>
  <c r="B60" i="4"/>
  <c r="B60" i="6"/>
  <c r="C61" i="6"/>
  <c r="C62" i="2"/>
  <c r="B61" i="2"/>
  <c r="J77" i="5"/>
  <c r="J78" i="5"/>
  <c r="J77" i="7"/>
  <c r="J78" i="7"/>
  <c r="K77" i="8"/>
  <c r="L77" i="8"/>
  <c r="K78" i="8"/>
  <c r="H77" i="6"/>
  <c r="H78" i="6"/>
  <c r="J77" i="4"/>
  <c r="J78" i="4"/>
  <c r="C62" i="6" l="1"/>
  <c r="E62" i="6" s="1"/>
  <c r="B61" i="6"/>
  <c r="E62" i="2"/>
  <c r="C63" i="2"/>
  <c r="E63" i="2" s="1"/>
  <c r="B62" i="2"/>
  <c r="C62" i="4"/>
  <c r="E62" i="4" s="1"/>
  <c r="E86" i="4" s="1"/>
  <c r="B61" i="4"/>
  <c r="C61" i="7"/>
  <c r="B60" i="7"/>
  <c r="E61" i="7"/>
  <c r="E61" i="6"/>
  <c r="B61" i="8"/>
  <c r="C62" i="8"/>
  <c r="E62" i="8"/>
  <c r="E86" i="8" s="1"/>
  <c r="C62" i="3"/>
  <c r="E62" i="3" s="1"/>
  <c r="E86" i="3" s="1"/>
  <c r="B61" i="3"/>
  <c r="H47" i="8"/>
  <c r="J47" i="8" s="1"/>
  <c r="K47" i="8" s="1"/>
  <c r="L47" i="8" s="1"/>
  <c r="F48" i="8"/>
  <c r="C62" i="5"/>
  <c r="E62" i="5"/>
  <c r="E86" i="5" s="1"/>
  <c r="B61" i="5"/>
  <c r="K78" i="5"/>
  <c r="K77" i="5"/>
  <c r="L77" i="5"/>
  <c r="K78" i="7"/>
  <c r="K77" i="7"/>
  <c r="L77" i="7"/>
  <c r="K78" i="4"/>
  <c r="K77" i="4"/>
  <c r="L77" i="4"/>
  <c r="J78" i="6"/>
  <c r="J77" i="6"/>
  <c r="E86" i="6" l="1"/>
  <c r="C87" i="4"/>
  <c r="B62" i="4"/>
  <c r="C63" i="4"/>
  <c r="E63" i="4"/>
  <c r="C86" i="4"/>
  <c r="D60" i="2"/>
  <c r="D57" i="2"/>
  <c r="D61" i="2"/>
  <c r="D59" i="2"/>
  <c r="D58" i="2"/>
  <c r="D56" i="2"/>
  <c r="D55" i="2"/>
  <c r="D54" i="2"/>
  <c r="D53" i="2"/>
  <c r="D52" i="2"/>
  <c r="D51" i="2"/>
  <c r="D62" i="2"/>
  <c r="B61" i="7"/>
  <c r="C62" i="7"/>
  <c r="E62" i="7"/>
  <c r="E86" i="7" s="1"/>
  <c r="C64" i="2"/>
  <c r="E64" i="2" s="1"/>
  <c r="B63" i="2"/>
  <c r="C86" i="5"/>
  <c r="B62" i="5"/>
  <c r="C87" i="5"/>
  <c r="C63" i="5"/>
  <c r="E63" i="5" s="1"/>
  <c r="H48" i="8"/>
  <c r="J48" i="8" s="1"/>
  <c r="K48" i="8" s="1"/>
  <c r="L48" i="8" s="1"/>
  <c r="F49" i="8"/>
  <c r="C87" i="3"/>
  <c r="C86" i="3"/>
  <c r="C63" i="3"/>
  <c r="B62" i="3"/>
  <c r="B62" i="8"/>
  <c r="C87" i="8"/>
  <c r="C86" i="8"/>
  <c r="C63" i="8"/>
  <c r="E63" i="8" s="1"/>
  <c r="C63" i="6"/>
  <c r="C86" i="6"/>
  <c r="B62" i="6"/>
  <c r="C87" i="6"/>
  <c r="K78" i="6"/>
  <c r="K77" i="6"/>
  <c r="L77" i="6"/>
  <c r="B63" i="3" l="1"/>
  <c r="C64" i="3"/>
  <c r="D54" i="3"/>
  <c r="D59" i="3"/>
  <c r="B86" i="3"/>
  <c r="D52" i="3"/>
  <c r="D62" i="3"/>
  <c r="D55" i="3"/>
  <c r="D60" i="3"/>
  <c r="D58" i="3"/>
  <c r="D61" i="3"/>
  <c r="D56" i="3"/>
  <c r="D57" i="3"/>
  <c r="B87" i="3"/>
  <c r="D51" i="3"/>
  <c r="D53" i="3"/>
  <c r="E63" i="3"/>
  <c r="B64" i="2"/>
  <c r="C65" i="2"/>
  <c r="F50" i="8"/>
  <c r="H50" i="8" s="1"/>
  <c r="J50" i="8" s="1"/>
  <c r="K50" i="8" s="1"/>
  <c r="H49" i="8"/>
  <c r="J49" i="8" s="1"/>
  <c r="K49" i="8" s="1"/>
  <c r="L49" i="8" s="1"/>
  <c r="B63" i="8"/>
  <c r="C64" i="8"/>
  <c r="B63" i="4"/>
  <c r="C64" i="4"/>
  <c r="B63" i="6"/>
  <c r="C64" i="6"/>
  <c r="D51" i="4"/>
  <c r="D55" i="4"/>
  <c r="D60" i="4"/>
  <c r="D62" i="4"/>
  <c r="B87" i="4"/>
  <c r="D54" i="4"/>
  <c r="D53" i="4"/>
  <c r="D61" i="4"/>
  <c r="D59" i="4"/>
  <c r="D57" i="4"/>
  <c r="D56" i="4"/>
  <c r="D52" i="4"/>
  <c r="D58" i="4"/>
  <c r="B86" i="4"/>
  <c r="B86" i="6"/>
  <c r="B87" i="6"/>
  <c r="D53" i="6"/>
  <c r="D55" i="6"/>
  <c r="D62" i="6"/>
  <c r="D56" i="6"/>
  <c r="D59" i="6"/>
  <c r="D52" i="6"/>
  <c r="D58" i="6"/>
  <c r="D54" i="6"/>
  <c r="D57" i="6"/>
  <c r="D61" i="6"/>
  <c r="D51" i="6"/>
  <c r="D60" i="6"/>
  <c r="C87" i="7"/>
  <c r="C63" i="7"/>
  <c r="B62" i="7"/>
  <c r="C86" i="7"/>
  <c r="E63" i="6"/>
  <c r="C64" i="5"/>
  <c r="E64" i="5"/>
  <c r="B63" i="5"/>
  <c r="E64" i="6"/>
  <c r="D59" i="8"/>
  <c r="D57" i="8"/>
  <c r="D55" i="8"/>
  <c r="D60" i="8"/>
  <c r="B87" i="8"/>
  <c r="D58" i="8"/>
  <c r="D53" i="8"/>
  <c r="D52" i="8"/>
  <c r="D51" i="8"/>
  <c r="D56" i="8"/>
  <c r="D62" i="8"/>
  <c r="B86" i="8"/>
  <c r="D61" i="8"/>
  <c r="D54" i="8"/>
  <c r="D51" i="5"/>
  <c r="D52" i="5"/>
  <c r="D56" i="5"/>
  <c r="B86" i="5"/>
  <c r="D58" i="5"/>
  <c r="D62" i="5"/>
  <c r="D54" i="5"/>
  <c r="D60" i="5"/>
  <c r="D55" i="5"/>
  <c r="D53" i="5"/>
  <c r="B87" i="5"/>
  <c r="D61" i="5"/>
  <c r="D59" i="5"/>
  <c r="D57" i="5"/>
  <c r="G80" i="4"/>
  <c r="G39" i="4"/>
  <c r="G81" i="4"/>
  <c r="G80" i="7"/>
  <c r="G39" i="7"/>
  <c r="G81" i="7"/>
  <c r="B63" i="7" l="1"/>
  <c r="C64" i="7"/>
  <c r="E64" i="7"/>
  <c r="B64" i="8"/>
  <c r="C65" i="8"/>
  <c r="E65" i="8"/>
  <c r="E65" i="2"/>
  <c r="B65" i="2"/>
  <c r="C66" i="2"/>
  <c r="E66" i="2" s="1"/>
  <c r="B64" i="6"/>
  <c r="C65" i="6"/>
  <c r="D86" i="5"/>
  <c r="B64" i="4"/>
  <c r="C65" i="4"/>
  <c r="E65" i="4" s="1"/>
  <c r="D86" i="3"/>
  <c r="D86" i="8"/>
  <c r="E63" i="7"/>
  <c r="E64" i="4"/>
  <c r="B64" i="3"/>
  <c r="C65" i="3"/>
  <c r="E65" i="3"/>
  <c r="L50" i="8"/>
  <c r="D86" i="6"/>
  <c r="D86" i="4"/>
  <c r="C65" i="5"/>
  <c r="E65" i="5" s="1"/>
  <c r="B64" i="5"/>
  <c r="D61" i="7"/>
  <c r="B86" i="7"/>
  <c r="D53" i="7"/>
  <c r="D56" i="7"/>
  <c r="D54" i="7"/>
  <c r="D52" i="7"/>
  <c r="D60" i="7"/>
  <c r="D62" i="7"/>
  <c r="D57" i="7"/>
  <c r="D55" i="7"/>
  <c r="D58" i="7"/>
  <c r="B87" i="7"/>
  <c r="D59" i="7"/>
  <c r="D51" i="7"/>
  <c r="E64" i="8"/>
  <c r="E64" i="3"/>
  <c r="I80" i="4"/>
  <c r="I81" i="4"/>
  <c r="I80" i="7"/>
  <c r="I81" i="7"/>
  <c r="I39" i="7"/>
  <c r="G40" i="7"/>
  <c r="G80" i="6"/>
  <c r="G39" i="6"/>
  <c r="G81" i="6"/>
  <c r="G80" i="5"/>
  <c r="G39" i="5"/>
  <c r="G81" i="5"/>
  <c r="G80" i="8"/>
  <c r="G81" i="8"/>
  <c r="I39" i="4"/>
  <c r="G40" i="4"/>
  <c r="C66" i="6" l="1"/>
  <c r="B65" i="6"/>
  <c r="C66" i="3"/>
  <c r="B65" i="3"/>
  <c r="E66" i="3"/>
  <c r="B66" i="2"/>
  <c r="C67" i="2"/>
  <c r="E67" i="2" s="1"/>
  <c r="C66" i="8"/>
  <c r="E66" i="8" s="1"/>
  <c r="B65" i="8"/>
  <c r="D86" i="7"/>
  <c r="C65" i="7"/>
  <c r="B64" i="7"/>
  <c r="E65" i="7"/>
  <c r="B65" i="4"/>
  <c r="C66" i="4"/>
  <c r="E66" i="4" s="1"/>
  <c r="C66" i="5"/>
  <c r="E66" i="5" s="1"/>
  <c r="B65" i="5"/>
  <c r="E65" i="6"/>
  <c r="G80" i="3"/>
  <c r="G39" i="3"/>
  <c r="G81" i="3"/>
  <c r="I80" i="6"/>
  <c r="I81" i="6"/>
  <c r="G41" i="4"/>
  <c r="I40" i="4"/>
  <c r="I40" i="7"/>
  <c r="G41" i="7"/>
  <c r="I80" i="8"/>
  <c r="I81" i="8"/>
  <c r="I39" i="5"/>
  <c r="G40" i="5"/>
  <c r="I39" i="6"/>
  <c r="G40" i="6"/>
  <c r="I80" i="5"/>
  <c r="I81" i="5"/>
  <c r="C67" i="4" l="1"/>
  <c r="B66" i="4"/>
  <c r="B66" i="8"/>
  <c r="C67" i="8"/>
  <c r="E67" i="8"/>
  <c r="B66" i="5"/>
  <c r="C67" i="5"/>
  <c r="B66" i="6"/>
  <c r="C67" i="6"/>
  <c r="E67" i="6"/>
  <c r="B67" i="2"/>
  <c r="C68" i="2"/>
  <c r="E68" i="2" s="1"/>
  <c r="B66" i="3"/>
  <c r="C67" i="3"/>
  <c r="E67" i="3"/>
  <c r="B65" i="7"/>
  <c r="C66" i="7"/>
  <c r="E66" i="7"/>
  <c r="E66" i="6"/>
  <c r="C86" i="2"/>
  <c r="C87" i="2"/>
  <c r="E86" i="2"/>
  <c r="I80" i="3"/>
  <c r="I81" i="3"/>
  <c r="I40" i="6"/>
  <c r="G41" i="6"/>
  <c r="G42" i="4"/>
  <c r="I41" i="4"/>
  <c r="I39" i="3"/>
  <c r="G40" i="3"/>
  <c r="I40" i="5"/>
  <c r="G41" i="5"/>
  <c r="I41" i="7"/>
  <c r="G42" i="7"/>
  <c r="C94" i="2" l="1"/>
  <c r="C67" i="7"/>
  <c r="B66" i="7"/>
  <c r="B67" i="3"/>
  <c r="C68" i="3"/>
  <c r="E68" i="3" s="1"/>
  <c r="C68" i="4"/>
  <c r="E68" i="4"/>
  <c r="B67" i="4"/>
  <c r="B67" i="6"/>
  <c r="C68" i="6"/>
  <c r="E67" i="5"/>
  <c r="C68" i="5"/>
  <c r="E68" i="5" s="1"/>
  <c r="B67" i="5"/>
  <c r="B67" i="8"/>
  <c r="C68" i="8"/>
  <c r="B68" i="2"/>
  <c r="C69" i="2"/>
  <c r="E69" i="2" s="1"/>
  <c r="E67" i="4"/>
  <c r="B86" i="2"/>
  <c r="B87" i="2"/>
  <c r="D86" i="2"/>
  <c r="I42" i="4"/>
  <c r="G43" i="4"/>
  <c r="I41" i="6"/>
  <c r="G42" i="6"/>
  <c r="G43" i="7"/>
  <c r="I42" i="7"/>
  <c r="I41" i="5"/>
  <c r="G42" i="5"/>
  <c r="I40" i="3"/>
  <c r="G41" i="3"/>
  <c r="C69" i="6" l="1"/>
  <c r="B68" i="6"/>
  <c r="E68" i="6"/>
  <c r="C69" i="8"/>
  <c r="B68" i="8"/>
  <c r="E68" i="8"/>
  <c r="C69" i="3"/>
  <c r="E69" i="3" s="1"/>
  <c r="B68" i="3"/>
  <c r="B68" i="5"/>
  <c r="C69" i="5"/>
  <c r="C68" i="7"/>
  <c r="B67" i="7"/>
  <c r="E68" i="7"/>
  <c r="B69" i="2"/>
  <c r="C70" i="2"/>
  <c r="E70" i="2" s="1"/>
  <c r="B68" i="4"/>
  <c r="C69" i="4"/>
  <c r="E69" i="4" s="1"/>
  <c r="E67" i="7"/>
  <c r="G80" i="2"/>
  <c r="G81" i="2"/>
  <c r="G39" i="2"/>
  <c r="F80" i="2"/>
  <c r="F81" i="2"/>
  <c r="F39" i="2"/>
  <c r="I41" i="3"/>
  <c r="G42" i="3"/>
  <c r="I43" i="4"/>
  <c r="G44" i="4"/>
  <c r="I43" i="7"/>
  <c r="G44" i="7"/>
  <c r="G43" i="6"/>
  <c r="I42" i="6"/>
  <c r="F80" i="3"/>
  <c r="F39" i="3"/>
  <c r="F81" i="3"/>
  <c r="I42" i="5"/>
  <c r="G43" i="5"/>
  <c r="B69" i="8" l="1"/>
  <c r="C70" i="8"/>
  <c r="E70" i="8" s="1"/>
  <c r="C70" i="4"/>
  <c r="B69" i="4"/>
  <c r="C71" i="2"/>
  <c r="B70" i="2"/>
  <c r="E71" i="2"/>
  <c r="E69" i="8"/>
  <c r="B68" i="7"/>
  <c r="C69" i="7"/>
  <c r="C70" i="6"/>
  <c r="E70" i="6" s="1"/>
  <c r="B69" i="6"/>
  <c r="B69" i="3"/>
  <c r="C70" i="3"/>
  <c r="E70" i="3" s="1"/>
  <c r="E69" i="5"/>
  <c r="B69" i="5"/>
  <c r="C70" i="5"/>
  <c r="E70" i="5" s="1"/>
  <c r="E69" i="6"/>
  <c r="I39" i="2"/>
  <c r="G40" i="2"/>
  <c r="I80" i="2"/>
  <c r="I81" i="2"/>
  <c r="H39" i="2"/>
  <c r="F40" i="2"/>
  <c r="H81" i="2"/>
  <c r="H80" i="2"/>
  <c r="I43" i="5"/>
  <c r="G44" i="5"/>
  <c r="I44" i="4"/>
  <c r="G45" i="4"/>
  <c r="I42" i="3"/>
  <c r="G43" i="3"/>
  <c r="F80" i="8"/>
  <c r="F81" i="8"/>
  <c r="H80" i="3"/>
  <c r="H81" i="3"/>
  <c r="I43" i="6"/>
  <c r="G44" i="6"/>
  <c r="H39" i="3"/>
  <c r="J39" i="3" s="1"/>
  <c r="K39" i="3" s="1"/>
  <c r="F40" i="3"/>
  <c r="I44" i="7"/>
  <c r="G45" i="7"/>
  <c r="C71" i="5" l="1"/>
  <c r="E71" i="5" s="1"/>
  <c r="B70" i="5"/>
  <c r="B69" i="7"/>
  <c r="C70" i="7"/>
  <c r="E70" i="7" s="1"/>
  <c r="C71" i="3"/>
  <c r="E71" i="3"/>
  <c r="B70" i="3"/>
  <c r="B71" i="2"/>
  <c r="C72" i="2"/>
  <c r="E72" i="2" s="1"/>
  <c r="B70" i="4"/>
  <c r="C71" i="4"/>
  <c r="E71" i="4"/>
  <c r="E70" i="4"/>
  <c r="C71" i="8"/>
  <c r="B70" i="8"/>
  <c r="B70" i="6"/>
  <c r="C71" i="6"/>
  <c r="E71" i="6" s="1"/>
  <c r="E69" i="7"/>
  <c r="F80" i="5"/>
  <c r="F39" i="5"/>
  <c r="F81" i="5"/>
  <c r="J39" i="2"/>
  <c r="K39" i="2" s="1"/>
  <c r="I40" i="2"/>
  <c r="G41" i="2"/>
  <c r="J80" i="2"/>
  <c r="J81" i="2"/>
  <c r="H40" i="2"/>
  <c r="F41" i="2"/>
  <c r="F80" i="7"/>
  <c r="F39" i="7"/>
  <c r="F81" i="7"/>
  <c r="I43" i="3"/>
  <c r="G44" i="3"/>
  <c r="H40" i="3"/>
  <c r="J40" i="3" s="1"/>
  <c r="K40" i="3" s="1"/>
  <c r="L40" i="3" s="1"/>
  <c r="R25" i="3" s="1"/>
  <c r="V25" i="3" s="1"/>
  <c r="F41" i="3"/>
  <c r="I45" i="7"/>
  <c r="G46" i="7"/>
  <c r="F80" i="4"/>
  <c r="F39" i="4"/>
  <c r="F81" i="4"/>
  <c r="I44" i="6"/>
  <c r="G45" i="6"/>
  <c r="I44" i="5"/>
  <c r="G45" i="5"/>
  <c r="J80" i="3"/>
  <c r="L39" i="3"/>
  <c r="J81" i="3"/>
  <c r="I45" i="4"/>
  <c r="G46" i="4"/>
  <c r="H80" i="8"/>
  <c r="H81" i="8"/>
  <c r="B72" i="2" l="1"/>
  <c r="C73" i="2"/>
  <c r="E73" i="2"/>
  <c r="C72" i="3"/>
  <c r="E72" i="3" s="1"/>
  <c r="B71" i="3"/>
  <c r="B71" i="4"/>
  <c r="C72" i="4"/>
  <c r="E72" i="4" s="1"/>
  <c r="C72" i="6"/>
  <c r="E72" i="6" s="1"/>
  <c r="B71" i="6"/>
  <c r="C71" i="7"/>
  <c r="E71" i="7"/>
  <c r="B70" i="7"/>
  <c r="E71" i="8"/>
  <c r="C72" i="8"/>
  <c r="E72" i="8" s="1"/>
  <c r="B71" i="8"/>
  <c r="C72" i="5"/>
  <c r="E72" i="5" s="1"/>
  <c r="B71" i="5"/>
  <c r="H39" i="5"/>
  <c r="J39" i="5" s="1"/>
  <c r="K39" i="5" s="1"/>
  <c r="F40" i="5"/>
  <c r="H80" i="5"/>
  <c r="H81" i="5"/>
  <c r="J40" i="2"/>
  <c r="K40" i="2" s="1"/>
  <c r="L40" i="2" s="1"/>
  <c r="R25" i="2" s="1"/>
  <c r="V25" i="2" s="1"/>
  <c r="I41" i="2"/>
  <c r="G42" i="2"/>
  <c r="H41" i="2"/>
  <c r="F42" i="2"/>
  <c r="L39" i="2"/>
  <c r="R24" i="2" s="1"/>
  <c r="K80" i="2"/>
  <c r="K81" i="2"/>
  <c r="S23" i="2"/>
  <c r="W23" i="2" s="1"/>
  <c r="H80" i="7"/>
  <c r="H81" i="7"/>
  <c r="H39" i="7"/>
  <c r="J39" i="7" s="1"/>
  <c r="K39" i="7" s="1"/>
  <c r="F40" i="7"/>
  <c r="R24" i="3"/>
  <c r="H80" i="4"/>
  <c r="H81" i="4"/>
  <c r="R25" i="8"/>
  <c r="V25" i="8" s="1"/>
  <c r="I45" i="6"/>
  <c r="G46" i="6"/>
  <c r="I46" i="7"/>
  <c r="G47" i="7"/>
  <c r="J80" i="8"/>
  <c r="J81" i="8"/>
  <c r="I44" i="3"/>
  <c r="G45" i="3"/>
  <c r="I46" i="4"/>
  <c r="G47" i="4"/>
  <c r="H41" i="3"/>
  <c r="J41" i="3" s="1"/>
  <c r="K41" i="3" s="1"/>
  <c r="L41" i="3" s="1"/>
  <c r="R26" i="3" s="1"/>
  <c r="V26" i="3" s="1"/>
  <c r="F42" i="3"/>
  <c r="F80" i="6"/>
  <c r="F39" i="6"/>
  <c r="F81" i="6"/>
  <c r="H39" i="4"/>
  <c r="J39" i="4" s="1"/>
  <c r="K39" i="4" s="1"/>
  <c r="F40" i="4"/>
  <c r="K80" i="3"/>
  <c r="S23" i="3"/>
  <c r="K81" i="3"/>
  <c r="I45" i="5"/>
  <c r="G46" i="5"/>
  <c r="B72" i="4" l="1"/>
  <c r="C73" i="4"/>
  <c r="C73" i="3"/>
  <c r="B72" i="3"/>
  <c r="B72" i="6"/>
  <c r="C73" i="6"/>
  <c r="C73" i="5"/>
  <c r="E73" i="5" s="1"/>
  <c r="B72" i="5"/>
  <c r="B72" i="8"/>
  <c r="C73" i="8"/>
  <c r="E73" i="8"/>
  <c r="B73" i="2"/>
  <c r="C74" i="2"/>
  <c r="B74" i="2" s="1"/>
  <c r="C72" i="7"/>
  <c r="E72" i="7" s="1"/>
  <c r="B71" i="7"/>
  <c r="H40" i="5"/>
  <c r="J40" i="5" s="1"/>
  <c r="K40" i="5" s="1"/>
  <c r="L40" i="5" s="1"/>
  <c r="R25" i="5" s="1"/>
  <c r="V25" i="5" s="1"/>
  <c r="F41" i="5"/>
  <c r="J80" i="5"/>
  <c r="J81" i="5"/>
  <c r="J41" i="2"/>
  <c r="K41" i="2" s="1"/>
  <c r="L41" i="2" s="1"/>
  <c r="R26" i="2" s="1"/>
  <c r="V26" i="2" s="1"/>
  <c r="I42" i="2"/>
  <c r="G43" i="2"/>
  <c r="L80" i="2"/>
  <c r="R23" i="2"/>
  <c r="S24" i="2"/>
  <c r="S25" i="2" s="1"/>
  <c r="V24" i="2"/>
  <c r="W24" i="2" s="1"/>
  <c r="W25" i="2" s="1"/>
  <c r="H42" i="2"/>
  <c r="F43" i="2"/>
  <c r="F41" i="7"/>
  <c r="H40" i="7"/>
  <c r="J40" i="7" s="1"/>
  <c r="K40" i="7" s="1"/>
  <c r="L40" i="7" s="1"/>
  <c r="R23" i="7" s="1"/>
  <c r="V23" i="7" s="1"/>
  <c r="J81" i="7"/>
  <c r="J80" i="7"/>
  <c r="I47" i="7"/>
  <c r="G48" i="7"/>
  <c r="R24" i="8"/>
  <c r="H40" i="4"/>
  <c r="J40" i="4" s="1"/>
  <c r="K40" i="4" s="1"/>
  <c r="L40" i="4" s="1"/>
  <c r="R25" i="4" s="1"/>
  <c r="V25" i="4" s="1"/>
  <c r="F41" i="4"/>
  <c r="I46" i="5"/>
  <c r="G47" i="5"/>
  <c r="H39" i="6"/>
  <c r="J39" i="6" s="1"/>
  <c r="K39" i="6" s="1"/>
  <c r="F40" i="6"/>
  <c r="H80" i="6"/>
  <c r="H81" i="6"/>
  <c r="R26" i="8"/>
  <c r="V26" i="8" s="1"/>
  <c r="V24" i="3"/>
  <c r="I45" i="3"/>
  <c r="G46" i="3"/>
  <c r="I47" i="4"/>
  <c r="G48" i="4"/>
  <c r="I46" i="6"/>
  <c r="G47" i="6"/>
  <c r="W23" i="3"/>
  <c r="S24" i="3"/>
  <c r="S25" i="3" s="1"/>
  <c r="S26" i="3" s="1"/>
  <c r="J80" i="4"/>
  <c r="L39" i="4"/>
  <c r="J81" i="4"/>
  <c r="H42" i="3"/>
  <c r="J42" i="3" s="1"/>
  <c r="K42" i="3" s="1"/>
  <c r="L42" i="3" s="1"/>
  <c r="F43" i="3"/>
  <c r="S23" i="8"/>
  <c r="K80" i="8"/>
  <c r="K81" i="8"/>
  <c r="R23" i="3"/>
  <c r="L80" i="3"/>
  <c r="D73" i="2" l="1"/>
  <c r="D72" i="2"/>
  <c r="D66" i="2"/>
  <c r="D71" i="2"/>
  <c r="D69" i="2"/>
  <c r="D65" i="2"/>
  <c r="D68" i="2"/>
  <c r="D64" i="2"/>
  <c r="D70" i="2"/>
  <c r="D67" i="2"/>
  <c r="D74" i="2"/>
  <c r="D63" i="2"/>
  <c r="B73" i="3"/>
  <c r="C74" i="3"/>
  <c r="E74" i="3" s="1"/>
  <c r="B73" i="5"/>
  <c r="C74" i="5"/>
  <c r="E74" i="5" s="1"/>
  <c r="E89" i="5" s="1"/>
  <c r="E92" i="5" s="1"/>
  <c r="E74" i="2"/>
  <c r="E73" i="3"/>
  <c r="C73" i="7"/>
  <c r="E73" i="7"/>
  <c r="B72" i="7"/>
  <c r="B73" i="4"/>
  <c r="C74" i="4"/>
  <c r="E74" i="4"/>
  <c r="E73" i="6"/>
  <c r="B73" i="6"/>
  <c r="C74" i="6"/>
  <c r="E74" i="6"/>
  <c r="E89" i="6" s="1"/>
  <c r="E92" i="6" s="1"/>
  <c r="E73" i="4"/>
  <c r="B73" i="8"/>
  <c r="C74" i="8"/>
  <c r="H41" i="5"/>
  <c r="J41" i="5" s="1"/>
  <c r="K41" i="5" s="1"/>
  <c r="L41" i="5" s="1"/>
  <c r="R26" i="5" s="1"/>
  <c r="V26" i="5" s="1"/>
  <c r="F42" i="5"/>
  <c r="L39" i="5"/>
  <c r="R24" i="5" s="1"/>
  <c r="V24" i="5" s="1"/>
  <c r="K80" i="5"/>
  <c r="S23" i="5"/>
  <c r="K81" i="5"/>
  <c r="W26" i="2"/>
  <c r="S26" i="2"/>
  <c r="J42" i="2"/>
  <c r="K42" i="2" s="1"/>
  <c r="L42" i="2" s="1"/>
  <c r="R27" i="2" s="1"/>
  <c r="V27" i="2" s="1"/>
  <c r="I43" i="2"/>
  <c r="G44" i="2"/>
  <c r="H43" i="2"/>
  <c r="F44" i="2"/>
  <c r="W24" i="3"/>
  <c r="W25" i="3" s="1"/>
  <c r="W26" i="3" s="1"/>
  <c r="H41" i="7"/>
  <c r="J41" i="7" s="1"/>
  <c r="K41" i="7" s="1"/>
  <c r="L41" i="7" s="1"/>
  <c r="R24" i="7" s="1"/>
  <c r="V24" i="7" s="1"/>
  <c r="F42" i="7"/>
  <c r="K80" i="7"/>
  <c r="S21" i="7"/>
  <c r="K81" i="7"/>
  <c r="L39" i="7"/>
  <c r="R22" i="7" s="1"/>
  <c r="V22" i="7" s="1"/>
  <c r="R24" i="4"/>
  <c r="H40" i="6"/>
  <c r="J40" i="6" s="1"/>
  <c r="K40" i="6" s="1"/>
  <c r="L40" i="6" s="1"/>
  <c r="R25" i="6" s="1"/>
  <c r="V25" i="6" s="1"/>
  <c r="F41" i="6"/>
  <c r="I46" i="3"/>
  <c r="G47" i="3"/>
  <c r="W23" i="8"/>
  <c r="S24" i="8"/>
  <c r="S25" i="8" s="1"/>
  <c r="S26" i="8" s="1"/>
  <c r="G48" i="5"/>
  <c r="I47" i="5"/>
  <c r="G49" i="4"/>
  <c r="I48" i="4"/>
  <c r="I47" i="6"/>
  <c r="G48" i="6"/>
  <c r="I48" i="7"/>
  <c r="G49" i="7"/>
  <c r="V24" i="8"/>
  <c r="R23" i="8"/>
  <c r="L80" i="8"/>
  <c r="R27" i="3"/>
  <c r="H41" i="4"/>
  <c r="J41" i="4" s="1"/>
  <c r="K41" i="4" s="1"/>
  <c r="L41" i="4" s="1"/>
  <c r="R26" i="4" s="1"/>
  <c r="V26" i="4" s="1"/>
  <c r="F42" i="4"/>
  <c r="K80" i="4"/>
  <c r="S23" i="4"/>
  <c r="K81" i="4"/>
  <c r="J80" i="6"/>
  <c r="J81" i="6"/>
  <c r="H43" i="3"/>
  <c r="J43" i="3" s="1"/>
  <c r="K43" i="3" s="1"/>
  <c r="L43" i="3" s="1"/>
  <c r="R28" i="3" s="1"/>
  <c r="V28" i="3" s="1"/>
  <c r="F44" i="3"/>
  <c r="B73" i="7" l="1"/>
  <c r="C74" i="7"/>
  <c r="E89" i="3"/>
  <c r="E92" i="3" s="1"/>
  <c r="E74" i="8"/>
  <c r="E89" i="8" s="1"/>
  <c r="E92" i="8" s="1"/>
  <c r="C90" i="8"/>
  <c r="C89" i="8"/>
  <c r="C92" i="8" s="1"/>
  <c r="B74" i="8"/>
  <c r="E89" i="4"/>
  <c r="E92" i="4" s="1"/>
  <c r="C90" i="3"/>
  <c r="C89" i="3"/>
  <c r="C92" i="3" s="1"/>
  <c r="B74" i="3"/>
  <c r="B74" i="6"/>
  <c r="C89" i="6"/>
  <c r="C92" i="6" s="1"/>
  <c r="C90" i="6"/>
  <c r="C89" i="5"/>
  <c r="C92" i="5" s="1"/>
  <c r="C90" i="5"/>
  <c r="B74" i="5"/>
  <c r="B74" i="4"/>
  <c r="C90" i="4"/>
  <c r="C89" i="4"/>
  <c r="C92" i="4" s="1"/>
  <c r="S24" i="5"/>
  <c r="S25" i="5" s="1"/>
  <c r="S26" i="5" s="1"/>
  <c r="W23" i="5"/>
  <c r="W24" i="5" s="1"/>
  <c r="W25" i="5" s="1"/>
  <c r="W26" i="5" s="1"/>
  <c r="H42" i="5"/>
  <c r="J42" i="5" s="1"/>
  <c r="K42" i="5" s="1"/>
  <c r="L42" i="5" s="1"/>
  <c r="R27" i="5" s="1"/>
  <c r="V27" i="5" s="1"/>
  <c r="F43" i="5"/>
  <c r="L80" i="5"/>
  <c r="R23" i="5"/>
  <c r="W27" i="2"/>
  <c r="S27" i="2"/>
  <c r="J43" i="2"/>
  <c r="K43" i="2" s="1"/>
  <c r="L43" i="2" s="1"/>
  <c r="R28" i="2" s="1"/>
  <c r="V28" i="2" s="1"/>
  <c r="G45" i="2"/>
  <c r="I44" i="2"/>
  <c r="F45" i="2"/>
  <c r="H44" i="2"/>
  <c r="W24" i="8"/>
  <c r="W25" i="8" s="1"/>
  <c r="W26" i="8" s="1"/>
  <c r="W21" i="7"/>
  <c r="W22" i="7" s="1"/>
  <c r="W23" i="7" s="1"/>
  <c r="W24" i="7" s="1"/>
  <c r="S22" i="7"/>
  <c r="S23" i="7" s="1"/>
  <c r="S24" i="7" s="1"/>
  <c r="R21" i="7"/>
  <c r="L80" i="7"/>
  <c r="H42" i="7"/>
  <c r="J42" i="7" s="1"/>
  <c r="K42" i="7" s="1"/>
  <c r="L42" i="7" s="1"/>
  <c r="R25" i="7" s="1"/>
  <c r="V25" i="7" s="1"/>
  <c r="F43" i="7"/>
  <c r="I49" i="7"/>
  <c r="G50" i="7"/>
  <c r="I48" i="5"/>
  <c r="G49" i="5"/>
  <c r="V27" i="3"/>
  <c r="K80" i="6"/>
  <c r="S23" i="6"/>
  <c r="K81" i="6"/>
  <c r="I47" i="3"/>
  <c r="G48" i="3"/>
  <c r="H42" i="4"/>
  <c r="J42" i="4" s="1"/>
  <c r="K42" i="4" s="1"/>
  <c r="L42" i="4" s="1"/>
  <c r="R27" i="4" s="1"/>
  <c r="V27" i="4" s="1"/>
  <c r="F43" i="4"/>
  <c r="I48" i="6"/>
  <c r="G49" i="6"/>
  <c r="R28" i="8"/>
  <c r="V28" i="8" s="1"/>
  <c r="R27" i="8"/>
  <c r="H41" i="6"/>
  <c r="J41" i="6" s="1"/>
  <c r="K41" i="6" s="1"/>
  <c r="L41" i="6" s="1"/>
  <c r="R26" i="6" s="1"/>
  <c r="V26" i="6" s="1"/>
  <c r="F42" i="6"/>
  <c r="I49" i="4"/>
  <c r="G50" i="4"/>
  <c r="L39" i="6"/>
  <c r="V24" i="4"/>
  <c r="S24" i="4"/>
  <c r="S25" i="4" s="1"/>
  <c r="S26" i="4" s="1"/>
  <c r="W23" i="4"/>
  <c r="S27" i="3"/>
  <c r="S28" i="3" s="1"/>
  <c r="R23" i="4"/>
  <c r="L80" i="4"/>
  <c r="H44" i="3"/>
  <c r="J44" i="3" s="1"/>
  <c r="K44" i="3" s="1"/>
  <c r="L44" i="3" s="1"/>
  <c r="R29" i="3" s="1"/>
  <c r="V29" i="3" s="1"/>
  <c r="F45" i="3"/>
  <c r="D70" i="3" l="1"/>
  <c r="D66" i="3"/>
  <c r="D71" i="3"/>
  <c r="D65" i="3"/>
  <c r="D64" i="3"/>
  <c r="D63" i="3"/>
  <c r="D73" i="3"/>
  <c r="B90" i="3"/>
  <c r="D72" i="3"/>
  <c r="D68" i="3"/>
  <c r="D67" i="3"/>
  <c r="D69" i="3"/>
  <c r="B89" i="3"/>
  <c r="B92" i="3" s="1"/>
  <c r="D74" i="3"/>
  <c r="D64" i="5"/>
  <c r="D70" i="5"/>
  <c r="D69" i="5"/>
  <c r="B89" i="5"/>
  <c r="B92" i="5" s="1"/>
  <c r="D68" i="5"/>
  <c r="D65" i="5"/>
  <c r="D67" i="5"/>
  <c r="B90" i="5"/>
  <c r="D66" i="5"/>
  <c r="D63" i="5"/>
  <c r="D74" i="5"/>
  <c r="D73" i="5"/>
  <c r="D71" i="5"/>
  <c r="D72" i="5"/>
  <c r="C89" i="7"/>
  <c r="C92" i="7" s="1"/>
  <c r="B74" i="7"/>
  <c r="C90" i="7"/>
  <c r="D73" i="8"/>
  <c r="D72" i="8"/>
  <c r="D67" i="8"/>
  <c r="D68" i="8"/>
  <c r="D74" i="8"/>
  <c r="D70" i="8"/>
  <c r="D69" i="8"/>
  <c r="B90" i="8"/>
  <c r="B89" i="8"/>
  <c r="B92" i="8" s="1"/>
  <c r="D63" i="8"/>
  <c r="D71" i="8"/>
  <c r="D64" i="8"/>
  <c r="D66" i="8"/>
  <c r="D65" i="8"/>
  <c r="D70" i="4"/>
  <c r="D72" i="4"/>
  <c r="D68" i="4"/>
  <c r="D74" i="4"/>
  <c r="D64" i="4"/>
  <c r="D71" i="4"/>
  <c r="D66" i="4"/>
  <c r="B89" i="4"/>
  <c r="B92" i="4" s="1"/>
  <c r="D63" i="4"/>
  <c r="D67" i="4"/>
  <c r="D73" i="4"/>
  <c r="D65" i="4"/>
  <c r="D69" i="4"/>
  <c r="B90" i="4"/>
  <c r="E74" i="7"/>
  <c r="E89" i="7" s="1"/>
  <c r="E92" i="7" s="1"/>
  <c r="D63" i="6"/>
  <c r="D69" i="6"/>
  <c r="D67" i="6"/>
  <c r="D71" i="6"/>
  <c r="D68" i="6"/>
  <c r="D72" i="6"/>
  <c r="B89" i="6"/>
  <c r="B92" i="6" s="1"/>
  <c r="B90" i="6"/>
  <c r="D66" i="6"/>
  <c r="D73" i="6"/>
  <c r="D64" i="6"/>
  <c r="D65" i="6"/>
  <c r="D74" i="6"/>
  <c r="D70" i="6"/>
  <c r="S27" i="5"/>
  <c r="H43" i="5"/>
  <c r="J43" i="5" s="1"/>
  <c r="K43" i="5" s="1"/>
  <c r="L43" i="5" s="1"/>
  <c r="R28" i="5" s="1"/>
  <c r="V28" i="5" s="1"/>
  <c r="F44" i="5"/>
  <c r="S28" i="2"/>
  <c r="W28" i="2"/>
  <c r="J44" i="2"/>
  <c r="K44" i="2" s="1"/>
  <c r="L44" i="2" s="1"/>
  <c r="R29" i="2" s="1"/>
  <c r="I45" i="2"/>
  <c r="G46" i="2"/>
  <c r="F46" i="2"/>
  <c r="H45" i="2"/>
  <c r="F44" i="7"/>
  <c r="H43" i="7"/>
  <c r="J43" i="7" s="1"/>
  <c r="K43" i="7" s="1"/>
  <c r="L43" i="7" s="1"/>
  <c r="R26" i="7" s="1"/>
  <c r="V26" i="7" s="1"/>
  <c r="S25" i="7"/>
  <c r="W25" i="7"/>
  <c r="S27" i="4"/>
  <c r="H43" i="4"/>
  <c r="J43" i="4" s="1"/>
  <c r="K43" i="4" s="1"/>
  <c r="L43" i="4" s="1"/>
  <c r="R28" i="4" s="1"/>
  <c r="F44" i="4"/>
  <c r="W23" i="6"/>
  <c r="H42" i="6"/>
  <c r="J42" i="6" s="1"/>
  <c r="K42" i="6" s="1"/>
  <c r="L42" i="6" s="1"/>
  <c r="R27" i="6" s="1"/>
  <c r="V27" i="6" s="1"/>
  <c r="F43" i="6"/>
  <c r="R23" i="6"/>
  <c r="L80" i="6"/>
  <c r="W27" i="3"/>
  <c r="W28" i="3" s="1"/>
  <c r="W29" i="3" s="1"/>
  <c r="R24" i="6"/>
  <c r="S24" i="6" s="1"/>
  <c r="S25" i="6" s="1"/>
  <c r="S26" i="6" s="1"/>
  <c r="I48" i="3"/>
  <c r="G49" i="3"/>
  <c r="H45" i="3"/>
  <c r="J45" i="3" s="1"/>
  <c r="K45" i="3" s="1"/>
  <c r="L45" i="3" s="1"/>
  <c r="F46" i="3"/>
  <c r="G83" i="4"/>
  <c r="G51" i="4"/>
  <c r="I50" i="4"/>
  <c r="G84" i="4"/>
  <c r="I49" i="5"/>
  <c r="G50" i="5"/>
  <c r="V27" i="8"/>
  <c r="G83" i="7"/>
  <c r="I50" i="7"/>
  <c r="G51" i="7"/>
  <c r="G84" i="7"/>
  <c r="B93" i="7" s="1"/>
  <c r="S27" i="8"/>
  <c r="S28" i="8" s="1"/>
  <c r="S29" i="3"/>
  <c r="W27" i="5"/>
  <c r="W24" i="4"/>
  <c r="W25" i="4" s="1"/>
  <c r="W26" i="4" s="1"/>
  <c r="W27" i="4" s="1"/>
  <c r="I49" i="6"/>
  <c r="G50" i="6"/>
  <c r="D89" i="5" l="1"/>
  <c r="D92" i="5" s="1"/>
  <c r="D89" i="3"/>
  <c r="D92" i="3" s="1"/>
  <c r="D89" i="4"/>
  <c r="D92" i="4" s="1"/>
  <c r="D63" i="7"/>
  <c r="D73" i="7"/>
  <c r="D70" i="7"/>
  <c r="D69" i="7"/>
  <c r="D64" i="7"/>
  <c r="B89" i="7"/>
  <c r="B92" i="7" s="1"/>
  <c r="D74" i="7"/>
  <c r="D71" i="7"/>
  <c r="D66" i="7"/>
  <c r="D68" i="7"/>
  <c r="D65" i="7"/>
  <c r="B90" i="7"/>
  <c r="D67" i="7"/>
  <c r="D72" i="7"/>
  <c r="D89" i="8"/>
  <c r="D92" i="8" s="1"/>
  <c r="D89" i="6"/>
  <c r="D92" i="6" s="1"/>
  <c r="S26" i="7"/>
  <c r="W26" i="7"/>
  <c r="W28" i="5"/>
  <c r="H44" i="5"/>
  <c r="J44" i="5" s="1"/>
  <c r="K44" i="5" s="1"/>
  <c r="L44" i="5" s="1"/>
  <c r="R29" i="5" s="1"/>
  <c r="V29" i="5" s="1"/>
  <c r="F45" i="5"/>
  <c r="S28" i="5"/>
  <c r="S29" i="5" s="1"/>
  <c r="S29" i="2"/>
  <c r="V29" i="2"/>
  <c r="W29" i="2" s="1"/>
  <c r="J45" i="2"/>
  <c r="K45" i="2" s="1"/>
  <c r="L45" i="2" s="1"/>
  <c r="R30" i="2" s="1"/>
  <c r="V30" i="2" s="1"/>
  <c r="G47" i="2"/>
  <c r="I46" i="2"/>
  <c r="H46" i="2"/>
  <c r="F47" i="2"/>
  <c r="H44" i="7"/>
  <c r="J44" i="7" s="1"/>
  <c r="K44" i="7" s="1"/>
  <c r="L44" i="7" s="1"/>
  <c r="R27" i="7" s="1"/>
  <c r="F45" i="7"/>
  <c r="G83" i="8"/>
  <c r="G51" i="8"/>
  <c r="G84" i="8"/>
  <c r="H46" i="3"/>
  <c r="J46" i="3" s="1"/>
  <c r="K46" i="3" s="1"/>
  <c r="L46" i="3" s="1"/>
  <c r="R31" i="3" s="1"/>
  <c r="V31" i="3" s="1"/>
  <c r="F47" i="3"/>
  <c r="R30" i="8"/>
  <c r="V30" i="8" s="1"/>
  <c r="R29" i="8"/>
  <c r="S29" i="8" s="1"/>
  <c r="H43" i="6"/>
  <c r="J43" i="6" s="1"/>
  <c r="K43" i="6" s="1"/>
  <c r="L43" i="6" s="1"/>
  <c r="R28" i="6" s="1"/>
  <c r="V28" i="6" s="1"/>
  <c r="F44" i="6"/>
  <c r="V24" i="6"/>
  <c r="I49" i="3"/>
  <c r="G50" i="3"/>
  <c r="S27" i="6"/>
  <c r="I83" i="7"/>
  <c r="I84" i="7"/>
  <c r="H44" i="4"/>
  <c r="J44" i="4" s="1"/>
  <c r="K44" i="4" s="1"/>
  <c r="L44" i="4" s="1"/>
  <c r="F45" i="4"/>
  <c r="I51" i="4"/>
  <c r="G52" i="4"/>
  <c r="G83" i="6"/>
  <c r="I50" i="6"/>
  <c r="G51" i="6"/>
  <c r="G84" i="6"/>
  <c r="V28" i="4"/>
  <c r="W28" i="4" s="1"/>
  <c r="I83" i="4"/>
  <c r="I84" i="4"/>
  <c r="R30" i="3"/>
  <c r="S30" i="3" s="1"/>
  <c r="W27" i="8"/>
  <c r="W28" i="8" s="1"/>
  <c r="I51" i="7"/>
  <c r="G52" i="7"/>
  <c r="G83" i="5"/>
  <c r="I50" i="5"/>
  <c r="G51" i="5"/>
  <c r="G84" i="5"/>
  <c r="S28" i="4"/>
  <c r="W30" i="2" l="1"/>
  <c r="J46" i="2"/>
  <c r="K46" i="2" s="1"/>
  <c r="L46" i="2" s="1"/>
  <c r="R31" i="2" s="1"/>
  <c r="V31" i="2" s="1"/>
  <c r="W31" i="2" s="1"/>
  <c r="D89" i="7"/>
  <c r="D92" i="7" s="1"/>
  <c r="S30" i="8"/>
  <c r="W29" i="5"/>
  <c r="H45" i="5"/>
  <c r="J45" i="5" s="1"/>
  <c r="K45" i="5" s="1"/>
  <c r="L45" i="5" s="1"/>
  <c r="R30" i="5" s="1"/>
  <c r="F46" i="5"/>
  <c r="S30" i="2"/>
  <c r="G48" i="2"/>
  <c r="I47" i="2"/>
  <c r="H47" i="2"/>
  <c r="F48" i="2"/>
  <c r="F46" i="7"/>
  <c r="H45" i="7"/>
  <c r="J45" i="7" s="1"/>
  <c r="K45" i="7" s="1"/>
  <c r="L45" i="7" s="1"/>
  <c r="R28" i="7" s="1"/>
  <c r="V28" i="7" s="1"/>
  <c r="S27" i="7"/>
  <c r="V27" i="7"/>
  <c r="W27" i="7" s="1"/>
  <c r="I51" i="5"/>
  <c r="G52" i="5"/>
  <c r="I83" i="8"/>
  <c r="I84" i="8"/>
  <c r="I51" i="8"/>
  <c r="G52" i="8"/>
  <c r="I50" i="3"/>
  <c r="G51" i="3"/>
  <c r="G83" i="3"/>
  <c r="G84" i="3"/>
  <c r="I52" i="7"/>
  <c r="G53" i="7"/>
  <c r="F46" i="4"/>
  <c r="H45" i="4"/>
  <c r="J45" i="4" s="1"/>
  <c r="K45" i="4" s="1"/>
  <c r="L45" i="4" s="1"/>
  <c r="R30" i="4" s="1"/>
  <c r="V30" i="4" s="1"/>
  <c r="H44" i="6"/>
  <c r="J44" i="6" s="1"/>
  <c r="K44" i="6" s="1"/>
  <c r="L44" i="6" s="1"/>
  <c r="R29" i="6" s="1"/>
  <c r="V29" i="6" s="1"/>
  <c r="F45" i="6"/>
  <c r="I52" i="4"/>
  <c r="G53" i="4"/>
  <c r="I51" i="6"/>
  <c r="G52" i="6"/>
  <c r="R29" i="4"/>
  <c r="I83" i="6"/>
  <c r="I84" i="6"/>
  <c r="H47" i="3"/>
  <c r="J47" i="3" s="1"/>
  <c r="K47" i="3" s="1"/>
  <c r="L47" i="3" s="1"/>
  <c r="R32" i="3" s="1"/>
  <c r="V32" i="3" s="1"/>
  <c r="F48" i="3"/>
  <c r="S31" i="3"/>
  <c r="V29" i="8"/>
  <c r="W29" i="8"/>
  <c r="W30" i="8" s="1"/>
  <c r="V30" i="3"/>
  <c r="I83" i="5"/>
  <c r="I84" i="5"/>
  <c r="S28" i="6"/>
  <c r="S29" i="6" s="1"/>
  <c r="W24" i="6"/>
  <c r="W25" i="6" s="1"/>
  <c r="W26" i="6" s="1"/>
  <c r="W27" i="6" s="1"/>
  <c r="W28" i="6" s="1"/>
  <c r="W28" i="7" l="1"/>
  <c r="S28" i="7"/>
  <c r="V30" i="5"/>
  <c r="W30" i="5" s="1"/>
  <c r="S30" i="5"/>
  <c r="H46" i="5"/>
  <c r="J46" i="5" s="1"/>
  <c r="K46" i="5" s="1"/>
  <c r="L46" i="5" s="1"/>
  <c r="R31" i="5" s="1"/>
  <c r="V31" i="5" s="1"/>
  <c r="F47" i="5"/>
  <c r="J47" i="2"/>
  <c r="K47" i="2" s="1"/>
  <c r="L47" i="2" s="1"/>
  <c r="R32" i="2" s="1"/>
  <c r="V32" i="2" s="1"/>
  <c r="W32" i="2" s="1"/>
  <c r="C89" i="2"/>
  <c r="C92" i="2" s="1"/>
  <c r="C90" i="2"/>
  <c r="S31" i="2"/>
  <c r="G49" i="2"/>
  <c r="I48" i="2"/>
  <c r="H48" i="2"/>
  <c r="F49" i="2"/>
  <c r="H46" i="7"/>
  <c r="J46" i="7" s="1"/>
  <c r="K46" i="7" s="1"/>
  <c r="L46" i="7" s="1"/>
  <c r="R29" i="7" s="1"/>
  <c r="V29" i="7" s="1"/>
  <c r="W29" i="7" s="1"/>
  <c r="F47" i="7"/>
  <c r="I52" i="8"/>
  <c r="G53" i="8"/>
  <c r="I53" i="7"/>
  <c r="G54" i="7"/>
  <c r="V29" i="4"/>
  <c r="G53" i="5"/>
  <c r="I52" i="5"/>
  <c r="H46" i="4"/>
  <c r="J46" i="4" s="1"/>
  <c r="K46" i="4" s="1"/>
  <c r="L46" i="4" s="1"/>
  <c r="R31" i="4" s="1"/>
  <c r="V31" i="4" s="1"/>
  <c r="F47" i="4"/>
  <c r="I53" i="4"/>
  <c r="G54" i="4"/>
  <c r="W30" i="3"/>
  <c r="W31" i="3" s="1"/>
  <c r="W32" i="3" s="1"/>
  <c r="S29" i="4"/>
  <c r="S30" i="4" s="1"/>
  <c r="H45" i="6"/>
  <c r="J45" i="6" s="1"/>
  <c r="K45" i="6" s="1"/>
  <c r="L45" i="6" s="1"/>
  <c r="F46" i="6"/>
  <c r="I83" i="3"/>
  <c r="I84" i="3"/>
  <c r="H48" i="3"/>
  <c r="J48" i="3" s="1"/>
  <c r="K48" i="3" s="1"/>
  <c r="L48" i="3" s="1"/>
  <c r="R33" i="3" s="1"/>
  <c r="V33" i="3" s="1"/>
  <c r="F49" i="3"/>
  <c r="G53" i="6"/>
  <c r="I52" i="6"/>
  <c r="G52" i="3"/>
  <c r="I51" i="3"/>
  <c r="W29" i="6"/>
  <c r="S32" i="3"/>
  <c r="R31" i="8"/>
  <c r="S32" i="2" l="1"/>
  <c r="D47" i="11"/>
  <c r="C95" i="2"/>
  <c r="F48" i="5"/>
  <c r="H47" i="5"/>
  <c r="J47" i="5" s="1"/>
  <c r="K47" i="5" s="1"/>
  <c r="L47" i="5" s="1"/>
  <c r="R32" i="5" s="1"/>
  <c r="V32" i="5" s="1"/>
  <c r="S31" i="5"/>
  <c r="W31" i="5"/>
  <c r="B89" i="2"/>
  <c r="B90" i="2"/>
  <c r="E92" i="2"/>
  <c r="J48" i="2"/>
  <c r="K48" i="2" s="1"/>
  <c r="L48" i="2" s="1"/>
  <c r="R33" i="2" s="1"/>
  <c r="V33" i="2" s="1"/>
  <c r="W33" i="2" s="1"/>
  <c r="I49" i="2"/>
  <c r="G50" i="2"/>
  <c r="G51" i="2" s="1"/>
  <c r="H49" i="2"/>
  <c r="F50" i="2"/>
  <c r="F51" i="2" s="1"/>
  <c r="F48" i="7"/>
  <c r="H47" i="7"/>
  <c r="J47" i="7" s="1"/>
  <c r="K47" i="7" s="1"/>
  <c r="L47" i="7" s="1"/>
  <c r="R30" i="7" s="1"/>
  <c r="V30" i="7" s="1"/>
  <c r="W30" i="7" s="1"/>
  <c r="W33" i="3"/>
  <c r="S29" i="7"/>
  <c r="S30" i="7" s="1"/>
  <c r="H49" i="3"/>
  <c r="J49" i="3" s="1"/>
  <c r="K49" i="3" s="1"/>
  <c r="L49" i="3" s="1"/>
  <c r="R34" i="3" s="1"/>
  <c r="F50" i="3"/>
  <c r="I53" i="8"/>
  <c r="G54" i="8"/>
  <c r="R33" i="8"/>
  <c r="V33" i="8" s="1"/>
  <c r="I53" i="6"/>
  <c r="G54" i="6"/>
  <c r="H47" i="4"/>
  <c r="J47" i="4" s="1"/>
  <c r="K47" i="4" s="1"/>
  <c r="L47" i="4" s="1"/>
  <c r="R32" i="4" s="1"/>
  <c r="F48" i="4"/>
  <c r="W29" i="4"/>
  <c r="W30" i="4" s="1"/>
  <c r="W31" i="4" s="1"/>
  <c r="V31" i="8"/>
  <c r="W31" i="8" s="1"/>
  <c r="S31" i="8"/>
  <c r="R30" i="6"/>
  <c r="I52" i="3"/>
  <c r="G53" i="3"/>
  <c r="I53" i="5"/>
  <c r="G54" i="5"/>
  <c r="I54" i="7"/>
  <c r="G55" i="7"/>
  <c r="I54" i="4"/>
  <c r="G55" i="4"/>
  <c r="F47" i="6"/>
  <c r="H46" i="6"/>
  <c r="J46" i="6" s="1"/>
  <c r="K46" i="6" s="1"/>
  <c r="L46" i="6" s="1"/>
  <c r="R31" i="6" s="1"/>
  <c r="V31" i="6" s="1"/>
  <c r="S31" i="4"/>
  <c r="S33" i="3"/>
  <c r="W32" i="5" l="1"/>
  <c r="S32" i="5"/>
  <c r="H48" i="5"/>
  <c r="J48" i="5" s="1"/>
  <c r="K48" i="5" s="1"/>
  <c r="L48" i="5" s="1"/>
  <c r="R33" i="5" s="1"/>
  <c r="V33" i="5" s="1"/>
  <c r="W33" i="5" s="1"/>
  <c r="F49" i="5"/>
  <c r="S32" i="4"/>
  <c r="S34" i="3"/>
  <c r="I51" i="2"/>
  <c r="G52" i="2"/>
  <c r="H51" i="2"/>
  <c r="F52" i="2"/>
  <c r="D89" i="2"/>
  <c r="D92" i="2" s="1"/>
  <c r="S33" i="2"/>
  <c r="J49" i="2"/>
  <c r="K49" i="2" s="1"/>
  <c r="L49" i="2" s="1"/>
  <c r="R34" i="2" s="1"/>
  <c r="G84" i="2"/>
  <c r="I50" i="2"/>
  <c r="G83" i="2"/>
  <c r="F83" i="2"/>
  <c r="H50" i="2"/>
  <c r="F84" i="2"/>
  <c r="H48" i="7"/>
  <c r="J48" i="7" s="1"/>
  <c r="K48" i="7" s="1"/>
  <c r="L48" i="7" s="1"/>
  <c r="R31" i="7" s="1"/>
  <c r="F49" i="7"/>
  <c r="G54" i="3"/>
  <c r="I53" i="3"/>
  <c r="I55" i="7"/>
  <c r="G56" i="7"/>
  <c r="F83" i="3"/>
  <c r="H50" i="3"/>
  <c r="F51" i="3"/>
  <c r="F84" i="3"/>
  <c r="I55" i="4"/>
  <c r="G56" i="4"/>
  <c r="H48" i="4"/>
  <c r="J48" i="4" s="1"/>
  <c r="K48" i="4" s="1"/>
  <c r="L48" i="4" s="1"/>
  <c r="R33" i="4" s="1"/>
  <c r="V33" i="4" s="1"/>
  <c r="F49" i="4"/>
  <c r="R32" i="8"/>
  <c r="L83" i="8"/>
  <c r="V30" i="6"/>
  <c r="S30" i="6"/>
  <c r="S31" i="6" s="1"/>
  <c r="R34" i="8"/>
  <c r="V34" i="8" s="1"/>
  <c r="V32" i="4"/>
  <c r="W32" i="4" s="1"/>
  <c r="I54" i="5"/>
  <c r="G55" i="5"/>
  <c r="I54" i="8"/>
  <c r="G55" i="8"/>
  <c r="H47" i="6"/>
  <c r="J47" i="6" s="1"/>
  <c r="K47" i="6" s="1"/>
  <c r="L47" i="6" s="1"/>
  <c r="R32" i="6" s="1"/>
  <c r="V32" i="6" s="1"/>
  <c r="F48" i="6"/>
  <c r="V34" i="3"/>
  <c r="G55" i="6"/>
  <c r="I54" i="6"/>
  <c r="D12" i="11" l="1"/>
  <c r="J51" i="2"/>
  <c r="K51" i="2" s="1"/>
  <c r="H49" i="5"/>
  <c r="J49" i="5" s="1"/>
  <c r="K49" i="5" s="1"/>
  <c r="L49" i="5" s="1"/>
  <c r="R34" i="5" s="1"/>
  <c r="V34" i="5" s="1"/>
  <c r="W34" i="5" s="1"/>
  <c r="F50" i="5"/>
  <c r="S33" i="5"/>
  <c r="H52" i="2"/>
  <c r="F53" i="2"/>
  <c r="I52" i="2"/>
  <c r="G53" i="2"/>
  <c r="S34" i="2"/>
  <c r="V34" i="2"/>
  <c r="W34" i="2" s="1"/>
  <c r="I84" i="2"/>
  <c r="I83" i="2"/>
  <c r="H84" i="2"/>
  <c r="J50" i="2"/>
  <c r="H83" i="2"/>
  <c r="H49" i="7"/>
  <c r="J49" i="7" s="1"/>
  <c r="K49" i="7" s="1"/>
  <c r="L49" i="7" s="1"/>
  <c r="R32" i="7" s="1"/>
  <c r="V32" i="7" s="1"/>
  <c r="F50" i="7"/>
  <c r="W33" i="4"/>
  <c r="S32" i="6"/>
  <c r="S33" i="4"/>
  <c r="S31" i="7"/>
  <c r="V31" i="7"/>
  <c r="W31" i="7" s="1"/>
  <c r="W32" i="7" s="1"/>
  <c r="I56" i="7"/>
  <c r="G57" i="7"/>
  <c r="I55" i="5"/>
  <c r="G56" i="5"/>
  <c r="I55" i="6"/>
  <c r="G56" i="6"/>
  <c r="W34" i="3"/>
  <c r="H83" i="3"/>
  <c r="H84" i="3"/>
  <c r="J50" i="3"/>
  <c r="H49" i="4"/>
  <c r="J49" i="4" s="1"/>
  <c r="K49" i="4" s="1"/>
  <c r="L49" i="4" s="1"/>
  <c r="R34" i="4" s="1"/>
  <c r="S34" i="4" s="1"/>
  <c r="F50" i="4"/>
  <c r="G55" i="3"/>
  <c r="I54" i="3"/>
  <c r="I56" i="4"/>
  <c r="G57" i="4"/>
  <c r="H51" i="3"/>
  <c r="J51" i="3" s="1"/>
  <c r="K51" i="3" s="1"/>
  <c r="F52" i="3"/>
  <c r="V32" i="8"/>
  <c r="W32" i="8" s="1"/>
  <c r="W33" i="8" s="1"/>
  <c r="W34" i="8" s="1"/>
  <c r="F83" i="8"/>
  <c r="F51" i="8"/>
  <c r="F84" i="8"/>
  <c r="H48" i="6"/>
  <c r="J48" i="6" s="1"/>
  <c r="K48" i="6" s="1"/>
  <c r="L48" i="6" s="1"/>
  <c r="R33" i="6" s="1"/>
  <c r="V33" i="6" s="1"/>
  <c r="F49" i="6"/>
  <c r="W30" i="6"/>
  <c r="W31" i="6" s="1"/>
  <c r="W32" i="6" s="1"/>
  <c r="I55" i="8"/>
  <c r="G56" i="8"/>
  <c r="S32" i="8"/>
  <c r="S33" i="8" s="1"/>
  <c r="S34" i="8" s="1"/>
  <c r="S32" i="7" l="1"/>
  <c r="S33" i="6"/>
  <c r="W33" i="6"/>
  <c r="S34" i="5"/>
  <c r="F51" i="5"/>
  <c r="F83" i="5"/>
  <c r="H50" i="5"/>
  <c r="F84" i="5"/>
  <c r="I53" i="2"/>
  <c r="G54" i="2"/>
  <c r="H53" i="2"/>
  <c r="F54" i="2"/>
  <c r="J52" i="2"/>
  <c r="L52" i="2" s="1"/>
  <c r="J84" i="2"/>
  <c r="J83" i="2"/>
  <c r="K50" i="2"/>
  <c r="L51" i="2" s="1"/>
  <c r="F51" i="7"/>
  <c r="F84" i="7"/>
  <c r="F83" i="7"/>
  <c r="H50" i="7"/>
  <c r="I56" i="6"/>
  <c r="G57" i="6"/>
  <c r="J83" i="3"/>
  <c r="K50" i="3"/>
  <c r="J84" i="3"/>
  <c r="H51" i="8"/>
  <c r="J51" i="8" s="1"/>
  <c r="K51" i="8" s="1"/>
  <c r="F52" i="8"/>
  <c r="G56" i="3"/>
  <c r="I55" i="3"/>
  <c r="H52" i="3"/>
  <c r="J52" i="3" s="1"/>
  <c r="K52" i="3" s="1"/>
  <c r="L52" i="3" s="1"/>
  <c r="R51" i="3" s="1"/>
  <c r="V51" i="3" s="1"/>
  <c r="F53" i="3"/>
  <c r="I57" i="4"/>
  <c r="G58" i="4"/>
  <c r="I56" i="5"/>
  <c r="G57" i="5"/>
  <c r="H83" i="8"/>
  <c r="H84" i="8"/>
  <c r="F83" i="4"/>
  <c r="F51" i="4"/>
  <c r="H50" i="4"/>
  <c r="F84" i="4"/>
  <c r="G57" i="8"/>
  <c r="I56" i="8"/>
  <c r="I57" i="7"/>
  <c r="G58" i="7"/>
  <c r="H49" i="6"/>
  <c r="J49" i="6" s="1"/>
  <c r="K49" i="6" s="1"/>
  <c r="L49" i="6" s="1"/>
  <c r="R34" i="6" s="1"/>
  <c r="F50" i="6"/>
  <c r="V34" i="4"/>
  <c r="W34" i="4" s="1"/>
  <c r="H51" i="5" l="1"/>
  <c r="J51" i="5" s="1"/>
  <c r="K51" i="5" s="1"/>
  <c r="F52" i="5"/>
  <c r="H83" i="5"/>
  <c r="H84" i="5"/>
  <c r="J50" i="5"/>
  <c r="J53" i="2"/>
  <c r="K53" i="2" s="1"/>
  <c r="L53" i="2" s="1"/>
  <c r="H54" i="2"/>
  <c r="F55" i="2"/>
  <c r="I54" i="2"/>
  <c r="G55" i="2"/>
  <c r="R51" i="2"/>
  <c r="V51" i="2" s="1"/>
  <c r="K83" i="2"/>
  <c r="R50" i="2"/>
  <c r="V50" i="2" s="1"/>
  <c r="K84" i="2"/>
  <c r="L50" i="2"/>
  <c r="S49" i="2"/>
  <c r="W49" i="2" s="1"/>
  <c r="H83" i="7"/>
  <c r="H84" i="7"/>
  <c r="J50" i="7"/>
  <c r="H51" i="7"/>
  <c r="J51" i="7" s="1"/>
  <c r="K51" i="7" s="1"/>
  <c r="F52" i="7"/>
  <c r="L50" i="3"/>
  <c r="K83" i="3"/>
  <c r="S49" i="3"/>
  <c r="K84" i="3"/>
  <c r="I58" i="4"/>
  <c r="G59" i="4"/>
  <c r="F83" i="6"/>
  <c r="H50" i="6"/>
  <c r="F51" i="6"/>
  <c r="F84" i="6"/>
  <c r="H83" i="4"/>
  <c r="H84" i="4"/>
  <c r="J50" i="4"/>
  <c r="F52" i="4"/>
  <c r="H51" i="4"/>
  <c r="J51" i="4" s="1"/>
  <c r="K51" i="4" s="1"/>
  <c r="L51" i="3"/>
  <c r="I58" i="7"/>
  <c r="G59" i="7"/>
  <c r="V34" i="6"/>
  <c r="I57" i="8"/>
  <c r="G58" i="8"/>
  <c r="I57" i="6"/>
  <c r="G58" i="6"/>
  <c r="J83" i="8"/>
  <c r="L51" i="8"/>
  <c r="J84" i="8"/>
  <c r="H53" i="3"/>
  <c r="J53" i="3" s="1"/>
  <c r="K53" i="3" s="1"/>
  <c r="L53" i="3" s="1"/>
  <c r="R52" i="3" s="1"/>
  <c r="V52" i="3" s="1"/>
  <c r="F54" i="3"/>
  <c r="G57" i="3"/>
  <c r="I56" i="3"/>
  <c r="H52" i="8"/>
  <c r="J52" i="8" s="1"/>
  <c r="K52" i="8" s="1"/>
  <c r="L52" i="8" s="1"/>
  <c r="R51" i="8" s="1"/>
  <c r="V51" i="8" s="1"/>
  <c r="F53" i="8"/>
  <c r="S34" i="6"/>
  <c r="I57" i="5"/>
  <c r="G58" i="5"/>
  <c r="H52" i="5" l="1"/>
  <c r="J52" i="5" s="1"/>
  <c r="K52" i="5" s="1"/>
  <c r="L52" i="5" s="1"/>
  <c r="R51" i="5" s="1"/>
  <c r="V51" i="5" s="1"/>
  <c r="F53" i="5"/>
  <c r="K50" i="5"/>
  <c r="J83" i="5"/>
  <c r="J84" i="5"/>
  <c r="L51" i="5"/>
  <c r="R50" i="5" s="1"/>
  <c r="V50" i="5" s="1"/>
  <c r="F56" i="2"/>
  <c r="H55" i="2"/>
  <c r="I55" i="2"/>
  <c r="G56" i="2"/>
  <c r="J54" i="2"/>
  <c r="K54" i="2" s="1"/>
  <c r="L54" i="2" s="1"/>
  <c r="R52" i="2"/>
  <c r="V52" i="2" s="1"/>
  <c r="S50" i="2"/>
  <c r="S51" i="2" s="1"/>
  <c r="R49" i="2"/>
  <c r="L83" i="2"/>
  <c r="R35" i="2"/>
  <c r="J83" i="7"/>
  <c r="J84" i="7"/>
  <c r="K50" i="7"/>
  <c r="F53" i="7"/>
  <c r="H52" i="7"/>
  <c r="J52" i="7" s="1"/>
  <c r="K52" i="7" s="1"/>
  <c r="L52" i="7" s="1"/>
  <c r="R49" i="7" s="1"/>
  <c r="V49" i="7" s="1"/>
  <c r="I58" i="6"/>
  <c r="G59" i="6"/>
  <c r="H53" i="8"/>
  <c r="J53" i="8" s="1"/>
  <c r="K53" i="8" s="1"/>
  <c r="L53" i="8" s="1"/>
  <c r="R52" i="8" s="1"/>
  <c r="V52" i="8" s="1"/>
  <c r="F54" i="8"/>
  <c r="W34" i="6"/>
  <c r="H83" i="6"/>
  <c r="H84" i="6"/>
  <c r="J50" i="6"/>
  <c r="J83" i="4"/>
  <c r="K50" i="4"/>
  <c r="L51" i="4" s="1"/>
  <c r="J84" i="4"/>
  <c r="H54" i="3"/>
  <c r="J54" i="3" s="1"/>
  <c r="K54" i="3" s="1"/>
  <c r="L54" i="3" s="1"/>
  <c r="R53" i="3" s="1"/>
  <c r="V53" i="3" s="1"/>
  <c r="F55" i="3"/>
  <c r="W49" i="3"/>
  <c r="R50" i="8"/>
  <c r="I58" i="8"/>
  <c r="G59" i="8"/>
  <c r="H51" i="6"/>
  <c r="J51" i="6" s="1"/>
  <c r="K51" i="6" s="1"/>
  <c r="F52" i="6"/>
  <c r="S49" i="8"/>
  <c r="K83" i="8"/>
  <c r="K84" i="8"/>
  <c r="R35" i="3"/>
  <c r="R49" i="3"/>
  <c r="L83" i="3"/>
  <c r="I58" i="5"/>
  <c r="G59" i="5"/>
  <c r="I59" i="7"/>
  <c r="G60" i="7"/>
  <c r="W50" i="2"/>
  <c r="W51" i="2" s="1"/>
  <c r="I57" i="3"/>
  <c r="G58" i="3"/>
  <c r="R50" i="3"/>
  <c r="S50" i="3" s="1"/>
  <c r="S51" i="3" s="1"/>
  <c r="S52" i="3" s="1"/>
  <c r="H52" i="4"/>
  <c r="J52" i="4" s="1"/>
  <c r="K52" i="4" s="1"/>
  <c r="L52" i="4" s="1"/>
  <c r="R51" i="4" s="1"/>
  <c r="V51" i="4" s="1"/>
  <c r="F53" i="4"/>
  <c r="I59" i="4"/>
  <c r="G60" i="4"/>
  <c r="H53" i="5" l="1"/>
  <c r="J53" i="5" s="1"/>
  <c r="K53" i="5" s="1"/>
  <c r="L53" i="5" s="1"/>
  <c r="R52" i="5" s="1"/>
  <c r="V52" i="5" s="1"/>
  <c r="F54" i="5"/>
  <c r="S49" i="5"/>
  <c r="K84" i="5"/>
  <c r="K83" i="5"/>
  <c r="L50" i="5"/>
  <c r="S53" i="3"/>
  <c r="J55" i="2"/>
  <c r="K55" i="2" s="1"/>
  <c r="L55" i="2" s="1"/>
  <c r="R54" i="2" s="1"/>
  <c r="V54" i="2" s="1"/>
  <c r="I56" i="2"/>
  <c r="G57" i="2"/>
  <c r="H56" i="2"/>
  <c r="J56" i="2" s="1"/>
  <c r="K56" i="2" s="1"/>
  <c r="F57" i="2"/>
  <c r="R53" i="2"/>
  <c r="V53" i="2" s="1"/>
  <c r="W52" i="2"/>
  <c r="S52" i="2"/>
  <c r="S35" i="2"/>
  <c r="V35" i="2"/>
  <c r="R36" i="2"/>
  <c r="S47" i="7"/>
  <c r="L50" i="7"/>
  <c r="K84" i="7"/>
  <c r="K83" i="7"/>
  <c r="F54" i="7"/>
  <c r="H53" i="7"/>
  <c r="J53" i="7" s="1"/>
  <c r="K53" i="7" s="1"/>
  <c r="L53" i="7" s="1"/>
  <c r="R50" i="7" s="1"/>
  <c r="V50" i="7" s="1"/>
  <c r="L51" i="7"/>
  <c r="R48" i="7" s="1"/>
  <c r="V48" i="7" s="1"/>
  <c r="R50" i="4"/>
  <c r="V35" i="3"/>
  <c r="R36" i="3"/>
  <c r="S35" i="3"/>
  <c r="H55" i="3"/>
  <c r="J55" i="3" s="1"/>
  <c r="K55" i="3" s="1"/>
  <c r="L55" i="3" s="1"/>
  <c r="R54" i="3" s="1"/>
  <c r="V54" i="3" s="1"/>
  <c r="F56" i="3"/>
  <c r="I59" i="5"/>
  <c r="G60" i="5"/>
  <c r="H54" i="8"/>
  <c r="J54" i="8" s="1"/>
  <c r="K54" i="8" s="1"/>
  <c r="L54" i="8" s="1"/>
  <c r="R53" i="8" s="1"/>
  <c r="V53" i="8" s="1"/>
  <c r="F55" i="8"/>
  <c r="I60" i="7"/>
  <c r="G61" i="7"/>
  <c r="I59" i="8"/>
  <c r="G60" i="8"/>
  <c r="J83" i="6"/>
  <c r="K50" i="6"/>
  <c r="L51" i="6" s="1"/>
  <c r="J84" i="6"/>
  <c r="K83" i="4"/>
  <c r="L50" i="4"/>
  <c r="S49" i="4"/>
  <c r="K84" i="4"/>
  <c r="R35" i="8"/>
  <c r="R36" i="8" s="1"/>
  <c r="R49" i="8"/>
  <c r="V50" i="3"/>
  <c r="I59" i="6"/>
  <c r="G60" i="6"/>
  <c r="G59" i="3"/>
  <c r="I58" i="3"/>
  <c r="V50" i="8"/>
  <c r="H53" i="4"/>
  <c r="J53" i="4" s="1"/>
  <c r="K53" i="4" s="1"/>
  <c r="L53" i="4" s="1"/>
  <c r="R52" i="4" s="1"/>
  <c r="V52" i="4" s="1"/>
  <c r="F54" i="4"/>
  <c r="W49" i="8"/>
  <c r="S50" i="8"/>
  <c r="S51" i="8" s="1"/>
  <c r="S52" i="8" s="1"/>
  <c r="I60" i="4"/>
  <c r="G61" i="4"/>
  <c r="H52" i="6"/>
  <c r="J52" i="6" s="1"/>
  <c r="K52" i="6" s="1"/>
  <c r="L52" i="6" s="1"/>
  <c r="R51" i="6" s="1"/>
  <c r="V51" i="6" s="1"/>
  <c r="F53" i="6"/>
  <c r="S53" i="2" l="1"/>
  <c r="S54" i="2" s="1"/>
  <c r="L56" i="2"/>
  <c r="W50" i="8"/>
  <c r="W51" i="8" s="1"/>
  <c r="W52" i="8" s="1"/>
  <c r="W53" i="8" s="1"/>
  <c r="W53" i="2"/>
  <c r="R49" i="5"/>
  <c r="L83" i="5"/>
  <c r="R35" i="5"/>
  <c r="H54" i="5"/>
  <c r="J54" i="5" s="1"/>
  <c r="K54" i="5" s="1"/>
  <c r="L54" i="5" s="1"/>
  <c r="R53" i="5" s="1"/>
  <c r="V53" i="5" s="1"/>
  <c r="F55" i="5"/>
  <c r="S50" i="5"/>
  <c r="S51" i="5" s="1"/>
  <c r="S52" i="5" s="1"/>
  <c r="W49" i="5"/>
  <c r="W50" i="5" s="1"/>
  <c r="W51" i="5" s="1"/>
  <c r="W52" i="5" s="1"/>
  <c r="F58" i="2"/>
  <c r="H57" i="2"/>
  <c r="I57" i="2"/>
  <c r="G58" i="2"/>
  <c r="W54" i="2"/>
  <c r="W35" i="2"/>
  <c r="W38" i="2" s="1"/>
  <c r="B93" i="2" s="1"/>
  <c r="V36" i="2"/>
  <c r="S38" i="2"/>
  <c r="S36" i="2"/>
  <c r="R47" i="7"/>
  <c r="L83" i="7"/>
  <c r="R33" i="7"/>
  <c r="H54" i="7"/>
  <c r="J54" i="7" s="1"/>
  <c r="K54" i="7" s="1"/>
  <c r="L54" i="7" s="1"/>
  <c r="R51" i="7" s="1"/>
  <c r="V51" i="7" s="1"/>
  <c r="F55" i="7"/>
  <c r="S53" i="8"/>
  <c r="S48" i="7"/>
  <c r="S49" i="7" s="1"/>
  <c r="S50" i="7" s="1"/>
  <c r="W47" i="7"/>
  <c r="W48" i="7" s="1"/>
  <c r="W49" i="7" s="1"/>
  <c r="W50" i="7" s="1"/>
  <c r="R50" i="6"/>
  <c r="H56" i="3"/>
  <c r="J56" i="3" s="1"/>
  <c r="K56" i="3" s="1"/>
  <c r="L56" i="3" s="1"/>
  <c r="R55" i="3" s="1"/>
  <c r="F57" i="3"/>
  <c r="H54" i="4"/>
  <c r="J54" i="4" s="1"/>
  <c r="K54" i="4" s="1"/>
  <c r="L54" i="4" s="1"/>
  <c r="R53" i="4" s="1"/>
  <c r="V53" i="4" s="1"/>
  <c r="F55" i="4"/>
  <c r="I61" i="7"/>
  <c r="G62" i="7"/>
  <c r="G62" i="4"/>
  <c r="I61" i="4"/>
  <c r="H55" i="8"/>
  <c r="J55" i="8" s="1"/>
  <c r="K55" i="8" s="1"/>
  <c r="L55" i="8" s="1"/>
  <c r="F56" i="8"/>
  <c r="I59" i="3"/>
  <c r="G60" i="3"/>
  <c r="V36" i="3"/>
  <c r="W35" i="3"/>
  <c r="W38" i="3" s="1"/>
  <c r="B93" i="3" s="1"/>
  <c r="R49" i="4"/>
  <c r="R35" i="4"/>
  <c r="L83" i="4"/>
  <c r="S49" i="6"/>
  <c r="K83" i="6"/>
  <c r="L50" i="6"/>
  <c r="K84" i="6"/>
  <c r="I60" i="5"/>
  <c r="G61" i="5"/>
  <c r="S54" i="3"/>
  <c r="V35" i="8"/>
  <c r="S35" i="8"/>
  <c r="S38" i="3"/>
  <c r="S36" i="3"/>
  <c r="W50" i="3"/>
  <c r="W51" i="3" s="1"/>
  <c r="W52" i="3" s="1"/>
  <c r="W53" i="3" s="1"/>
  <c r="W54" i="3" s="1"/>
  <c r="I60" i="6"/>
  <c r="G61" i="6"/>
  <c r="S50" i="4"/>
  <c r="S51" i="4" s="1"/>
  <c r="S52" i="4" s="1"/>
  <c r="W49" i="4"/>
  <c r="H53" i="6"/>
  <c r="J53" i="6" s="1"/>
  <c r="K53" i="6" s="1"/>
  <c r="L53" i="6" s="1"/>
  <c r="R52" i="6" s="1"/>
  <c r="V52" i="6" s="1"/>
  <c r="F54" i="6"/>
  <c r="I60" i="8"/>
  <c r="G61" i="8"/>
  <c r="V50" i="4"/>
  <c r="S53" i="5" l="1"/>
  <c r="S51" i="7"/>
  <c r="W51" i="7"/>
  <c r="H55" i="5"/>
  <c r="J55" i="5" s="1"/>
  <c r="K55" i="5" s="1"/>
  <c r="L55" i="5" s="1"/>
  <c r="R54" i="5" s="1"/>
  <c r="V54" i="5" s="1"/>
  <c r="F56" i="5"/>
  <c r="W53" i="5"/>
  <c r="R36" i="5"/>
  <c r="V35" i="5"/>
  <c r="S35" i="5"/>
  <c r="J57" i="2"/>
  <c r="K57" i="2" s="1"/>
  <c r="L57" i="2" s="1"/>
  <c r="I58" i="2"/>
  <c r="G59" i="2"/>
  <c r="H58" i="2"/>
  <c r="F59" i="2"/>
  <c r="R55" i="2"/>
  <c r="V55" i="2" s="1"/>
  <c r="W55" i="2" s="1"/>
  <c r="F56" i="7"/>
  <c r="H55" i="7"/>
  <c r="J55" i="7" s="1"/>
  <c r="K55" i="7" s="1"/>
  <c r="L55" i="7" s="1"/>
  <c r="R52" i="7" s="1"/>
  <c r="V33" i="7"/>
  <c r="R34" i="7"/>
  <c r="S33" i="7"/>
  <c r="W50" i="4"/>
  <c r="W51" i="4" s="1"/>
  <c r="W52" i="4" s="1"/>
  <c r="W53" i="4" s="1"/>
  <c r="G61" i="3"/>
  <c r="I60" i="3"/>
  <c r="H55" i="4"/>
  <c r="J55" i="4" s="1"/>
  <c r="K55" i="4" s="1"/>
  <c r="L55" i="4" s="1"/>
  <c r="F56" i="4"/>
  <c r="H57" i="3"/>
  <c r="J57" i="3" s="1"/>
  <c r="K57" i="3" s="1"/>
  <c r="L57" i="3" s="1"/>
  <c r="F58" i="3"/>
  <c r="I61" i="8"/>
  <c r="G62" i="8"/>
  <c r="I61" i="5"/>
  <c r="G62" i="5"/>
  <c r="G86" i="7"/>
  <c r="I62" i="7"/>
  <c r="G63" i="7"/>
  <c r="G87" i="7"/>
  <c r="B94" i="7" s="1"/>
  <c r="H54" i="6"/>
  <c r="J54" i="6" s="1"/>
  <c r="K54" i="6" s="1"/>
  <c r="L54" i="6" s="1"/>
  <c r="R53" i="6" s="1"/>
  <c r="V53" i="6" s="1"/>
  <c r="F55" i="6"/>
  <c r="S53" i="4"/>
  <c r="V35" i="4"/>
  <c r="R36" i="4"/>
  <c r="S35" i="4"/>
  <c r="V55" i="3"/>
  <c r="W49" i="6"/>
  <c r="S50" i="6"/>
  <c r="S51" i="6" s="1"/>
  <c r="S52" i="6" s="1"/>
  <c r="S38" i="8"/>
  <c r="S36" i="8"/>
  <c r="R49" i="6"/>
  <c r="R35" i="6"/>
  <c r="L83" i="6"/>
  <c r="H56" i="8"/>
  <c r="J56" i="8" s="1"/>
  <c r="K56" i="8" s="1"/>
  <c r="L56" i="8" s="1"/>
  <c r="R55" i="8" s="1"/>
  <c r="V55" i="8" s="1"/>
  <c r="F57" i="8"/>
  <c r="V50" i="6"/>
  <c r="G86" i="4"/>
  <c r="I62" i="4"/>
  <c r="G63" i="4"/>
  <c r="G87" i="4"/>
  <c r="I61" i="6"/>
  <c r="G62" i="6"/>
  <c r="V36" i="8"/>
  <c r="W35" i="8"/>
  <c r="W38" i="8" s="1"/>
  <c r="B93" i="8" s="1"/>
  <c r="S55" i="3"/>
  <c r="R54" i="8"/>
  <c r="J58" i="2" l="1"/>
  <c r="K58" i="2" s="1"/>
  <c r="W54" i="5"/>
  <c r="F57" i="5"/>
  <c r="H56" i="5"/>
  <c r="J56" i="5" s="1"/>
  <c r="K56" i="5" s="1"/>
  <c r="L56" i="5" s="1"/>
  <c r="R55" i="5" s="1"/>
  <c r="V55" i="5" s="1"/>
  <c r="V36" i="5"/>
  <c r="W35" i="5"/>
  <c r="W38" i="5" s="1"/>
  <c r="B93" i="5" s="1"/>
  <c r="S38" i="5"/>
  <c r="S36" i="5"/>
  <c r="S54" i="5"/>
  <c r="L58" i="2"/>
  <c r="I59" i="2"/>
  <c r="G60" i="2"/>
  <c r="F60" i="2"/>
  <c r="H59" i="2"/>
  <c r="R56" i="2"/>
  <c r="V56" i="2" s="1"/>
  <c r="W56" i="2" s="1"/>
  <c r="S55" i="2"/>
  <c r="S36" i="7"/>
  <c r="S34" i="7"/>
  <c r="W33" i="7"/>
  <c r="W36" i="7" s="1"/>
  <c r="V34" i="7"/>
  <c r="S53" i="6"/>
  <c r="S52" i="7"/>
  <c r="V52" i="7"/>
  <c r="W52" i="7" s="1"/>
  <c r="F57" i="7"/>
  <c r="H56" i="7"/>
  <c r="J56" i="7" s="1"/>
  <c r="K56" i="7" s="1"/>
  <c r="L56" i="7" s="1"/>
  <c r="R53" i="7" s="1"/>
  <c r="V53" i="7" s="1"/>
  <c r="H55" i="6"/>
  <c r="J55" i="6" s="1"/>
  <c r="K55" i="6" s="1"/>
  <c r="L55" i="6" s="1"/>
  <c r="R54" i="6" s="1"/>
  <c r="F56" i="6"/>
  <c r="W50" i="6"/>
  <c r="W51" i="6" s="1"/>
  <c r="W52" i="6" s="1"/>
  <c r="W53" i="6" s="1"/>
  <c r="I86" i="4"/>
  <c r="I87" i="4"/>
  <c r="I86" i="7"/>
  <c r="I87" i="7"/>
  <c r="R54" i="4"/>
  <c r="S54" i="4" s="1"/>
  <c r="G86" i="5"/>
  <c r="I62" i="5"/>
  <c r="G63" i="5"/>
  <c r="G87" i="5"/>
  <c r="H58" i="3"/>
  <c r="J58" i="3" s="1"/>
  <c r="K58" i="3" s="1"/>
  <c r="L58" i="3" s="1"/>
  <c r="R57" i="3" s="1"/>
  <c r="V57" i="3" s="1"/>
  <c r="F59" i="3"/>
  <c r="V35" i="6"/>
  <c r="R36" i="6"/>
  <c r="S35" i="6"/>
  <c r="V36" i="4"/>
  <c r="W35" i="4"/>
  <c r="W38" i="4" s="1"/>
  <c r="B93" i="4" s="1"/>
  <c r="I63" i="7"/>
  <c r="G64" i="7"/>
  <c r="G86" i="6"/>
  <c r="I62" i="6"/>
  <c r="G63" i="6"/>
  <c r="G87" i="6"/>
  <c r="W55" i="3"/>
  <c r="H57" i="8"/>
  <c r="J57" i="8" s="1"/>
  <c r="K57" i="8" s="1"/>
  <c r="L57" i="8" s="1"/>
  <c r="R56" i="8" s="1"/>
  <c r="V56" i="8" s="1"/>
  <c r="F58" i="8"/>
  <c r="G86" i="8"/>
  <c r="I62" i="8"/>
  <c r="G63" i="8"/>
  <c r="G87" i="8"/>
  <c r="R56" i="3"/>
  <c r="V54" i="8"/>
  <c r="S54" i="8"/>
  <c r="S55" i="8" s="1"/>
  <c r="S38" i="4"/>
  <c r="S36" i="4"/>
  <c r="I63" i="4"/>
  <c r="G64" i="4"/>
  <c r="H56" i="4"/>
  <c r="J56" i="4" s="1"/>
  <c r="K56" i="4" s="1"/>
  <c r="L56" i="4" s="1"/>
  <c r="R55" i="4" s="1"/>
  <c r="V55" i="4" s="1"/>
  <c r="F57" i="4"/>
  <c r="I61" i="3"/>
  <c r="G62" i="3"/>
  <c r="S55" i="5" l="1"/>
  <c r="J59" i="2"/>
  <c r="K59" i="2" s="1"/>
  <c r="L59" i="2" s="1"/>
  <c r="W55" i="5"/>
  <c r="H57" i="5"/>
  <c r="J57" i="5" s="1"/>
  <c r="K57" i="5" s="1"/>
  <c r="L57" i="5" s="1"/>
  <c r="R56" i="5" s="1"/>
  <c r="V56" i="5" s="1"/>
  <c r="W56" i="5" s="1"/>
  <c r="F58" i="5"/>
  <c r="S55" i="4"/>
  <c r="H60" i="2"/>
  <c r="F61" i="2"/>
  <c r="I60" i="2"/>
  <c r="G61" i="2"/>
  <c r="S56" i="2"/>
  <c r="R57" i="2"/>
  <c r="V57" i="2" s="1"/>
  <c r="W57" i="2" s="1"/>
  <c r="F58" i="7"/>
  <c r="H57" i="7"/>
  <c r="J57" i="7" s="1"/>
  <c r="K57" i="7" s="1"/>
  <c r="L57" i="7" s="1"/>
  <c r="R54" i="7" s="1"/>
  <c r="V54" i="7" s="1"/>
  <c r="W53" i="7"/>
  <c r="S53" i="7"/>
  <c r="H56" i="6"/>
  <c r="J56" i="6" s="1"/>
  <c r="K56" i="6" s="1"/>
  <c r="L56" i="6" s="1"/>
  <c r="R55" i="6" s="1"/>
  <c r="V55" i="6" s="1"/>
  <c r="F57" i="6"/>
  <c r="V56" i="3"/>
  <c r="S38" i="6"/>
  <c r="S36" i="6"/>
  <c r="S56" i="3"/>
  <c r="S57" i="3" s="1"/>
  <c r="V54" i="6"/>
  <c r="I64" i="4"/>
  <c r="G65" i="4"/>
  <c r="I86" i="8"/>
  <c r="I87" i="8"/>
  <c r="V54" i="4"/>
  <c r="I86" i="5"/>
  <c r="I87" i="5"/>
  <c r="I63" i="8"/>
  <c r="G64" i="8"/>
  <c r="I63" i="6"/>
  <c r="G64" i="6"/>
  <c r="V36" i="6"/>
  <c r="W35" i="6"/>
  <c r="W38" i="6" s="1"/>
  <c r="B93" i="6" s="1"/>
  <c r="D61" i="11" s="1"/>
  <c r="I86" i="6"/>
  <c r="I87" i="6"/>
  <c r="H59" i="3"/>
  <c r="J59" i="3" s="1"/>
  <c r="K59" i="3" s="1"/>
  <c r="L59" i="3" s="1"/>
  <c r="F60" i="3"/>
  <c r="H58" i="8"/>
  <c r="J58" i="8" s="1"/>
  <c r="K58" i="8" s="1"/>
  <c r="L58" i="8" s="1"/>
  <c r="R57" i="8" s="1"/>
  <c r="V57" i="8" s="1"/>
  <c r="F59" i="8"/>
  <c r="G86" i="3"/>
  <c r="G63" i="3"/>
  <c r="I62" i="3"/>
  <c r="G87" i="3"/>
  <c r="I64" i="7"/>
  <c r="G65" i="7"/>
  <c r="S54" i="6"/>
  <c r="F58" i="4"/>
  <c r="H57" i="4"/>
  <c r="J57" i="4" s="1"/>
  <c r="K57" i="4" s="1"/>
  <c r="L57" i="4" s="1"/>
  <c r="R56" i="4" s="1"/>
  <c r="V56" i="4" s="1"/>
  <c r="S56" i="8"/>
  <c r="W54" i="8"/>
  <c r="W55" i="8" s="1"/>
  <c r="W56" i="8" s="1"/>
  <c r="I63" i="5"/>
  <c r="G64" i="5"/>
  <c r="D13" i="11" l="1"/>
  <c r="D14" i="11" s="1"/>
  <c r="W54" i="7"/>
  <c r="S54" i="7"/>
  <c r="H58" i="5"/>
  <c r="J58" i="5" s="1"/>
  <c r="K58" i="5" s="1"/>
  <c r="L58" i="5" s="1"/>
  <c r="R57" i="5" s="1"/>
  <c r="V57" i="5" s="1"/>
  <c r="W57" i="5" s="1"/>
  <c r="F59" i="5"/>
  <c r="S56" i="5"/>
  <c r="S56" i="4"/>
  <c r="I61" i="2"/>
  <c r="G62" i="2"/>
  <c r="F62" i="2"/>
  <c r="H61" i="2"/>
  <c r="J60" i="2"/>
  <c r="K60" i="2" s="1"/>
  <c r="L60" i="2" s="1"/>
  <c r="R59" i="2" s="1"/>
  <c r="V59" i="2" s="1"/>
  <c r="R58" i="2"/>
  <c r="V58" i="2" s="1"/>
  <c r="W58" i="2" s="1"/>
  <c r="S57" i="2"/>
  <c r="F59" i="7"/>
  <c r="H58" i="7"/>
  <c r="J58" i="7" s="1"/>
  <c r="K58" i="7" s="1"/>
  <c r="L58" i="7" s="1"/>
  <c r="R55" i="7" s="1"/>
  <c r="V55" i="7" s="1"/>
  <c r="W55" i="7" s="1"/>
  <c r="I64" i="6"/>
  <c r="G65" i="6"/>
  <c r="H60" i="3"/>
  <c r="J60" i="3" s="1"/>
  <c r="K60" i="3" s="1"/>
  <c r="L60" i="3" s="1"/>
  <c r="R59" i="3" s="1"/>
  <c r="V59" i="3" s="1"/>
  <c r="F61" i="3"/>
  <c r="I86" i="3"/>
  <c r="I87" i="3"/>
  <c r="R58" i="3"/>
  <c r="S58" i="3" s="1"/>
  <c r="I65" i="4"/>
  <c r="G66" i="4"/>
  <c r="H58" i="4"/>
  <c r="J58" i="4" s="1"/>
  <c r="K58" i="4" s="1"/>
  <c r="L58" i="4" s="1"/>
  <c r="R57" i="4" s="1"/>
  <c r="V57" i="4" s="1"/>
  <c r="F59" i="4"/>
  <c r="S57" i="8"/>
  <c r="H57" i="6"/>
  <c r="J57" i="6" s="1"/>
  <c r="K57" i="6" s="1"/>
  <c r="L57" i="6" s="1"/>
  <c r="F58" i="6"/>
  <c r="I64" i="5"/>
  <c r="G65" i="5"/>
  <c r="W56" i="3"/>
  <c r="W57" i="3" s="1"/>
  <c r="S55" i="6"/>
  <c r="H59" i="8"/>
  <c r="J59" i="8" s="1"/>
  <c r="K59" i="8" s="1"/>
  <c r="L59" i="8" s="1"/>
  <c r="R58" i="8" s="1"/>
  <c r="V58" i="8" s="1"/>
  <c r="F60" i="8"/>
  <c r="W54" i="6"/>
  <c r="W55" i="6" s="1"/>
  <c r="W54" i="4"/>
  <c r="W55" i="4" s="1"/>
  <c r="W56" i="4" s="1"/>
  <c r="I64" i="8"/>
  <c r="G65" i="8"/>
  <c r="I63" i="3"/>
  <c r="G64" i="3"/>
  <c r="W57" i="8"/>
  <c r="I65" i="7"/>
  <c r="G66" i="7"/>
  <c r="D17" i="11" l="1"/>
  <c r="D18" i="11"/>
  <c r="D19" i="11" s="1"/>
  <c r="S57" i="5"/>
  <c r="H59" i="5"/>
  <c r="J59" i="5" s="1"/>
  <c r="K59" i="5" s="1"/>
  <c r="L59" i="5" s="1"/>
  <c r="R58" i="5" s="1"/>
  <c r="F60" i="5"/>
  <c r="S59" i="3"/>
  <c r="J61" i="2"/>
  <c r="K61" i="2" s="1"/>
  <c r="L61" i="2" s="1"/>
  <c r="H62" i="2"/>
  <c r="F63" i="2"/>
  <c r="I62" i="2"/>
  <c r="G63" i="2"/>
  <c r="S58" i="2"/>
  <c r="S59" i="2" s="1"/>
  <c r="W59" i="2"/>
  <c r="H59" i="7"/>
  <c r="J59" i="7" s="1"/>
  <c r="K59" i="7" s="1"/>
  <c r="L59" i="7" s="1"/>
  <c r="R56" i="7" s="1"/>
  <c r="V56" i="7" s="1"/>
  <c r="W56" i="7" s="1"/>
  <c r="F60" i="7"/>
  <c r="W58" i="8"/>
  <c r="S55" i="7"/>
  <c r="I66" i="4"/>
  <c r="G67" i="4"/>
  <c r="I65" i="5"/>
  <c r="G66" i="5"/>
  <c r="I66" i="7"/>
  <c r="G67" i="7"/>
  <c r="H60" i="8"/>
  <c r="J60" i="8" s="1"/>
  <c r="K60" i="8" s="1"/>
  <c r="L60" i="8" s="1"/>
  <c r="R59" i="8" s="1"/>
  <c r="V59" i="8" s="1"/>
  <c r="F61" i="8"/>
  <c r="S57" i="4"/>
  <c r="H61" i="3"/>
  <c r="J61" i="3" s="1"/>
  <c r="K61" i="3" s="1"/>
  <c r="L61" i="3" s="1"/>
  <c r="R60" i="3" s="1"/>
  <c r="V60" i="3" s="1"/>
  <c r="F62" i="3"/>
  <c r="I64" i="3"/>
  <c r="G65" i="3"/>
  <c r="H58" i="6"/>
  <c r="J58" i="6" s="1"/>
  <c r="K58" i="6" s="1"/>
  <c r="L58" i="6" s="1"/>
  <c r="R57" i="6" s="1"/>
  <c r="V57" i="6" s="1"/>
  <c r="F59" i="6"/>
  <c r="I65" i="8"/>
  <c r="G66" i="8"/>
  <c r="V58" i="3"/>
  <c r="W58" i="3" s="1"/>
  <c r="W59" i="3" s="1"/>
  <c r="S58" i="8"/>
  <c r="W57" i="4"/>
  <c r="I65" i="6"/>
  <c r="G66" i="6"/>
  <c r="R56" i="6"/>
  <c r="S56" i="6" s="1"/>
  <c r="H59" i="4"/>
  <c r="J59" i="4" s="1"/>
  <c r="K59" i="4" s="1"/>
  <c r="L59" i="4" s="1"/>
  <c r="R58" i="4" s="1"/>
  <c r="V58" i="4" s="1"/>
  <c r="F60" i="4"/>
  <c r="D21" i="11" l="1"/>
  <c r="C4" i="10" s="1"/>
  <c r="E4" i="10" s="1"/>
  <c r="S59" i="8"/>
  <c r="S56" i="7"/>
  <c r="S57" i="6"/>
  <c r="H60" i="5"/>
  <c r="J60" i="5" s="1"/>
  <c r="K60" i="5" s="1"/>
  <c r="L60" i="5" s="1"/>
  <c r="R59" i="5" s="1"/>
  <c r="V59" i="5" s="1"/>
  <c r="F61" i="5"/>
  <c r="V58" i="5"/>
  <c r="W58" i="5" s="1"/>
  <c r="S58" i="5"/>
  <c r="I63" i="2"/>
  <c r="G64" i="2"/>
  <c r="H63" i="2"/>
  <c r="J63" i="2" s="1"/>
  <c r="K63" i="2" s="1"/>
  <c r="F64" i="2"/>
  <c r="J62" i="2"/>
  <c r="K62" i="2" s="1"/>
  <c r="L62" i="2" s="1"/>
  <c r="R60" i="2"/>
  <c r="V60" i="2" s="1"/>
  <c r="W60" i="2" s="1"/>
  <c r="G86" i="2"/>
  <c r="G87" i="2"/>
  <c r="F87" i="2"/>
  <c r="F86" i="2"/>
  <c r="H60" i="7"/>
  <c r="J60" i="7" s="1"/>
  <c r="K60" i="7" s="1"/>
  <c r="L60" i="7" s="1"/>
  <c r="R57" i="7" s="1"/>
  <c r="V57" i="7" s="1"/>
  <c r="W57" i="7" s="1"/>
  <c r="F61" i="7"/>
  <c r="W59" i="8"/>
  <c r="W58" i="4"/>
  <c r="S58" i="4"/>
  <c r="I67" i="7"/>
  <c r="G68" i="7"/>
  <c r="H59" i="6"/>
  <c r="J59" i="6" s="1"/>
  <c r="K59" i="6" s="1"/>
  <c r="L59" i="6" s="1"/>
  <c r="R58" i="6" s="1"/>
  <c r="V58" i="6" s="1"/>
  <c r="F60" i="6"/>
  <c r="V56" i="6"/>
  <c r="I67" i="4"/>
  <c r="G68" i="4"/>
  <c r="F86" i="3"/>
  <c r="H62" i="3"/>
  <c r="F63" i="3"/>
  <c r="F87" i="3"/>
  <c r="I66" i="5"/>
  <c r="G67" i="5"/>
  <c r="I65" i="3"/>
  <c r="G66" i="3"/>
  <c r="W60" i="3"/>
  <c r="H60" i="4"/>
  <c r="J60" i="4" s="1"/>
  <c r="K60" i="4" s="1"/>
  <c r="L60" i="4" s="1"/>
  <c r="R59" i="4" s="1"/>
  <c r="F61" i="4"/>
  <c r="G67" i="8"/>
  <c r="I66" i="8"/>
  <c r="S60" i="3"/>
  <c r="I66" i="6"/>
  <c r="G67" i="6"/>
  <c r="H61" i="8"/>
  <c r="J61" i="8" s="1"/>
  <c r="K61" i="8" s="1"/>
  <c r="L61" i="8" s="1"/>
  <c r="R60" i="8" s="1"/>
  <c r="V60" i="8" s="1"/>
  <c r="W60" i="8" s="1"/>
  <c r="F62" i="8"/>
  <c r="D30" i="11" l="1"/>
  <c r="S57" i="7"/>
  <c r="S59" i="5"/>
  <c r="F62" i="5"/>
  <c r="H61" i="5"/>
  <c r="J61" i="5" s="1"/>
  <c r="K61" i="5" s="1"/>
  <c r="L61" i="5" s="1"/>
  <c r="R60" i="5" s="1"/>
  <c r="W59" i="5"/>
  <c r="H64" i="2"/>
  <c r="F65" i="2"/>
  <c r="L63" i="2"/>
  <c r="I64" i="2"/>
  <c r="G65" i="2"/>
  <c r="S60" i="2"/>
  <c r="I86" i="2"/>
  <c r="I87" i="2"/>
  <c r="H86" i="2"/>
  <c r="H87" i="2"/>
  <c r="F62" i="7"/>
  <c r="H61" i="7"/>
  <c r="J61" i="7" s="1"/>
  <c r="K61" i="7" s="1"/>
  <c r="L61" i="7" s="1"/>
  <c r="R58" i="7" s="1"/>
  <c r="V58" i="7" s="1"/>
  <c r="W58" i="7" s="1"/>
  <c r="H86" i="3"/>
  <c r="H87" i="3"/>
  <c r="J62" i="3"/>
  <c r="S60" i="8"/>
  <c r="H63" i="3"/>
  <c r="J63" i="3" s="1"/>
  <c r="K63" i="3" s="1"/>
  <c r="F64" i="3"/>
  <c r="W56" i="6"/>
  <c r="W57" i="6" s="1"/>
  <c r="W58" i="6" s="1"/>
  <c r="H61" i="4"/>
  <c r="J61" i="4" s="1"/>
  <c r="K61" i="4" s="1"/>
  <c r="L61" i="4" s="1"/>
  <c r="R60" i="4" s="1"/>
  <c r="V60" i="4" s="1"/>
  <c r="F62" i="4"/>
  <c r="I68" i="7"/>
  <c r="G69" i="7"/>
  <c r="I67" i="8"/>
  <c r="G68" i="8"/>
  <c r="F86" i="8"/>
  <c r="H62" i="8"/>
  <c r="F63" i="8"/>
  <c r="F87" i="8"/>
  <c r="V59" i="4"/>
  <c r="W59" i="4" s="1"/>
  <c r="I68" i="4"/>
  <c r="G69" i="4"/>
  <c r="H60" i="6"/>
  <c r="J60" i="6" s="1"/>
  <c r="K60" i="6" s="1"/>
  <c r="L60" i="6" s="1"/>
  <c r="R59" i="6" s="1"/>
  <c r="F61" i="6"/>
  <c r="I67" i="6"/>
  <c r="G68" i="6"/>
  <c r="S59" i="4"/>
  <c r="S58" i="6"/>
  <c r="I66" i="3"/>
  <c r="G67" i="3"/>
  <c r="I67" i="5"/>
  <c r="G68" i="5"/>
  <c r="S58" i="7" l="1"/>
  <c r="S59" i="6"/>
  <c r="V60" i="5"/>
  <c r="W60" i="5" s="1"/>
  <c r="S60" i="5"/>
  <c r="F87" i="5"/>
  <c r="F86" i="5"/>
  <c r="F63" i="5"/>
  <c r="H62" i="5"/>
  <c r="S60" i="4"/>
  <c r="W60" i="4"/>
  <c r="I65" i="2"/>
  <c r="G66" i="2"/>
  <c r="H65" i="2"/>
  <c r="F66" i="2"/>
  <c r="J64" i="2"/>
  <c r="K64" i="2" s="1"/>
  <c r="L64" i="2" s="1"/>
  <c r="J86" i="2"/>
  <c r="J87" i="2"/>
  <c r="F87" i="7"/>
  <c r="H62" i="7"/>
  <c r="F86" i="7"/>
  <c r="F63" i="7"/>
  <c r="I68" i="8"/>
  <c r="G69" i="8"/>
  <c r="I69" i="7"/>
  <c r="G70" i="7"/>
  <c r="H64" i="3"/>
  <c r="J64" i="3" s="1"/>
  <c r="K64" i="3" s="1"/>
  <c r="L64" i="3" s="1"/>
  <c r="R77" i="3" s="1"/>
  <c r="V77" i="3" s="1"/>
  <c r="F65" i="3"/>
  <c r="F86" i="4"/>
  <c r="H62" i="4"/>
  <c r="F63" i="4"/>
  <c r="F87" i="4"/>
  <c r="I68" i="6"/>
  <c r="G69" i="6"/>
  <c r="H61" i="6"/>
  <c r="J61" i="6" s="1"/>
  <c r="K61" i="6" s="1"/>
  <c r="L61" i="6" s="1"/>
  <c r="R60" i="6" s="1"/>
  <c r="V60" i="6" s="1"/>
  <c r="F62" i="6"/>
  <c r="H63" i="8"/>
  <c r="J63" i="8" s="1"/>
  <c r="K63" i="8" s="1"/>
  <c r="F64" i="8"/>
  <c r="I68" i="5"/>
  <c r="G69" i="5"/>
  <c r="J86" i="3"/>
  <c r="K62" i="3"/>
  <c r="L63" i="3" s="1"/>
  <c r="J87" i="3"/>
  <c r="H86" i="8"/>
  <c r="H87" i="8"/>
  <c r="J62" i="8"/>
  <c r="V59" i="6"/>
  <c r="W59" i="6" s="1"/>
  <c r="I67" i="3"/>
  <c r="G68" i="3"/>
  <c r="I69" i="4"/>
  <c r="G70" i="4"/>
  <c r="H86" i="5" l="1"/>
  <c r="H87" i="5"/>
  <c r="J62" i="5"/>
  <c r="F64" i="5"/>
  <c r="H63" i="5"/>
  <c r="J63" i="5" s="1"/>
  <c r="K63" i="5" s="1"/>
  <c r="J65" i="2"/>
  <c r="K65" i="2" s="1"/>
  <c r="L65" i="2" s="1"/>
  <c r="H66" i="2"/>
  <c r="F67" i="2"/>
  <c r="I66" i="2"/>
  <c r="G67" i="2"/>
  <c r="R77" i="2"/>
  <c r="V77" i="2" s="1"/>
  <c r="R76" i="2"/>
  <c r="V76" i="2" s="1"/>
  <c r="K86" i="2"/>
  <c r="S75" i="2"/>
  <c r="K87" i="2"/>
  <c r="H63" i="7"/>
  <c r="J63" i="7" s="1"/>
  <c r="K63" i="7" s="1"/>
  <c r="F64" i="7"/>
  <c r="W60" i="6"/>
  <c r="H87" i="7"/>
  <c r="J62" i="7"/>
  <c r="H86" i="7"/>
  <c r="J86" i="8"/>
  <c r="K62" i="8"/>
  <c r="J87" i="8"/>
  <c r="F86" i="6"/>
  <c r="H62" i="6"/>
  <c r="F63" i="6"/>
  <c r="F87" i="6"/>
  <c r="G71" i="4"/>
  <c r="I70" i="4"/>
  <c r="F66" i="3"/>
  <c r="H65" i="3"/>
  <c r="J65" i="3" s="1"/>
  <c r="K65" i="3" s="1"/>
  <c r="L65" i="3" s="1"/>
  <c r="R78" i="3" s="1"/>
  <c r="V78" i="3" s="1"/>
  <c r="H64" i="8"/>
  <c r="J64" i="8" s="1"/>
  <c r="K64" i="8" s="1"/>
  <c r="L64" i="8" s="1"/>
  <c r="R77" i="8" s="1"/>
  <c r="V77" i="8" s="1"/>
  <c r="F65" i="8"/>
  <c r="S60" i="6"/>
  <c r="I69" i="5"/>
  <c r="G70" i="5"/>
  <c r="I68" i="3"/>
  <c r="G69" i="3"/>
  <c r="I69" i="8"/>
  <c r="G70" i="8"/>
  <c r="H63" i="4"/>
  <c r="J63" i="4" s="1"/>
  <c r="K63" i="4" s="1"/>
  <c r="F64" i="4"/>
  <c r="I70" i="7"/>
  <c r="G71" i="7"/>
  <c r="H86" i="4"/>
  <c r="H87" i="4"/>
  <c r="J62" i="4"/>
  <c r="I69" i="6"/>
  <c r="G70" i="6"/>
  <c r="R76" i="3"/>
  <c r="S75" i="3"/>
  <c r="K86" i="3"/>
  <c r="L62" i="3"/>
  <c r="K87" i="3"/>
  <c r="H64" i="5" l="1"/>
  <c r="J64" i="5" s="1"/>
  <c r="K64" i="5" s="1"/>
  <c r="L64" i="5" s="1"/>
  <c r="R77" i="5" s="1"/>
  <c r="V77" i="5" s="1"/>
  <c r="F65" i="5"/>
  <c r="K62" i="5"/>
  <c r="J86" i="5"/>
  <c r="J87" i="5"/>
  <c r="H67" i="2"/>
  <c r="F68" i="2"/>
  <c r="I67" i="2"/>
  <c r="G68" i="2"/>
  <c r="J66" i="2"/>
  <c r="K66" i="2" s="1"/>
  <c r="L66" i="2" s="1"/>
  <c r="R78" i="2"/>
  <c r="V78" i="2" s="1"/>
  <c r="W75" i="2"/>
  <c r="W76" i="2" s="1"/>
  <c r="W77" i="2" s="1"/>
  <c r="S76" i="2"/>
  <c r="S77" i="2" s="1"/>
  <c r="R61" i="2"/>
  <c r="L86" i="2"/>
  <c r="R75" i="2"/>
  <c r="H64" i="7"/>
  <c r="J64" i="7" s="1"/>
  <c r="K64" i="7" s="1"/>
  <c r="L64" i="7" s="1"/>
  <c r="R75" i="7" s="1"/>
  <c r="V75" i="7" s="1"/>
  <c r="F65" i="7"/>
  <c r="J86" i="7"/>
  <c r="J87" i="7"/>
  <c r="K62" i="7"/>
  <c r="H86" i="6"/>
  <c r="H87" i="6"/>
  <c r="J62" i="6"/>
  <c r="H63" i="6"/>
  <c r="J63" i="6" s="1"/>
  <c r="K63" i="6" s="1"/>
  <c r="F64" i="6"/>
  <c r="R75" i="3"/>
  <c r="R61" i="3"/>
  <c r="L86" i="3"/>
  <c r="K86" i="8"/>
  <c r="S75" i="8"/>
  <c r="L62" i="8"/>
  <c r="K87" i="8"/>
  <c r="I70" i="5"/>
  <c r="G71" i="5"/>
  <c r="H66" i="3"/>
  <c r="J66" i="3" s="1"/>
  <c r="K66" i="3" s="1"/>
  <c r="L66" i="3" s="1"/>
  <c r="F67" i="3"/>
  <c r="J86" i="4"/>
  <c r="K62" i="4"/>
  <c r="L63" i="4" s="1"/>
  <c r="J87" i="4"/>
  <c r="I71" i="7"/>
  <c r="G72" i="7"/>
  <c r="V76" i="3"/>
  <c r="F66" i="8"/>
  <c r="H65" i="8"/>
  <c r="J65" i="8" s="1"/>
  <c r="K65" i="8" s="1"/>
  <c r="L65" i="8" s="1"/>
  <c r="R78" i="8" s="1"/>
  <c r="V78" i="8" s="1"/>
  <c r="W75" i="3"/>
  <c r="S76" i="3"/>
  <c r="S77" i="3" s="1"/>
  <c r="S78" i="3" s="1"/>
  <c r="I70" i="8"/>
  <c r="G71" i="8"/>
  <c r="I70" i="6"/>
  <c r="G71" i="6"/>
  <c r="I69" i="3"/>
  <c r="G70" i="3"/>
  <c r="I71" i="4"/>
  <c r="G72" i="4"/>
  <c r="L63" i="8"/>
  <c r="H64" i="4"/>
  <c r="J64" i="4" s="1"/>
  <c r="K64" i="4" s="1"/>
  <c r="L64" i="4" s="1"/>
  <c r="R77" i="4" s="1"/>
  <c r="V77" i="4" s="1"/>
  <c r="F65" i="4"/>
  <c r="L63" i="5" l="1"/>
  <c r="R76" i="5" s="1"/>
  <c r="V76" i="5" s="1"/>
  <c r="S75" i="5"/>
  <c r="L62" i="5"/>
  <c r="K86" i="5"/>
  <c r="K87" i="5"/>
  <c r="H65" i="5"/>
  <c r="J65" i="5" s="1"/>
  <c r="K65" i="5" s="1"/>
  <c r="L65" i="5" s="1"/>
  <c r="R78" i="5" s="1"/>
  <c r="V78" i="5" s="1"/>
  <c r="F66" i="5"/>
  <c r="W76" i="3"/>
  <c r="W77" i="3" s="1"/>
  <c r="W78" i="3" s="1"/>
  <c r="I68" i="2"/>
  <c r="G69" i="2"/>
  <c r="H68" i="2"/>
  <c r="F69" i="2"/>
  <c r="J67" i="2"/>
  <c r="K67" i="2" s="1"/>
  <c r="L67" i="2" s="1"/>
  <c r="S78" i="2"/>
  <c r="W78" i="2"/>
  <c r="R79" i="2"/>
  <c r="V79" i="2" s="1"/>
  <c r="R62" i="2"/>
  <c r="V61" i="2"/>
  <c r="S61" i="2"/>
  <c r="L63" i="7"/>
  <c r="R74" i="7" s="1"/>
  <c r="V74" i="7" s="1"/>
  <c r="K87" i="7"/>
  <c r="K86" i="7"/>
  <c r="S73" i="7"/>
  <c r="L62" i="7"/>
  <c r="F66" i="7"/>
  <c r="H65" i="7"/>
  <c r="J65" i="7" s="1"/>
  <c r="K65" i="7" s="1"/>
  <c r="L65" i="7" s="1"/>
  <c r="R76" i="7" s="1"/>
  <c r="V76" i="7" s="1"/>
  <c r="V61" i="3"/>
  <c r="R62" i="3"/>
  <c r="S61" i="3"/>
  <c r="R76" i="8"/>
  <c r="S76" i="8" s="1"/>
  <c r="S77" i="8" s="1"/>
  <c r="S78" i="8" s="1"/>
  <c r="I71" i="5"/>
  <c r="G72" i="5"/>
  <c r="H64" i="6"/>
  <c r="J64" i="6" s="1"/>
  <c r="K64" i="6" s="1"/>
  <c r="L64" i="6" s="1"/>
  <c r="R77" i="6" s="1"/>
  <c r="V77" i="6" s="1"/>
  <c r="F65" i="6"/>
  <c r="J86" i="6"/>
  <c r="K62" i="6"/>
  <c r="L63" i="6" s="1"/>
  <c r="J87" i="6"/>
  <c r="S75" i="4"/>
  <c r="L62" i="4"/>
  <c r="K86" i="4"/>
  <c r="K87" i="4"/>
  <c r="R61" i="8"/>
  <c r="R75" i="8"/>
  <c r="L86" i="8"/>
  <c r="I72" i="4"/>
  <c r="G73" i="4"/>
  <c r="I72" i="7"/>
  <c r="G73" i="7"/>
  <c r="R76" i="4"/>
  <c r="W75" i="8"/>
  <c r="H66" i="8"/>
  <c r="J66" i="8" s="1"/>
  <c r="K66" i="8" s="1"/>
  <c r="L66" i="8" s="1"/>
  <c r="R79" i="8" s="1"/>
  <c r="V79" i="8" s="1"/>
  <c r="F67" i="8"/>
  <c r="H67" i="3"/>
  <c r="J67" i="3" s="1"/>
  <c r="K67" i="3" s="1"/>
  <c r="L67" i="3" s="1"/>
  <c r="R80" i="3" s="1"/>
  <c r="V80" i="3" s="1"/>
  <c r="F68" i="3"/>
  <c r="I70" i="3"/>
  <c r="G71" i="3"/>
  <c r="H65" i="4"/>
  <c r="J65" i="4" s="1"/>
  <c r="K65" i="4" s="1"/>
  <c r="L65" i="4" s="1"/>
  <c r="R78" i="4" s="1"/>
  <c r="V78" i="4" s="1"/>
  <c r="F66" i="4"/>
  <c r="I71" i="6"/>
  <c r="G72" i="6"/>
  <c r="I71" i="8"/>
  <c r="G72" i="8"/>
  <c r="R79" i="3"/>
  <c r="H66" i="5" l="1"/>
  <c r="J66" i="5" s="1"/>
  <c r="K66" i="5" s="1"/>
  <c r="L66" i="5" s="1"/>
  <c r="R79" i="5" s="1"/>
  <c r="V79" i="5" s="1"/>
  <c r="F67" i="5"/>
  <c r="W75" i="5"/>
  <c r="W76" i="5" s="1"/>
  <c r="W77" i="5" s="1"/>
  <c r="W78" i="5" s="1"/>
  <c r="S76" i="5"/>
  <c r="S77" i="5" s="1"/>
  <c r="S78" i="5" s="1"/>
  <c r="R61" i="5"/>
  <c r="R75" i="5"/>
  <c r="L86" i="5"/>
  <c r="J68" i="2"/>
  <c r="K68" i="2" s="1"/>
  <c r="L68" i="2" s="1"/>
  <c r="R81" i="2" s="1"/>
  <c r="V81" i="2" s="1"/>
  <c r="H69" i="2"/>
  <c r="F70" i="2"/>
  <c r="I69" i="2"/>
  <c r="G70" i="2"/>
  <c r="R80" i="2"/>
  <c r="W79" i="2"/>
  <c r="S79" i="2"/>
  <c r="S64" i="2"/>
  <c r="S62" i="2"/>
  <c r="V62" i="2"/>
  <c r="W61" i="2"/>
  <c r="W64" i="2" s="1"/>
  <c r="B94" i="2" s="1"/>
  <c r="H66" i="7"/>
  <c r="J66" i="7" s="1"/>
  <c r="K66" i="7" s="1"/>
  <c r="L66" i="7" s="1"/>
  <c r="R77" i="7" s="1"/>
  <c r="V77" i="7" s="1"/>
  <c r="F67" i="7"/>
  <c r="R73" i="7"/>
  <c r="L86" i="7"/>
  <c r="R59" i="7"/>
  <c r="S74" i="7"/>
  <c r="S75" i="7" s="1"/>
  <c r="S76" i="7" s="1"/>
  <c r="W73" i="7"/>
  <c r="W74" i="7" s="1"/>
  <c r="W75" i="7" s="1"/>
  <c r="W76" i="7" s="1"/>
  <c r="R76" i="6"/>
  <c r="H67" i="8"/>
  <c r="J67" i="8" s="1"/>
  <c r="K67" i="8" s="1"/>
  <c r="L67" i="8" s="1"/>
  <c r="F68" i="8"/>
  <c r="I72" i="6"/>
  <c r="G73" i="6"/>
  <c r="K86" i="6"/>
  <c r="L62" i="6"/>
  <c r="S75" i="6"/>
  <c r="K87" i="6"/>
  <c r="V79" i="3"/>
  <c r="H65" i="6"/>
  <c r="J65" i="6" s="1"/>
  <c r="K65" i="6" s="1"/>
  <c r="L65" i="6" s="1"/>
  <c r="R78" i="6" s="1"/>
  <c r="V78" i="6" s="1"/>
  <c r="F66" i="6"/>
  <c r="S79" i="8"/>
  <c r="F67" i="4"/>
  <c r="H66" i="4"/>
  <c r="J66" i="4" s="1"/>
  <c r="K66" i="4" s="1"/>
  <c r="L66" i="4" s="1"/>
  <c r="R79" i="4" s="1"/>
  <c r="V79" i="4" s="1"/>
  <c r="H68" i="3"/>
  <c r="J68" i="3" s="1"/>
  <c r="K68" i="3" s="1"/>
  <c r="L68" i="3" s="1"/>
  <c r="F69" i="3"/>
  <c r="I72" i="5"/>
  <c r="G73" i="5"/>
  <c r="S76" i="4"/>
  <c r="S77" i="4" s="1"/>
  <c r="S78" i="4" s="1"/>
  <c r="S79" i="4" s="1"/>
  <c r="W75" i="4"/>
  <c r="S64" i="3"/>
  <c r="S62" i="3"/>
  <c r="V62" i="3"/>
  <c r="W61" i="3"/>
  <c r="W64" i="3" s="1"/>
  <c r="B94" i="3" s="1"/>
  <c r="I73" i="7"/>
  <c r="G74" i="7"/>
  <c r="S79" i="3"/>
  <c r="S80" i="3" s="1"/>
  <c r="V61" i="8"/>
  <c r="R62" i="8"/>
  <c r="S61" i="8"/>
  <c r="V76" i="4"/>
  <c r="R61" i="4"/>
  <c r="R75" i="4"/>
  <c r="L86" i="4"/>
  <c r="I72" i="8"/>
  <c r="G73" i="8"/>
  <c r="I71" i="3"/>
  <c r="G72" i="3"/>
  <c r="I73" i="4"/>
  <c r="G74" i="4"/>
  <c r="V76" i="8"/>
  <c r="W77" i="7" l="1"/>
  <c r="S77" i="7"/>
  <c r="S79" i="5"/>
  <c r="W79" i="5"/>
  <c r="H67" i="5"/>
  <c r="J67" i="5" s="1"/>
  <c r="K67" i="5" s="1"/>
  <c r="L67" i="5" s="1"/>
  <c r="R80" i="5" s="1"/>
  <c r="F68" i="5"/>
  <c r="R62" i="5"/>
  <c r="S61" i="5"/>
  <c r="V61" i="5"/>
  <c r="W76" i="4"/>
  <c r="W77" i="4" s="1"/>
  <c r="W78" i="4" s="1"/>
  <c r="W79" i="4" s="1"/>
  <c r="I70" i="2"/>
  <c r="G71" i="2"/>
  <c r="H70" i="2"/>
  <c r="F71" i="2"/>
  <c r="J69" i="2"/>
  <c r="K69" i="2" s="1"/>
  <c r="L69" i="2" s="1"/>
  <c r="S80" i="2"/>
  <c r="S81" i="2" s="1"/>
  <c r="V80" i="2"/>
  <c r="W80" i="2"/>
  <c r="W81" i="2" s="1"/>
  <c r="V59" i="7"/>
  <c r="R60" i="7"/>
  <c r="S59" i="7"/>
  <c r="F68" i="7"/>
  <c r="H67" i="7"/>
  <c r="J67" i="7" s="1"/>
  <c r="K67" i="7" s="1"/>
  <c r="L67" i="7" s="1"/>
  <c r="R78" i="7" s="1"/>
  <c r="G74" i="6"/>
  <c r="I73" i="6"/>
  <c r="I73" i="5"/>
  <c r="G74" i="5"/>
  <c r="H66" i="6"/>
  <c r="J66" i="6" s="1"/>
  <c r="K66" i="6" s="1"/>
  <c r="L66" i="6" s="1"/>
  <c r="R79" i="6" s="1"/>
  <c r="V79" i="6" s="1"/>
  <c r="F67" i="6"/>
  <c r="V61" i="4"/>
  <c r="R62" i="4"/>
  <c r="S61" i="4"/>
  <c r="H69" i="3"/>
  <c r="J69" i="3" s="1"/>
  <c r="K69" i="3" s="1"/>
  <c r="L69" i="3" s="1"/>
  <c r="R82" i="3" s="1"/>
  <c r="V82" i="3" s="1"/>
  <c r="F70" i="3"/>
  <c r="V76" i="6"/>
  <c r="W79" i="3"/>
  <c r="W80" i="3" s="1"/>
  <c r="I72" i="3"/>
  <c r="G73" i="3"/>
  <c r="R81" i="3"/>
  <c r="S81" i="3" s="1"/>
  <c r="E75" i="4"/>
  <c r="G89" i="4"/>
  <c r="G92" i="4" s="1"/>
  <c r="I74" i="4"/>
  <c r="G90" i="4"/>
  <c r="H68" i="8"/>
  <c r="J68" i="8" s="1"/>
  <c r="K68" i="8" s="1"/>
  <c r="L68" i="8" s="1"/>
  <c r="R81" i="8" s="1"/>
  <c r="V81" i="8" s="1"/>
  <c r="F69" i="8"/>
  <c r="S64" i="8"/>
  <c r="S62" i="8"/>
  <c r="W75" i="6"/>
  <c r="S76" i="6"/>
  <c r="S77" i="6" s="1"/>
  <c r="S78" i="6" s="1"/>
  <c r="R80" i="8"/>
  <c r="S80" i="8" s="1"/>
  <c r="G89" i="7"/>
  <c r="G92" i="7" s="1"/>
  <c r="E75" i="7"/>
  <c r="I74" i="7"/>
  <c r="G90" i="7"/>
  <c r="B95" i="7" s="1"/>
  <c r="I73" i="8"/>
  <c r="G74" i="8"/>
  <c r="V62" i="8"/>
  <c r="W61" i="8"/>
  <c r="W64" i="8" s="1"/>
  <c r="B94" i="8" s="1"/>
  <c r="W76" i="8"/>
  <c r="W77" i="8" s="1"/>
  <c r="W78" i="8" s="1"/>
  <c r="W79" i="8" s="1"/>
  <c r="H67" i="4"/>
  <c r="J67" i="4" s="1"/>
  <c r="K67" i="4" s="1"/>
  <c r="L67" i="4" s="1"/>
  <c r="R80" i="4" s="1"/>
  <c r="S80" i="4" s="1"/>
  <c r="F68" i="4"/>
  <c r="R61" i="6"/>
  <c r="R75" i="6"/>
  <c r="L86" i="6"/>
  <c r="J70" i="2" l="1"/>
  <c r="K70" i="2" s="1"/>
  <c r="W61" i="5"/>
  <c r="W64" i="5" s="1"/>
  <c r="B94" i="5" s="1"/>
  <c r="V62" i="5"/>
  <c r="S80" i="5"/>
  <c r="V80" i="5"/>
  <c r="W80" i="5" s="1"/>
  <c r="S64" i="5"/>
  <c r="S62" i="5"/>
  <c r="F69" i="5"/>
  <c r="H68" i="5"/>
  <c r="J68" i="5" s="1"/>
  <c r="K68" i="5" s="1"/>
  <c r="L68" i="5" s="1"/>
  <c r="R81" i="5" s="1"/>
  <c r="V81" i="5" s="1"/>
  <c r="H71" i="2"/>
  <c r="F72" i="2"/>
  <c r="L70" i="2"/>
  <c r="I71" i="2"/>
  <c r="G72" i="2"/>
  <c r="R82" i="2"/>
  <c r="V82" i="2" s="1"/>
  <c r="W82" i="2" s="1"/>
  <c r="S78" i="7"/>
  <c r="V78" i="7"/>
  <c r="W78" i="7" s="1"/>
  <c r="S60" i="7"/>
  <c r="S62" i="7"/>
  <c r="S82" i="3"/>
  <c r="H68" i="7"/>
  <c r="J68" i="7" s="1"/>
  <c r="K68" i="7" s="1"/>
  <c r="L68" i="7" s="1"/>
  <c r="R79" i="7" s="1"/>
  <c r="V79" i="7" s="1"/>
  <c r="F69" i="7"/>
  <c r="W59" i="7"/>
  <c r="W62" i="7" s="1"/>
  <c r="V60" i="7"/>
  <c r="H69" i="8"/>
  <c r="J69" i="8" s="1"/>
  <c r="K69" i="8" s="1"/>
  <c r="L69" i="8" s="1"/>
  <c r="F70" i="8"/>
  <c r="H70" i="3"/>
  <c r="J70" i="3" s="1"/>
  <c r="K70" i="3" s="1"/>
  <c r="L70" i="3" s="1"/>
  <c r="R83" i="3" s="1"/>
  <c r="V83" i="3" s="1"/>
  <c r="F71" i="3"/>
  <c r="S64" i="4"/>
  <c r="S62" i="4"/>
  <c r="S81" i="8"/>
  <c r="W76" i="6"/>
  <c r="W77" i="6" s="1"/>
  <c r="W78" i="6" s="1"/>
  <c r="W79" i="6" s="1"/>
  <c r="V61" i="6"/>
  <c r="R62" i="6"/>
  <c r="S61" i="6"/>
  <c r="V62" i="4"/>
  <c r="W61" i="4"/>
  <c r="W64" i="4" s="1"/>
  <c r="B94" i="4" s="1"/>
  <c r="E75" i="6"/>
  <c r="G89" i="6"/>
  <c r="G92" i="6" s="1"/>
  <c r="I74" i="6"/>
  <c r="G90" i="6"/>
  <c r="S79" i="6"/>
  <c r="V81" i="3"/>
  <c r="I89" i="4"/>
  <c r="I92" i="4" s="1"/>
  <c r="I90" i="4"/>
  <c r="F69" i="4"/>
  <c r="H68" i="4"/>
  <c r="J68" i="4" s="1"/>
  <c r="K68" i="4" s="1"/>
  <c r="L68" i="4" s="1"/>
  <c r="I73" i="3"/>
  <c r="G74" i="3"/>
  <c r="V80" i="8"/>
  <c r="E75" i="8"/>
  <c r="G89" i="8"/>
  <c r="G92" i="8" s="1"/>
  <c r="I74" i="8"/>
  <c r="G90" i="8"/>
  <c r="E75" i="5"/>
  <c r="G89" i="5"/>
  <c r="G92" i="5" s="1"/>
  <c r="I74" i="5"/>
  <c r="G90" i="5"/>
  <c r="V80" i="4"/>
  <c r="I89" i="7"/>
  <c r="I92" i="7" s="1"/>
  <c r="I90" i="7"/>
  <c r="H67" i="6"/>
  <c r="J67" i="6" s="1"/>
  <c r="K67" i="6" s="1"/>
  <c r="L67" i="6" s="1"/>
  <c r="R80" i="6" s="1"/>
  <c r="V80" i="6" s="1"/>
  <c r="F68" i="6"/>
  <c r="F70" i="5" l="1"/>
  <c r="H69" i="5"/>
  <c r="J69" i="5" s="1"/>
  <c r="K69" i="5" s="1"/>
  <c r="L69" i="5" s="1"/>
  <c r="R82" i="5" s="1"/>
  <c r="V82" i="5" s="1"/>
  <c r="S81" i="5"/>
  <c r="H72" i="2"/>
  <c r="F73" i="2"/>
  <c r="I72" i="2"/>
  <c r="G73" i="2"/>
  <c r="J71" i="2"/>
  <c r="K71" i="2" s="1"/>
  <c r="L71" i="2" s="1"/>
  <c r="S82" i="2"/>
  <c r="R83" i="2"/>
  <c r="V83" i="2" s="1"/>
  <c r="W83" i="2" s="1"/>
  <c r="W80" i="6"/>
  <c r="S80" i="6"/>
  <c r="H69" i="7"/>
  <c r="J69" i="7" s="1"/>
  <c r="K69" i="7" s="1"/>
  <c r="L69" i="7" s="1"/>
  <c r="R80" i="7" s="1"/>
  <c r="V80" i="7" s="1"/>
  <c r="F70" i="7"/>
  <c r="W79" i="7"/>
  <c r="S79" i="7"/>
  <c r="G89" i="3"/>
  <c r="G92" i="3" s="1"/>
  <c r="E75" i="3"/>
  <c r="I74" i="3"/>
  <c r="G90" i="3"/>
  <c r="V62" i="6"/>
  <c r="W61" i="6"/>
  <c r="W64" i="6" s="1"/>
  <c r="B94" i="6" s="1"/>
  <c r="D62" i="11" s="1"/>
  <c r="H71" i="3"/>
  <c r="J71" i="3" s="1"/>
  <c r="K71" i="3" s="1"/>
  <c r="L71" i="3" s="1"/>
  <c r="F72" i="3"/>
  <c r="W81" i="5"/>
  <c r="R81" i="4"/>
  <c r="W80" i="4"/>
  <c r="H69" i="4"/>
  <c r="J69" i="4" s="1"/>
  <c r="K69" i="4" s="1"/>
  <c r="L69" i="4" s="1"/>
  <c r="R82" i="4" s="1"/>
  <c r="V82" i="4" s="1"/>
  <c r="F70" i="4"/>
  <c r="I89" i="6"/>
  <c r="I92" i="6" s="1"/>
  <c r="I90" i="6"/>
  <c r="H70" i="8"/>
  <c r="J70" i="8" s="1"/>
  <c r="K70" i="8" s="1"/>
  <c r="L70" i="8" s="1"/>
  <c r="R83" i="8" s="1"/>
  <c r="V83" i="8" s="1"/>
  <c r="F71" i="8"/>
  <c r="H68" i="6"/>
  <c r="J68" i="6" s="1"/>
  <c r="K68" i="6" s="1"/>
  <c r="L68" i="6" s="1"/>
  <c r="F69" i="6"/>
  <c r="R82" i="8"/>
  <c r="S82" i="8" s="1"/>
  <c r="I89" i="5"/>
  <c r="I92" i="5" s="1"/>
  <c r="I90" i="5"/>
  <c r="W80" i="8"/>
  <c r="W81" i="8" s="1"/>
  <c r="W81" i="3"/>
  <c r="W82" i="3" s="1"/>
  <c r="W83" i="3" s="1"/>
  <c r="S83" i="3"/>
  <c r="I89" i="8"/>
  <c r="I92" i="8" s="1"/>
  <c r="I90" i="8"/>
  <c r="S64" i="6"/>
  <c r="S62" i="6"/>
  <c r="D31" i="11" l="1"/>
  <c r="D32" i="11" s="1"/>
  <c r="S83" i="8"/>
  <c r="S80" i="7"/>
  <c r="W80" i="7"/>
  <c r="S82" i="5"/>
  <c r="W82" i="5"/>
  <c r="H70" i="5"/>
  <c r="J70" i="5" s="1"/>
  <c r="K70" i="5" s="1"/>
  <c r="L70" i="5" s="1"/>
  <c r="R83" i="5" s="1"/>
  <c r="F71" i="5"/>
  <c r="H73" i="2"/>
  <c r="F74" i="2"/>
  <c r="H74" i="2" s="1"/>
  <c r="I73" i="2"/>
  <c r="G74" i="2"/>
  <c r="I74" i="2" s="1"/>
  <c r="J72" i="2"/>
  <c r="K72" i="2" s="1"/>
  <c r="L72" i="2" s="1"/>
  <c r="R85" i="2" s="1"/>
  <c r="V85" i="2" s="1"/>
  <c r="S83" i="2"/>
  <c r="R84" i="2"/>
  <c r="V84" i="2" s="1"/>
  <c r="W84" i="2" s="1"/>
  <c r="H70" i="7"/>
  <c r="J70" i="7" s="1"/>
  <c r="K70" i="7" s="1"/>
  <c r="L70" i="7" s="1"/>
  <c r="R81" i="7" s="1"/>
  <c r="V81" i="7" s="1"/>
  <c r="F71" i="7"/>
  <c r="H69" i="6"/>
  <c r="J69" i="6" s="1"/>
  <c r="K69" i="6" s="1"/>
  <c r="L69" i="6" s="1"/>
  <c r="R82" i="6" s="1"/>
  <c r="V82" i="6" s="1"/>
  <c r="F70" i="6"/>
  <c r="H72" i="3"/>
  <c r="J72" i="3" s="1"/>
  <c r="K72" i="3" s="1"/>
  <c r="L72" i="3" s="1"/>
  <c r="R85" i="3" s="1"/>
  <c r="V85" i="3" s="1"/>
  <c r="F73" i="3"/>
  <c r="H70" i="4"/>
  <c r="J70" i="4" s="1"/>
  <c r="K70" i="4" s="1"/>
  <c r="L70" i="4" s="1"/>
  <c r="R83" i="4" s="1"/>
  <c r="V83" i="4" s="1"/>
  <c r="F71" i="4"/>
  <c r="I89" i="3"/>
  <c r="I92" i="3" s="1"/>
  <c r="I90" i="3"/>
  <c r="R84" i="3"/>
  <c r="S84" i="3" s="1"/>
  <c r="V82" i="8"/>
  <c r="W82" i="8" s="1"/>
  <c r="W83" i="8" s="1"/>
  <c r="R81" i="6"/>
  <c r="H71" i="8"/>
  <c r="J71" i="8" s="1"/>
  <c r="K71" i="8" s="1"/>
  <c r="L71" i="8" s="1"/>
  <c r="F72" i="8"/>
  <c r="V81" i="4"/>
  <c r="S81" i="4"/>
  <c r="S82" i="4" s="1"/>
  <c r="W81" i="7"/>
  <c r="S84" i="2" l="1"/>
  <c r="D36" i="11"/>
  <c r="D35" i="11"/>
  <c r="D37" i="11" s="1"/>
  <c r="S83" i="5"/>
  <c r="V83" i="5"/>
  <c r="W83" i="5" s="1"/>
  <c r="H71" i="5"/>
  <c r="J71" i="5" s="1"/>
  <c r="K71" i="5" s="1"/>
  <c r="L71" i="5" s="1"/>
  <c r="R84" i="5" s="1"/>
  <c r="V84" i="5" s="1"/>
  <c r="W84" i="5" s="1"/>
  <c r="F72" i="5"/>
  <c r="W85" i="2"/>
  <c r="J74" i="2"/>
  <c r="K74" i="2" s="1"/>
  <c r="J73" i="2"/>
  <c r="K73" i="2" s="1"/>
  <c r="L73" i="2" s="1"/>
  <c r="S85" i="2"/>
  <c r="S85" i="3"/>
  <c r="F72" i="7"/>
  <c r="H71" i="7"/>
  <c r="J71" i="7" s="1"/>
  <c r="K71" i="7" s="1"/>
  <c r="L71" i="7" s="1"/>
  <c r="R82" i="7" s="1"/>
  <c r="V82" i="7" s="1"/>
  <c r="W82" i="7" s="1"/>
  <c r="S81" i="7"/>
  <c r="S83" i="4"/>
  <c r="V81" i="6"/>
  <c r="S81" i="6"/>
  <c r="S82" i="6" s="1"/>
  <c r="H73" i="3"/>
  <c r="J73" i="3" s="1"/>
  <c r="K73" i="3" s="1"/>
  <c r="L73" i="3" s="1"/>
  <c r="R86" i="3" s="1"/>
  <c r="V86" i="3" s="1"/>
  <c r="F74" i="3"/>
  <c r="H70" i="6"/>
  <c r="J70" i="6" s="1"/>
  <c r="K70" i="6" s="1"/>
  <c r="L70" i="6" s="1"/>
  <c r="R83" i="6" s="1"/>
  <c r="V83" i="6" s="1"/>
  <c r="F71" i="6"/>
  <c r="R84" i="8"/>
  <c r="H71" i="4"/>
  <c r="J71" i="4" s="1"/>
  <c r="K71" i="4" s="1"/>
  <c r="L71" i="4" s="1"/>
  <c r="R84" i="4" s="1"/>
  <c r="F72" i="4"/>
  <c r="V84" i="3"/>
  <c r="W84" i="3" s="1"/>
  <c r="W85" i="3" s="1"/>
  <c r="H72" i="8"/>
  <c r="J72" i="8" s="1"/>
  <c r="K72" i="8" s="1"/>
  <c r="L72" i="8" s="1"/>
  <c r="R85" i="8" s="1"/>
  <c r="V85" i="8" s="1"/>
  <c r="F73" i="8"/>
  <c r="W81" i="4"/>
  <c r="W82" i="4" s="1"/>
  <c r="W83" i="4" s="1"/>
  <c r="D39" i="11" l="1"/>
  <c r="C5" i="10" s="1"/>
  <c r="E5" i="10" s="1"/>
  <c r="S82" i="7"/>
  <c r="F73" i="5"/>
  <c r="H72" i="5"/>
  <c r="J72" i="5" s="1"/>
  <c r="K72" i="5" s="1"/>
  <c r="L72" i="5" s="1"/>
  <c r="R85" i="5" s="1"/>
  <c r="V85" i="5" s="1"/>
  <c r="W85" i="5" s="1"/>
  <c r="S84" i="5"/>
  <c r="L74" i="2"/>
  <c r="R86" i="2"/>
  <c r="S86" i="2" s="1"/>
  <c r="G89" i="2"/>
  <c r="G92" i="2" s="1"/>
  <c r="G90" i="2"/>
  <c r="E75" i="2"/>
  <c r="F89" i="2"/>
  <c r="F92" i="2" s="1"/>
  <c r="D75" i="2"/>
  <c r="F90" i="2"/>
  <c r="S84" i="4"/>
  <c r="W86" i="3"/>
  <c r="H72" i="7"/>
  <c r="J72" i="7" s="1"/>
  <c r="K72" i="7" s="1"/>
  <c r="L72" i="7" s="1"/>
  <c r="R83" i="7" s="1"/>
  <c r="V83" i="7" s="1"/>
  <c r="W83" i="7" s="1"/>
  <c r="F73" i="7"/>
  <c r="V84" i="8"/>
  <c r="W84" i="8" s="1"/>
  <c r="W85" i="8" s="1"/>
  <c r="S84" i="8"/>
  <c r="S85" i="8" s="1"/>
  <c r="W81" i="6"/>
  <c r="W82" i="6" s="1"/>
  <c r="W83" i="6" s="1"/>
  <c r="H71" i="6"/>
  <c r="J71" i="6" s="1"/>
  <c r="K71" i="6" s="1"/>
  <c r="L71" i="6" s="1"/>
  <c r="R84" i="6" s="1"/>
  <c r="F72" i="6"/>
  <c r="D75" i="3"/>
  <c r="F89" i="3"/>
  <c r="F92" i="3" s="1"/>
  <c r="H74" i="3"/>
  <c r="F90" i="3"/>
  <c r="H73" i="8"/>
  <c r="J73" i="8" s="1"/>
  <c r="K73" i="8" s="1"/>
  <c r="L73" i="8" s="1"/>
  <c r="F74" i="8"/>
  <c r="H72" i="4"/>
  <c r="J72" i="4" s="1"/>
  <c r="K72" i="4" s="1"/>
  <c r="L72" i="4" s="1"/>
  <c r="R85" i="4" s="1"/>
  <c r="V85" i="4" s="1"/>
  <c r="F73" i="4"/>
  <c r="V84" i="4"/>
  <c r="W84" i="4" s="1"/>
  <c r="S83" i="6"/>
  <c r="S86" i="3"/>
  <c r="D48" i="11" l="1"/>
  <c r="V86" i="2"/>
  <c r="W86" i="2" s="1"/>
  <c r="S83" i="7"/>
  <c r="S85" i="5"/>
  <c r="H73" i="5"/>
  <c r="J73" i="5" s="1"/>
  <c r="K73" i="5" s="1"/>
  <c r="L73" i="5" s="1"/>
  <c r="R86" i="5" s="1"/>
  <c r="V86" i="5" s="1"/>
  <c r="W86" i="5" s="1"/>
  <c r="F74" i="5"/>
  <c r="I90" i="2"/>
  <c r="I89" i="2"/>
  <c r="I92" i="2" s="1"/>
  <c r="H89" i="2"/>
  <c r="H92" i="2"/>
  <c r="H90" i="2"/>
  <c r="H73" i="7"/>
  <c r="J73" i="7" s="1"/>
  <c r="K73" i="7" s="1"/>
  <c r="L73" i="7" s="1"/>
  <c r="R84" i="7" s="1"/>
  <c r="V84" i="7" s="1"/>
  <c r="W84" i="7" s="1"/>
  <c r="F74" i="7"/>
  <c r="W85" i="4"/>
  <c r="H73" i="4"/>
  <c r="J73" i="4" s="1"/>
  <c r="K73" i="4" s="1"/>
  <c r="L73" i="4" s="1"/>
  <c r="R86" i="4" s="1"/>
  <c r="V86" i="4" s="1"/>
  <c r="F74" i="4"/>
  <c r="H72" i="6"/>
  <c r="J72" i="6" s="1"/>
  <c r="K72" i="6" s="1"/>
  <c r="L72" i="6" s="1"/>
  <c r="R85" i="6" s="1"/>
  <c r="V85" i="6" s="1"/>
  <c r="F73" i="6"/>
  <c r="S85" i="4"/>
  <c r="R86" i="8"/>
  <c r="S86" i="8" s="1"/>
  <c r="F89" i="8"/>
  <c r="F92" i="8" s="1"/>
  <c r="D75" i="8"/>
  <c r="H74" i="8"/>
  <c r="F90" i="8"/>
  <c r="V84" i="6"/>
  <c r="S84" i="6"/>
  <c r="H89" i="3"/>
  <c r="H92" i="3" s="1"/>
  <c r="H90" i="3"/>
  <c r="J74" i="3"/>
  <c r="S84" i="7" l="1"/>
  <c r="D75" i="5"/>
  <c r="F89" i="5"/>
  <c r="F92" i="5" s="1"/>
  <c r="H74" i="5"/>
  <c r="F90" i="5"/>
  <c r="S86" i="5"/>
  <c r="J90" i="2"/>
  <c r="J89" i="2"/>
  <c r="J92" i="2" s="1"/>
  <c r="F89" i="7"/>
  <c r="F92" i="7" s="1"/>
  <c r="H74" i="7"/>
  <c r="F90" i="7"/>
  <c r="D75" i="7"/>
  <c r="S86" i="4"/>
  <c r="F89" i="4"/>
  <c r="F92" i="4"/>
  <c r="D75" i="4"/>
  <c r="H74" i="4"/>
  <c r="F90" i="4"/>
  <c r="H89" i="8"/>
  <c r="H92" i="8"/>
  <c r="H90" i="8"/>
  <c r="J74" i="8"/>
  <c r="W84" i="6"/>
  <c r="W85" i="6" s="1"/>
  <c r="V86" i="8"/>
  <c r="W86" i="8" s="1"/>
  <c r="S85" i="6"/>
  <c r="H73" i="6"/>
  <c r="J73" i="6" s="1"/>
  <c r="K73" i="6" s="1"/>
  <c r="L73" i="6" s="1"/>
  <c r="R86" i="6" s="1"/>
  <c r="F74" i="6"/>
  <c r="K74" i="3"/>
  <c r="J89" i="3"/>
  <c r="J92" i="3" s="1"/>
  <c r="J90" i="3"/>
  <c r="W86" i="4"/>
  <c r="H89" i="5" l="1"/>
  <c r="H92" i="5" s="1"/>
  <c r="H90" i="5"/>
  <c r="J74" i="5"/>
  <c r="K89" i="2"/>
  <c r="K92" i="2" s="1"/>
  <c r="K90" i="2"/>
  <c r="H90" i="7"/>
  <c r="H89" i="7"/>
  <c r="H92" i="7" s="1"/>
  <c r="J74" i="7"/>
  <c r="V86" i="6"/>
  <c r="W86" i="6" s="1"/>
  <c r="S86" i="6"/>
  <c r="D75" i="6"/>
  <c r="F89" i="6"/>
  <c r="F92" i="6" s="1"/>
  <c r="H74" i="6"/>
  <c r="F90" i="6"/>
  <c r="H89" i="4"/>
  <c r="H92" i="4" s="1"/>
  <c r="H90" i="4"/>
  <c r="J74" i="4"/>
  <c r="J89" i="8"/>
  <c r="J92" i="8" s="1"/>
  <c r="K74" i="8"/>
  <c r="J90" i="8"/>
  <c r="K89" i="3"/>
  <c r="K92" i="3" s="1"/>
  <c r="L74" i="3"/>
  <c r="K90" i="3"/>
  <c r="J89" i="5" l="1"/>
  <c r="J92" i="5" s="1"/>
  <c r="K74" i="5"/>
  <c r="J90" i="5"/>
  <c r="L89" i="2"/>
  <c r="L92" i="2" s="1"/>
  <c r="R87" i="2"/>
  <c r="J90" i="7"/>
  <c r="K74" i="7"/>
  <c r="J89" i="7"/>
  <c r="J92" i="7" s="1"/>
  <c r="J89" i="4"/>
  <c r="J92" i="4" s="1"/>
  <c r="K74" i="4"/>
  <c r="J90" i="4"/>
  <c r="R87" i="3"/>
  <c r="L89" i="3"/>
  <c r="L92" i="3" s="1"/>
  <c r="H89" i="6"/>
  <c r="H92" i="6"/>
  <c r="H90" i="6"/>
  <c r="J74" i="6"/>
  <c r="L74" i="8"/>
  <c r="K89" i="8"/>
  <c r="K92" i="8" s="1"/>
  <c r="K90" i="8"/>
  <c r="L74" i="5" l="1"/>
  <c r="K89" i="5"/>
  <c r="K92" i="5" s="1"/>
  <c r="K90" i="5"/>
  <c r="R88" i="2"/>
  <c r="V87" i="2"/>
  <c r="S87" i="2"/>
  <c r="L74" i="7"/>
  <c r="K89" i="7"/>
  <c r="K92" i="7" s="1"/>
  <c r="K90" i="7"/>
  <c r="R87" i="8"/>
  <c r="L89" i="8"/>
  <c r="L92" i="8" s="1"/>
  <c r="L74" i="4"/>
  <c r="K89" i="4"/>
  <c r="K92" i="4" s="1"/>
  <c r="K90" i="4"/>
  <c r="J89" i="6"/>
  <c r="J92" i="6" s="1"/>
  <c r="K74" i="6"/>
  <c r="J90" i="6"/>
  <c r="V87" i="3"/>
  <c r="R88" i="3"/>
  <c r="S87" i="3"/>
  <c r="R87" i="5" l="1"/>
  <c r="L89" i="5"/>
  <c r="L92" i="5" s="1"/>
  <c r="W87" i="2"/>
  <c r="W90" i="2" s="1"/>
  <c r="B95" i="2" s="1"/>
  <c r="V88" i="2"/>
  <c r="S90" i="2"/>
  <c r="S88" i="2"/>
  <c r="R85" i="7"/>
  <c r="L89" i="7"/>
  <c r="L92" i="7" s="1"/>
  <c r="L74" i="6"/>
  <c r="K89" i="6"/>
  <c r="K92" i="6" s="1"/>
  <c r="K90" i="6"/>
  <c r="V88" i="3"/>
  <c r="W87" i="3"/>
  <c r="W90" i="3" s="1"/>
  <c r="B95" i="3" s="1"/>
  <c r="R87" i="4"/>
  <c r="L89" i="4"/>
  <c r="L92" i="4" s="1"/>
  <c r="S90" i="3"/>
  <c r="S88" i="3"/>
  <c r="V87" i="8"/>
  <c r="S87" i="8"/>
  <c r="R88" i="8"/>
  <c r="R88" i="5" l="1"/>
  <c r="S87" i="5"/>
  <c r="V87" i="5"/>
  <c r="S85" i="7"/>
  <c r="V85" i="7"/>
  <c r="R86" i="7"/>
  <c r="R87" i="6"/>
  <c r="L89" i="6"/>
  <c r="L92" i="6" s="1"/>
  <c r="V87" i="4"/>
  <c r="R88" i="4"/>
  <c r="S87" i="4"/>
  <c r="S90" i="8"/>
  <c r="S88" i="8"/>
  <c r="V88" i="8"/>
  <c r="W87" i="8"/>
  <c r="W90" i="8" s="1"/>
  <c r="B95" i="8" s="1"/>
  <c r="V88" i="5" l="1"/>
  <c r="W87" i="5"/>
  <c r="W90" i="5" s="1"/>
  <c r="B95" i="5" s="1"/>
  <c r="S90" i="5"/>
  <c r="S88" i="5"/>
  <c r="V86" i="7"/>
  <c r="W85" i="7"/>
  <c r="W88" i="7" s="1"/>
  <c r="S88" i="7"/>
  <c r="S86" i="7"/>
  <c r="V88" i="4"/>
  <c r="W87" i="4"/>
  <c r="W90" i="4" s="1"/>
  <c r="B95" i="4" s="1"/>
  <c r="S90" i="4"/>
  <c r="S88" i="4"/>
  <c r="V87" i="6"/>
  <c r="R88" i="6"/>
  <c r="S87" i="6"/>
  <c r="S90" i="6" l="1"/>
  <c r="S88" i="6"/>
  <c r="V88" i="6"/>
  <c r="W87" i="6"/>
  <c r="W90" i="6" s="1"/>
  <c r="B95" i="6" s="1"/>
  <c r="D63" i="11" s="1"/>
  <c r="D49" i="11" l="1"/>
  <c r="D50" i="11" s="1"/>
  <c r="D54" i="11" l="1"/>
  <c r="D53" i="11"/>
  <c r="C6" i="10" l="1"/>
  <c r="E6" i="10" s="1"/>
</calcChain>
</file>

<file path=xl/sharedStrings.xml><?xml version="1.0" encoding="utf-8"?>
<sst xmlns="http://schemas.openxmlformats.org/spreadsheetml/2006/main" count="1378" uniqueCount="211">
  <si>
    <t>ST - Item</t>
  </si>
  <si>
    <t>PB - WBS Level 3</t>
  </si>
  <si>
    <t>BPC: User Field 05 of PB - WBS Level 3</t>
  </si>
  <si>
    <t>Program</t>
  </si>
  <si>
    <t>Used and Useful Category</t>
  </si>
  <si>
    <t>Cost Center</t>
  </si>
  <si>
    <t>Director</t>
  </si>
  <si>
    <t>Feb - 2022</t>
  </si>
  <si>
    <t>Dec - 2022</t>
  </si>
  <si>
    <t>Sep - 2024</t>
  </si>
  <si>
    <t>Oct - 2024</t>
  </si>
  <si>
    <t>Nov - 2024</t>
  </si>
  <si>
    <t>Dec - 2024</t>
  </si>
  <si>
    <t>Jan - 2025</t>
  </si>
  <si>
    <t>Feb - 2025</t>
  </si>
  <si>
    <t>Mar - 2025</t>
  </si>
  <si>
    <t>Apr - 2025</t>
  </si>
  <si>
    <t>May - 2025</t>
  </si>
  <si>
    <t>Jun - 2025</t>
  </si>
  <si>
    <t>Jul - 2025</t>
  </si>
  <si>
    <t>Aug - 2025</t>
  </si>
  <si>
    <t>Sep - 2025</t>
  </si>
  <si>
    <t>Oct - 2025</t>
  </si>
  <si>
    <t>Nov - 2025</t>
  </si>
  <si>
    <t>Dec - 2025</t>
  </si>
  <si>
    <t>Closings (Not Capex)</t>
  </si>
  <si>
    <t>Closings (EOP/AMA)</t>
  </si>
  <si>
    <t>2022 MYP 09&amp;03 Outlook (Base Case) v2 - Plant Book</t>
  </si>
  <si>
    <t>Proforma</t>
  </si>
  <si>
    <t>Gap</t>
  </si>
  <si>
    <t>RY 1</t>
  </si>
  <si>
    <t>RY 2</t>
  </si>
  <si>
    <t>RY 3</t>
  </si>
  <si>
    <t>Total</t>
  </si>
  <si>
    <t>Testimony</t>
  </si>
  <si>
    <t>Type for Lookup</t>
  </si>
  <si>
    <t>In Program Summary?</t>
  </si>
  <si>
    <t>Proforma (EOP)</t>
  </si>
  <si>
    <t>Gap (EOP)</t>
  </si>
  <si>
    <t>RY 1 (AMA)</t>
  </si>
  <si>
    <t>RY 2 (AMA)</t>
  </si>
  <si>
    <t>RY 3 (AMA)</t>
  </si>
  <si>
    <t>CWP_TOTAL_CLOSINGS: Total CWIP Closings</t>
  </si>
  <si>
    <t>W_R.10005.01.01.01: E Eastside 230Kv Subs Richards Creek</t>
  </si>
  <si>
    <t>Specific: Specific</t>
  </si>
  <si>
    <t>Energize Eastside</t>
  </si>
  <si>
    <t>Specific</t>
  </si>
  <si>
    <t>CC_4022</t>
  </si>
  <si>
    <t>Roque Bamba</t>
  </si>
  <si>
    <t>W_R.10005.01.01.07: E Eastside 230Kv Tlines</t>
  </si>
  <si>
    <t>R.10005.01.01.07</t>
  </si>
  <si>
    <t xml:space="preserve"> E Eastside 230Kv Tlines</t>
  </si>
  <si>
    <t>E355 TSM Poles &amp; Fixtures</t>
  </si>
  <si>
    <t>E3556 TSM Poles</t>
  </si>
  <si>
    <t>E356 TSM O/H Conductor &amp; Devices</t>
  </si>
  <si>
    <t>E3566 TSM O/H Conductor/Devices</t>
  </si>
  <si>
    <t>E3970 GEN Comm Equip, new</t>
  </si>
  <si>
    <t>R.10005.01.01.01</t>
  </si>
  <si>
    <t xml:space="preserve"> E Eastside 230Kv Subs Richards Creek</t>
  </si>
  <si>
    <t>E3536 TSM Substation Equipment</t>
  </si>
  <si>
    <t>E3900 GEN Structures &amp; Improvement</t>
  </si>
  <si>
    <t>FERC Alloc</t>
  </si>
  <si>
    <t>New Depr Rate</t>
  </si>
  <si>
    <t>MACRS 15 YEAR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</si>
  <si>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</si>
  <si>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</si>
  <si>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</si>
  <si>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</si>
  <si>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</si>
  <si>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</si>
  <si>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</si>
  <si>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</si>
  <si>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</si>
  <si>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</si>
  <si>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</si>
  <si>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</si>
  <si>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</si>
  <si>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</si>
  <si>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</si>
  <si>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</si>
  <si>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</si>
  <si>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</si>
  <si>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</si>
  <si>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</si>
  <si>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</si>
  <si>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</si>
  <si>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</si>
  <si>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</si>
  <si>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</si>
  <si>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</si>
  <si>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</si>
  <si>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</si>
  <si>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</si>
  <si>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</si>
  <si>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</si>
  <si>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</si>
  <si>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</si>
  <si>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</si>
  <si>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</si>
  <si>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DFIT arising from Depreciation Expense Rate Plan Year 1 - 2023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</si>
  <si>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</si>
  <si>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</si>
  <si>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</si>
  <si>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</si>
  <si>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</si>
  <si>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</si>
  <si>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</si>
  <si>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</si>
  <si>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</si>
  <si>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</si>
  <si>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</si>
  <si>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</si>
  <si>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</si>
  <si>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</si>
  <si>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</si>
  <si>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</si>
  <si>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</si>
  <si>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</si>
  <si>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</si>
  <si>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</si>
  <si>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</si>
  <si>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</si>
  <si>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</si>
  <si>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</si>
  <si>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</si>
  <si>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</si>
  <si>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</si>
  <si>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</si>
  <si>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</si>
  <si>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</si>
  <si>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</si>
  <si>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IRS Proration</t>
  </si>
  <si>
    <t>DFIT arising from Depreciation Expense Rate Plan Year 2 - 2024</t>
  </si>
  <si>
    <t>DFIT arising from Depreciation Expense Rate Plan Year 3 - 2025</t>
  </si>
  <si>
    <t>check</t>
  </si>
  <si>
    <t>TEST YEAR - PROFORMA</t>
  </si>
  <si>
    <t>EOP - 6ME DEC 21</t>
  </si>
  <si>
    <t>AMA - 6ME DEC 21</t>
  </si>
  <si>
    <t>GAP YEAR - 2022</t>
  </si>
  <si>
    <t>EOP - 12ME DEC 22</t>
  </si>
  <si>
    <t>AMA - 12ME DEC 22</t>
  </si>
  <si>
    <t>Rate Year 1 - 2023</t>
  </si>
  <si>
    <t>EOP - 12ME DEC 23</t>
  </si>
  <si>
    <t>AMA - 12ME DEC 23</t>
  </si>
  <si>
    <t>Rate Year 2 - 2024</t>
  </si>
  <si>
    <t>EOP - 12ME DEC 24</t>
  </si>
  <si>
    <t>AMA - 12ME DEC 24</t>
  </si>
  <si>
    <t>Rate Year 3 - 2025</t>
  </si>
  <si>
    <t>EOP - 12ME DEC 25</t>
  </si>
  <si>
    <t>AMA - 12ME DEC 25</t>
  </si>
  <si>
    <t>MACRS 7 YEAR</t>
  </si>
  <si>
    <t>MACRS 39 YEAR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</si>
  <si>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</si>
  <si>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</si>
  <si>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</si>
  <si>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</si>
  <si>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</si>
  <si>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</si>
  <si>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</si>
  <si>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</si>
  <si>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</si>
  <si>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</si>
  <si>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</si>
  <si>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</si>
  <si>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</si>
  <si>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</si>
  <si>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</si>
  <si>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</si>
  <si>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</si>
  <si>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</si>
  <si>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</si>
  <si>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Structures</t>
  </si>
  <si>
    <t>Rate Year</t>
  </si>
  <si>
    <t>Revised Revenue Requirement</t>
  </si>
  <si>
    <t>As Filed Revenue Requirement</t>
  </si>
  <si>
    <t>Revised Revenue Requirement Calculation</t>
  </si>
  <si>
    <t>As Filed Revenue Requirement Calculation</t>
  </si>
  <si>
    <t>Stand Alone Revenue Requirement Calculation 2023</t>
  </si>
  <si>
    <t>Reference</t>
  </si>
  <si>
    <t>Weighted Average Cost of Debt</t>
  </si>
  <si>
    <t>Requested Rate of Return</t>
  </si>
  <si>
    <t>Rate Year  Rate Base</t>
  </si>
  <si>
    <t>Gross Plant Balance</t>
  </si>
  <si>
    <t xml:space="preserve">NOI of Plant Costs </t>
  </si>
  <si>
    <t>Accumulated Deferred Income Tax</t>
  </si>
  <si>
    <t>Tax Benefit of Proforma Interest</t>
  </si>
  <si>
    <t>Line 2 x 4 x 21%</t>
  </si>
  <si>
    <t>Return on Rate Base</t>
  </si>
  <si>
    <t>Line 3 x 4</t>
  </si>
  <si>
    <t xml:space="preserve">     Total Rate Base Related Costs</t>
  </si>
  <si>
    <t>Line 2 x 7 x 21%</t>
  </si>
  <si>
    <t>Pre-tax grossed up for Revenue Sensitive Items</t>
  </si>
  <si>
    <t>Line 3 x 7</t>
  </si>
  <si>
    <t>Stand Alone Revenue Requirement Calculation 2024</t>
  </si>
  <si>
    <t>Stand Alone Revenue Requirement Calculation 2025</t>
  </si>
  <si>
    <t>From Tabs E355-E390</t>
  </si>
  <si>
    <t>From Tabs E355-E390 x 79%</t>
  </si>
  <si>
    <t>SEF-3 page 2 line 22</t>
  </si>
  <si>
    <t>SEF-3 page 2 line 24</t>
  </si>
  <si>
    <t>SEF-3 page 2 line 31</t>
  </si>
  <si>
    <t>SEF-3 page 2 line 33</t>
  </si>
  <si>
    <t>SEF-3 page 2 line 40</t>
  </si>
  <si>
    <t>SEF-3 page 2 line 42</t>
  </si>
  <si>
    <t>Line 12 ÷ 79% ÷ .952348</t>
  </si>
  <si>
    <t>(SEF-3 page 3 line 18)</t>
  </si>
  <si>
    <t>SEF-21 page 1</t>
  </si>
  <si>
    <t>SEF-21 page 1 x 79%</t>
  </si>
  <si>
    <t>Increase (Decrease)</t>
  </si>
  <si>
    <t>FERC Alloc Closings</t>
  </si>
  <si>
    <t>Revised CWIP Closings</t>
  </si>
  <si>
    <t>Existing Depr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</si>
</sst>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[$-409]mmmm\ d\,\ yyyy;@"/>
    <numFmt numFmtId="168" formatCode="_(&quot;$&quot;* #,##0_);_(&quot;$&quot;* \(#,##0\);_(&quot;$&quot;* &quot;-&quot;??_);_(@_)"/>
    <numFmt numFmtId="169" formatCode="0.000%"/>
    <numFmt numFmtId="170" formatCode="&quot;Check=&gt;&quot;\ 0.0"/>
    <numFmt numFmtId="171" formatCode="[$-409]mmm\-yy;@"/>
  </numFmts>
  <fonts count="3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5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Continuous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0" fillId="0" borderId="0" xfId="0" applyNumberFormat="1" applyFill="1"/>
    <xf numFmtId="0" fontId="0" fillId="0" borderId="0" xfId="0" applyFill="1"/>
    <xf numFmtId="165" fontId="0" fillId="0" borderId="0" xfId="1" applyNumberFormat="1" applyFont="1"/>
    <xf numFmtId="17" fontId="2" fillId="2" borderId="1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66" fontId="8" fillId="0" borderId="0" xfId="5" applyNumberFormat="1" applyFont="1" applyFill="1" applyAlignment="1">
      <alignment horizontal="left"/>
    </xf>
    <xf numFmtId="166" fontId="9" fillId="0" borderId="0" xfId="5" applyNumberFormat="1" applyFont="1" applyFill="1" applyAlignment="1">
      <alignment horizontal="left"/>
    </xf>
    <xf numFmtId="0" fontId="9" fillId="0" borderId="0" xfId="5" applyFont="1" applyFill="1"/>
    <xf numFmtId="166" fontId="9" fillId="0" borderId="0" xfId="5" applyNumberFormat="1" applyFont="1" applyFill="1" applyAlignment="1">
      <alignment horizontal="right"/>
    </xf>
    <xf numFmtId="9" fontId="9" fillId="0" borderId="0" xfId="5" applyNumberFormat="1" applyFont="1" applyFill="1" applyAlignment="1">
      <alignment horizontal="left"/>
    </xf>
    <xf numFmtId="0" fontId="9" fillId="0" borderId="0" xfId="5" applyFont="1" applyFill="1" applyAlignment="1">
      <alignment horizontal="center" wrapText="1"/>
    </xf>
    <xf numFmtId="0" fontId="9" fillId="0" borderId="0" xfId="5" applyFont="1" applyFill="1" applyAlignment="1">
      <alignment horizontal="center"/>
    </xf>
    <xf numFmtId="165" fontId="9" fillId="0" borderId="0" xfId="5" applyNumberFormat="1" applyFont="1" applyFill="1" applyAlignment="1">
      <alignment horizontal="left"/>
    </xf>
    <xf numFmtId="13" fontId="9" fillId="0" borderId="0" xfId="5" applyNumberFormat="1" applyFont="1" applyFill="1"/>
    <xf numFmtId="0" fontId="9" fillId="0" borderId="0" xfId="5" applyFont="1" applyFill="1" applyAlignment="1">
      <alignment horizontal="right"/>
    </xf>
    <xf numFmtId="167" fontId="8" fillId="0" borderId="3" xfId="5" applyNumberFormat="1" applyFont="1" applyFill="1" applyBorder="1" applyAlignment="1">
      <alignment horizontal="left"/>
    </xf>
    <xf numFmtId="6" fontId="8" fillId="0" borderId="0" xfId="5" applyNumberFormat="1" applyFont="1" applyFill="1" applyAlignment="1"/>
    <xf numFmtId="44" fontId="8" fillId="0" borderId="0" xfId="5" applyNumberFormat="1" applyFont="1" applyFill="1" applyAlignment="1"/>
    <xf numFmtId="41" fontId="8" fillId="0" borderId="0" xfId="5" applyNumberFormat="1" applyFont="1" applyFill="1" applyAlignment="1"/>
    <xf numFmtId="168" fontId="9" fillId="0" borderId="0" xfId="5" applyNumberFormat="1" applyFont="1" applyFill="1" applyAlignment="1">
      <alignment horizontal="left"/>
    </xf>
    <xf numFmtId="0" fontId="9" fillId="0" borderId="0" xfId="5" applyFont="1" applyFill="1" applyBorder="1"/>
    <xf numFmtId="0" fontId="9" fillId="0" borderId="0" xfId="5" applyNumberFormat="1" applyFont="1" applyFill="1" applyAlignment="1"/>
    <xf numFmtId="42" fontId="10" fillId="0" borderId="0" xfId="5" applyNumberFormat="1" applyFont="1" applyFill="1" applyAlignment="1">
      <alignment horizontal="center"/>
    </xf>
    <xf numFmtId="0" fontId="8" fillId="0" borderId="4" xfId="5" applyNumberFormat="1" applyFont="1" applyFill="1" applyBorder="1" applyAlignment="1"/>
    <xf numFmtId="0" fontId="8" fillId="0" borderId="4" xfId="5" applyNumberFormat="1" applyFont="1" applyFill="1" applyBorder="1" applyAlignment="1">
      <alignment horizontal="center"/>
    </xf>
    <xf numFmtId="0" fontId="8" fillId="0" borderId="5" xfId="5" applyNumberFormat="1" applyFont="1" applyFill="1" applyBorder="1" applyAlignment="1"/>
    <xf numFmtId="169" fontId="9" fillId="0" borderId="5" xfId="5" applyNumberFormat="1" applyFont="1" applyFill="1" applyBorder="1" applyAlignment="1">
      <alignment horizontal="center"/>
    </xf>
    <xf numFmtId="0" fontId="8" fillId="0" borderId="0" xfId="5" applyNumberFormat="1" applyFont="1" applyFill="1" applyBorder="1" applyAlignment="1"/>
    <xf numFmtId="169" fontId="8" fillId="0" borderId="0" xfId="5" applyNumberFormat="1" applyFont="1" applyFill="1" applyBorder="1" applyAlignment="1">
      <alignment horizontal="center"/>
    </xf>
    <xf numFmtId="0" fontId="8" fillId="0" borderId="6" xfId="5" applyNumberFormat="1" applyFont="1" applyFill="1" applyBorder="1" applyAlignment="1">
      <alignment horizontal="center"/>
    </xf>
    <xf numFmtId="0" fontId="8" fillId="0" borderId="7" xfId="5" applyNumberFormat="1" applyFont="1" applyFill="1" applyBorder="1" applyAlignment="1">
      <alignment horizontal="centerContinuous" vertical="center"/>
    </xf>
    <xf numFmtId="0" fontId="8" fillId="0" borderId="8" xfId="5" applyNumberFormat="1" applyFont="1" applyFill="1" applyBorder="1" applyAlignment="1">
      <alignment horizontal="centerContinuous" vertical="center"/>
    </xf>
    <xf numFmtId="0" fontId="8" fillId="0" borderId="9" xfId="5" applyNumberFormat="1" applyFont="1" applyFill="1" applyBorder="1" applyAlignment="1">
      <alignment horizontal="centerContinuous" vertical="center"/>
    </xf>
    <xf numFmtId="166" fontId="8" fillId="0" borderId="10" xfId="5" applyNumberFormat="1" applyFont="1" applyFill="1" applyBorder="1" applyAlignment="1">
      <alignment horizontal="center"/>
    </xf>
    <xf numFmtId="166" fontId="8" fillId="0" borderId="11" xfId="5" applyNumberFormat="1" applyFont="1" applyFill="1" applyBorder="1" applyAlignment="1">
      <alignment horizontal="center"/>
    </xf>
    <xf numFmtId="0" fontId="8" fillId="0" borderId="12" xfId="5" applyNumberFormat="1" applyFont="1" applyFill="1" applyBorder="1" applyAlignment="1">
      <alignment horizontal="center"/>
    </xf>
    <xf numFmtId="0" fontId="8" fillId="0" borderId="13" xfId="5" applyNumberFormat="1" applyFont="1" applyFill="1" applyBorder="1" applyAlignment="1">
      <alignment horizontal="centerContinuous" vertical="center"/>
    </xf>
    <xf numFmtId="0" fontId="8" fillId="0" borderId="14" xfId="5" applyNumberFormat="1" applyFont="1" applyFill="1" applyBorder="1" applyAlignment="1">
      <alignment horizontal="centerContinuous" vertical="center"/>
    </xf>
    <xf numFmtId="10" fontId="8" fillId="0" borderId="15" xfId="5" applyNumberFormat="1" applyFont="1" applyFill="1" applyBorder="1" applyAlignment="1">
      <alignment horizontal="center"/>
    </xf>
    <xf numFmtId="0" fontId="8" fillId="0" borderId="0" xfId="5" applyNumberFormat="1" applyFont="1" applyFill="1" applyBorder="1" applyAlignment="1">
      <alignment horizontal="centerContinuous" vertical="center"/>
    </xf>
    <xf numFmtId="0" fontId="8" fillId="0" borderId="13" xfId="5" applyNumberFormat="1" applyFont="1" applyFill="1" applyBorder="1" applyAlignment="1">
      <alignment horizontal="center"/>
    </xf>
    <xf numFmtId="0" fontId="8" fillId="0" borderId="14" xfId="5" applyNumberFormat="1" applyFont="1" applyFill="1" applyBorder="1" applyAlignment="1">
      <alignment horizontal="center"/>
    </xf>
    <xf numFmtId="166" fontId="8" fillId="0" borderId="16" xfId="5" applyNumberFormat="1" applyFont="1" applyFill="1" applyBorder="1" applyAlignment="1">
      <alignment horizontal="center"/>
    </xf>
    <xf numFmtId="166" fontId="8" fillId="0" borderId="17" xfId="5" applyNumberFormat="1" applyFont="1" applyFill="1" applyBorder="1" applyAlignment="1">
      <alignment horizontal="center"/>
    </xf>
    <xf numFmtId="9" fontId="8" fillId="0" borderId="16" xfId="5" applyNumberFormat="1" applyFont="1" applyFill="1" applyBorder="1" applyAlignment="1">
      <alignment horizontal="center"/>
    </xf>
    <xf numFmtId="0" fontId="9" fillId="0" borderId="12" xfId="5" applyNumberFormat="1" applyFont="1" applyFill="1" applyBorder="1" applyAlignment="1"/>
    <xf numFmtId="0" fontId="8" fillId="0" borderId="18" xfId="5" applyNumberFormat="1" applyFont="1" applyFill="1" applyBorder="1" applyAlignment="1">
      <alignment horizontal="center"/>
    </xf>
    <xf numFmtId="0" fontId="8" fillId="0" borderId="19" xfId="5" applyNumberFormat="1" applyFont="1" applyFill="1" applyBorder="1" applyAlignment="1">
      <alignment horizontal="center"/>
    </xf>
    <xf numFmtId="0" fontId="8" fillId="0" borderId="20" xfId="5" applyNumberFormat="1" applyFont="1" applyFill="1" applyBorder="1" applyAlignment="1">
      <alignment horizontal="center"/>
    </xf>
    <xf numFmtId="166" fontId="8" fillId="0" borderId="21" xfId="5" applyNumberFormat="1" applyFont="1" applyFill="1" applyBorder="1" applyAlignment="1">
      <alignment horizontal="center"/>
    </xf>
    <xf numFmtId="9" fontId="8" fillId="0" borderId="21" xfId="5" applyNumberFormat="1" applyFont="1" applyFill="1" applyBorder="1" applyAlignment="1">
      <alignment horizontal="center"/>
    </xf>
    <xf numFmtId="166" fontId="8" fillId="0" borderId="22" xfId="5" quotePrefix="1" applyNumberFormat="1" applyFont="1" applyFill="1" applyBorder="1" applyAlignment="1">
      <alignment horizontal="center"/>
    </xf>
    <xf numFmtId="0" fontId="7" fillId="0" borderId="0" xfId="5"/>
    <xf numFmtId="0" fontId="8" fillId="0" borderId="23" xfId="5" applyNumberFormat="1" applyFont="1" applyFill="1" applyBorder="1" applyAlignment="1">
      <alignment horizontal="center"/>
    </xf>
    <xf numFmtId="0" fontId="8" fillId="0" borderId="0" xfId="5" applyNumberFormat="1" applyFont="1" applyFill="1" applyBorder="1" applyAlignment="1">
      <alignment horizontal="center"/>
    </xf>
    <xf numFmtId="166" fontId="8" fillId="0" borderId="0" xfId="5" applyNumberFormat="1" applyFont="1" applyFill="1" applyBorder="1" applyAlignment="1">
      <alignment horizontal="center"/>
    </xf>
    <xf numFmtId="9" fontId="8" fillId="0" borderId="0" xfId="5" applyNumberFormat="1" applyFont="1" applyFill="1" applyBorder="1" applyAlignment="1">
      <alignment horizontal="center"/>
    </xf>
    <xf numFmtId="166" fontId="8" fillId="0" borderId="0" xfId="5" quotePrefix="1" applyNumberFormat="1" applyFont="1" applyFill="1" applyBorder="1" applyAlignment="1">
      <alignment horizontal="center"/>
    </xf>
    <xf numFmtId="167" fontId="9" fillId="0" borderId="23" xfId="5" applyNumberFormat="1" applyFont="1" applyFill="1" applyBorder="1" applyAlignment="1">
      <alignment horizontal="right"/>
    </xf>
    <xf numFmtId="41" fontId="9" fillId="0" borderId="0" xfId="5" applyNumberFormat="1" applyFont="1" applyFill="1" applyBorder="1" applyAlignment="1"/>
    <xf numFmtId="0" fontId="7" fillId="0" borderId="11" xfId="5" applyNumberFormat="1" applyFont="1" applyFill="1" applyBorder="1" applyAlignment="1">
      <alignment horizontal="center"/>
    </xf>
    <xf numFmtId="166" fontId="9" fillId="0" borderId="24" xfId="5" applyNumberFormat="1" applyFont="1" applyFill="1" applyBorder="1" applyAlignment="1">
      <alignment horizontal="centerContinuous"/>
    </xf>
    <xf numFmtId="166" fontId="9" fillId="0" borderId="25" xfId="5" applyNumberFormat="1" applyFont="1" applyFill="1" applyBorder="1" applyAlignment="1">
      <alignment horizontal="centerContinuous"/>
    </xf>
    <xf numFmtId="166" fontId="9" fillId="0" borderId="26" xfId="5" applyNumberFormat="1" applyFont="1" applyFill="1" applyBorder="1" applyAlignment="1">
      <alignment horizontal="centerContinuous"/>
    </xf>
    <xf numFmtId="0" fontId="7" fillId="0" borderId="0" xfId="5" applyFont="1" applyFill="1"/>
    <xf numFmtId="0" fontId="7" fillId="0" borderId="17" xfId="5" applyNumberFormat="1" applyFont="1" applyFill="1" applyBorder="1" applyAlignment="1">
      <alignment horizontal="center"/>
    </xf>
    <xf numFmtId="166" fontId="9" fillId="0" borderId="27" xfId="5" applyNumberFormat="1" applyFont="1" applyFill="1" applyBorder="1" applyAlignment="1">
      <alignment horizontal="left"/>
    </xf>
    <xf numFmtId="166" fontId="9" fillId="0" borderId="28" xfId="5" applyNumberFormat="1" applyFont="1" applyFill="1" applyBorder="1" applyAlignment="1">
      <alignment horizontal="centerContinuous"/>
    </xf>
    <xf numFmtId="166" fontId="9" fillId="0" borderId="29" xfId="5" applyNumberFormat="1" applyFont="1" applyFill="1" applyBorder="1" applyAlignment="1">
      <alignment horizontal="centerContinuous"/>
    </xf>
    <xf numFmtId="166" fontId="9" fillId="0" borderId="30" xfId="5" applyNumberFormat="1" applyFont="1" applyFill="1" applyBorder="1" applyAlignment="1">
      <alignment horizontal="centerContinuous"/>
    </xf>
    <xf numFmtId="166" fontId="9" fillId="0" borderId="9" xfId="5" applyNumberFormat="1" applyFont="1" applyFill="1" applyBorder="1" applyAlignment="1">
      <alignment horizontal="left"/>
    </xf>
    <xf numFmtId="166" fontId="9" fillId="0" borderId="23" xfId="5" applyNumberFormat="1" applyFont="1" applyFill="1" applyBorder="1" applyAlignment="1">
      <alignment horizontal="left"/>
    </xf>
    <xf numFmtId="166" fontId="9" fillId="0" borderId="0" xfId="5" applyNumberFormat="1" applyFont="1" applyFill="1" applyBorder="1" applyAlignment="1">
      <alignment horizontal="left"/>
    </xf>
    <xf numFmtId="166" fontId="9" fillId="0" borderId="31" xfId="5" applyNumberFormat="1" applyFont="1" applyFill="1" applyBorder="1" applyAlignment="1">
      <alignment horizontal="center"/>
    </xf>
    <xf numFmtId="166" fontId="9" fillId="0" borderId="23" xfId="5" applyNumberFormat="1" applyFont="1" applyFill="1" applyBorder="1" applyAlignment="1">
      <alignment horizontal="centerContinuous"/>
    </xf>
    <xf numFmtId="166" fontId="9" fillId="0" borderId="0" xfId="5" applyNumberFormat="1" applyFont="1" applyFill="1" applyBorder="1" applyAlignment="1">
      <alignment horizontal="centerContinuous"/>
    </xf>
    <xf numFmtId="166" fontId="9" fillId="0" borderId="14" xfId="5" applyNumberFormat="1" applyFont="1" applyFill="1" applyBorder="1" applyAlignment="1">
      <alignment horizontal="left"/>
    </xf>
    <xf numFmtId="166" fontId="9" fillId="0" borderId="23" xfId="5" applyNumberFormat="1" applyFont="1" applyFill="1" applyBorder="1" applyAlignment="1">
      <alignment horizontal="center"/>
    </xf>
    <xf numFmtId="166" fontId="9" fillId="0" borderId="0" xfId="5" applyNumberFormat="1" applyFont="1" applyFill="1" applyBorder="1" applyAlignment="1">
      <alignment horizontal="center"/>
    </xf>
    <xf numFmtId="166" fontId="9" fillId="0" borderId="14" xfId="5" applyNumberFormat="1" applyFont="1" applyFill="1" applyBorder="1" applyAlignment="1">
      <alignment horizontal="center"/>
    </xf>
    <xf numFmtId="166" fontId="9" fillId="0" borderId="32" xfId="5" applyNumberFormat="1" applyFont="1" applyFill="1" applyBorder="1" applyAlignment="1">
      <alignment horizontal="center"/>
    </xf>
    <xf numFmtId="166" fontId="9" fillId="0" borderId="33" xfId="5" applyNumberFormat="1" applyFont="1" applyFill="1" applyBorder="1" applyAlignment="1">
      <alignment horizontal="center"/>
    </xf>
    <xf numFmtId="166" fontId="9" fillId="0" borderId="34" xfId="5" applyNumberFormat="1" applyFont="1" applyFill="1" applyBorder="1" applyAlignment="1">
      <alignment horizontal="center"/>
    </xf>
    <xf numFmtId="166" fontId="9" fillId="0" borderId="20" xfId="5" applyNumberFormat="1" applyFont="1" applyFill="1" applyBorder="1" applyAlignment="1">
      <alignment horizontal="center"/>
    </xf>
    <xf numFmtId="0" fontId="9" fillId="0" borderId="23" xfId="5" applyNumberFormat="1" applyFont="1" applyFill="1" applyBorder="1" applyAlignment="1">
      <alignment horizontal="center" vertical="top"/>
    </xf>
    <xf numFmtId="17" fontId="9" fillId="0" borderId="0" xfId="5" applyNumberFormat="1" applyFont="1" applyFill="1" applyBorder="1" applyAlignment="1">
      <alignment horizontal="center" vertical="top"/>
    </xf>
    <xf numFmtId="41" fontId="9" fillId="0" borderId="0" xfId="5" applyNumberFormat="1" applyFont="1" applyFill="1" applyBorder="1" applyAlignment="1">
      <alignment horizontal="center" vertical="top"/>
    </xf>
    <xf numFmtId="41" fontId="9" fillId="0" borderId="31" xfId="5" applyNumberFormat="1" applyFont="1" applyFill="1" applyBorder="1" applyAlignment="1">
      <alignment horizontal="center" vertical="top"/>
    </xf>
    <xf numFmtId="37" fontId="9" fillId="0" borderId="0" xfId="5" applyNumberFormat="1" applyFont="1" applyFill="1" applyBorder="1" applyAlignment="1">
      <alignment horizontal="center" vertical="top"/>
    </xf>
    <xf numFmtId="41" fontId="9" fillId="0" borderId="14" xfId="5" applyNumberFormat="1" applyFont="1" applyFill="1" applyBorder="1" applyAlignment="1">
      <alignment horizontal="center" vertical="top"/>
    </xf>
    <xf numFmtId="165" fontId="9" fillId="0" borderId="0" xfId="5" applyNumberFormat="1" applyFont="1" applyFill="1" applyBorder="1" applyAlignment="1"/>
    <xf numFmtId="168" fontId="9" fillId="0" borderId="0" xfId="5" applyNumberFormat="1" applyFont="1" applyFill="1" applyBorder="1" applyAlignment="1"/>
    <xf numFmtId="0" fontId="9" fillId="0" borderId="0" xfId="5" applyNumberFormat="1" applyFont="1" applyFill="1" applyBorder="1" applyAlignment="1"/>
    <xf numFmtId="0" fontId="7" fillId="0" borderId="22" xfId="5" applyNumberFormat="1" applyFont="1" applyFill="1" applyBorder="1" applyAlignment="1">
      <alignment horizontal="center"/>
    </xf>
    <xf numFmtId="0" fontId="9" fillId="0" borderId="32" xfId="5" applyNumberFormat="1" applyFont="1" applyFill="1" applyBorder="1" applyAlignment="1">
      <alignment horizontal="center"/>
    </xf>
    <xf numFmtId="17" fontId="9" fillId="0" borderId="33" xfId="5" applyNumberFormat="1" applyFont="1" applyFill="1" applyBorder="1" applyAlignment="1">
      <alignment horizontal="center"/>
    </xf>
    <xf numFmtId="41" fontId="9" fillId="0" borderId="33" xfId="5" applyNumberFormat="1" applyFont="1" applyFill="1" applyBorder="1" applyAlignment="1">
      <alignment horizontal="center"/>
    </xf>
    <xf numFmtId="41" fontId="9" fillId="0" borderId="34" xfId="5" applyNumberFormat="1" applyFont="1" applyFill="1" applyBorder="1" applyAlignment="1">
      <alignment horizontal="center"/>
    </xf>
    <xf numFmtId="37" fontId="9" fillId="0" borderId="33" xfId="5" applyNumberFormat="1" applyFont="1" applyFill="1" applyBorder="1" applyAlignment="1">
      <alignment horizontal="center"/>
    </xf>
    <xf numFmtId="41" fontId="9" fillId="0" borderId="33" xfId="5" applyNumberFormat="1" applyFont="1" applyFill="1" applyBorder="1" applyAlignment="1">
      <alignment horizontal="left"/>
    </xf>
    <xf numFmtId="41" fontId="9" fillId="0" borderId="20" xfId="5" applyNumberFormat="1" applyFont="1" applyFill="1" applyBorder="1" applyAlignment="1">
      <alignment horizontal="center"/>
    </xf>
    <xf numFmtId="0" fontId="7" fillId="0" borderId="0" xfId="5" applyBorder="1"/>
    <xf numFmtId="0" fontId="7" fillId="0" borderId="13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center"/>
    </xf>
    <xf numFmtId="17" fontId="9" fillId="0" borderId="0" xfId="5" applyNumberFormat="1" applyFont="1" applyFill="1" applyBorder="1" applyAlignment="1">
      <alignment horizontal="center"/>
    </xf>
    <xf numFmtId="41" fontId="9" fillId="0" borderId="0" xfId="5" applyNumberFormat="1" applyFont="1" applyFill="1" applyBorder="1" applyAlignment="1">
      <alignment horizontal="left"/>
    </xf>
    <xf numFmtId="41" fontId="9" fillId="0" borderId="31" xfId="5" applyNumberFormat="1" applyFont="1" applyFill="1" applyBorder="1" applyAlignment="1">
      <alignment horizontal="left"/>
    </xf>
    <xf numFmtId="37" fontId="9" fillId="0" borderId="23" xfId="5" applyNumberFormat="1" applyFont="1" applyFill="1" applyBorder="1" applyAlignment="1">
      <alignment horizontal="center"/>
    </xf>
    <xf numFmtId="37" fontId="9" fillId="0" borderId="0" xfId="5" applyNumberFormat="1" applyFont="1" applyFill="1" applyBorder="1" applyAlignment="1">
      <alignment horizontal="center"/>
    </xf>
    <xf numFmtId="41" fontId="9" fillId="0" borderId="14" xfId="5" applyNumberFormat="1" applyFont="1" applyFill="1" applyBorder="1" applyAlignment="1">
      <alignment horizontal="left"/>
    </xf>
    <xf numFmtId="42" fontId="9" fillId="0" borderId="31" xfId="5" applyNumberFormat="1" applyFont="1" applyFill="1" applyBorder="1" applyAlignment="1">
      <alignment horizontal="left"/>
    </xf>
    <xf numFmtId="42" fontId="9" fillId="0" borderId="14" xfId="5" applyNumberFormat="1" applyFont="1" applyFill="1" applyBorder="1" applyAlignment="1">
      <alignment horizontal="left"/>
    </xf>
    <xf numFmtId="168" fontId="9" fillId="0" borderId="31" xfId="5" applyNumberFormat="1" applyFont="1" applyFill="1" applyBorder="1" applyAlignment="1">
      <alignment horizontal="left"/>
    </xf>
    <xf numFmtId="0" fontId="12" fillId="0" borderId="0" xfId="5" applyNumberFormat="1" applyFont="1" applyFill="1" applyAlignment="1"/>
    <xf numFmtId="167" fontId="9" fillId="0" borderId="27" xfId="5" applyNumberFormat="1" applyFont="1" applyFill="1" applyBorder="1" applyAlignment="1">
      <alignment horizontal="right"/>
    </xf>
    <xf numFmtId="41" fontId="9" fillId="0" borderId="35" xfId="5" applyNumberFormat="1" applyFont="1" applyFill="1" applyBorder="1" applyAlignment="1"/>
    <xf numFmtId="165" fontId="9" fillId="0" borderId="35" xfId="5" applyNumberFormat="1" applyFont="1" applyFill="1" applyBorder="1" applyAlignment="1"/>
    <xf numFmtId="0" fontId="13" fillId="0" borderId="0" xfId="5" applyFont="1" applyFill="1" applyBorder="1"/>
    <xf numFmtId="43" fontId="9" fillId="0" borderId="0" xfId="5" applyNumberFormat="1" applyFont="1" applyFill="1" applyBorder="1" applyAlignment="1"/>
    <xf numFmtId="0" fontId="9" fillId="0" borderId="36" xfId="5" applyNumberFormat="1" applyFont="1" applyFill="1" applyBorder="1" applyAlignment="1">
      <alignment horizontal="center"/>
    </xf>
    <xf numFmtId="41" fontId="9" fillId="0" borderId="36" xfId="5" applyNumberFormat="1" applyFont="1" applyFill="1" applyBorder="1" applyAlignment="1">
      <alignment horizontal="left"/>
    </xf>
    <xf numFmtId="170" fontId="14" fillId="0" borderId="31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left"/>
    </xf>
    <xf numFmtId="166" fontId="14" fillId="0" borderId="0" xfId="5" applyNumberFormat="1" applyFont="1" applyFill="1" applyBorder="1" applyAlignment="1">
      <alignment horizontal="right"/>
    </xf>
    <xf numFmtId="41" fontId="14" fillId="0" borderId="0" xfId="5" applyNumberFormat="1" applyFont="1" applyFill="1" applyBorder="1" applyAlignment="1">
      <alignment horizontal="left"/>
    </xf>
    <xf numFmtId="41" fontId="8" fillId="0" borderId="0" xfId="5" applyNumberFormat="1" applyFont="1" applyFill="1" applyBorder="1" applyAlignment="1">
      <alignment horizontal="left"/>
    </xf>
    <xf numFmtId="42" fontId="9" fillId="0" borderId="37" xfId="5" applyNumberFormat="1" applyFont="1" applyFill="1" applyBorder="1" applyAlignment="1">
      <alignment horizontal="left"/>
    </xf>
    <xf numFmtId="166" fontId="9" fillId="0" borderId="0" xfId="5" applyNumberFormat="1" applyFont="1" applyFill="1" applyBorder="1" applyAlignment="1">
      <alignment horizontal="right"/>
    </xf>
    <xf numFmtId="42" fontId="8" fillId="0" borderId="15" xfId="5" applyNumberFormat="1" applyFont="1" applyFill="1" applyBorder="1" applyAlignment="1">
      <alignment horizontal="left"/>
    </xf>
    <xf numFmtId="0" fontId="7" fillId="0" borderId="38" xfId="5" applyNumberFormat="1" applyFont="1" applyFill="1" applyBorder="1" applyAlignment="1">
      <alignment horizontal="center"/>
    </xf>
    <xf numFmtId="166" fontId="9" fillId="0" borderId="39" xfId="5" applyNumberFormat="1" applyFont="1" applyFill="1" applyBorder="1" applyAlignment="1">
      <alignment horizontal="left"/>
    </xf>
    <xf numFmtId="166" fontId="14" fillId="0" borderId="39" xfId="5" applyNumberFormat="1" applyFont="1" applyFill="1" applyBorder="1" applyAlignment="1">
      <alignment horizontal="right"/>
    </xf>
    <xf numFmtId="165" fontId="14" fillId="0" borderId="40" xfId="5" applyNumberFormat="1" applyFont="1" applyFill="1" applyBorder="1" applyAlignment="1">
      <alignment horizontal="left"/>
    </xf>
    <xf numFmtId="166" fontId="9" fillId="0" borderId="41" xfId="5" applyNumberFormat="1" applyFont="1" applyFill="1" applyBorder="1" applyAlignment="1">
      <alignment horizontal="left"/>
    </xf>
    <xf numFmtId="166" fontId="9" fillId="0" borderId="42" xfId="5" applyNumberFormat="1" applyFont="1" applyFill="1" applyBorder="1" applyAlignment="1">
      <alignment horizontal="left"/>
    </xf>
    <xf numFmtId="0" fontId="7" fillId="0" borderId="43" xfId="5" applyNumberFormat="1" applyFont="1" applyFill="1" applyBorder="1" applyAlignment="1">
      <alignment horizontal="center"/>
    </xf>
    <xf numFmtId="167" fontId="15" fillId="0" borderId="23" xfId="5" applyNumberFormat="1" applyFont="1" applyFill="1" applyBorder="1" applyAlignment="1">
      <alignment horizontal="right"/>
    </xf>
    <xf numFmtId="41" fontId="9" fillId="0" borderId="3" xfId="5" applyNumberFormat="1" applyFont="1" applyFill="1" applyBorder="1" applyAlignment="1"/>
    <xf numFmtId="165" fontId="12" fillId="0" borderId="0" xfId="5" applyNumberFormat="1" applyFont="1" applyFill="1" applyBorder="1" applyAlignment="1"/>
    <xf numFmtId="41" fontId="12" fillId="0" borderId="3" xfId="5" applyNumberFormat="1" applyFont="1" applyFill="1" applyBorder="1" applyAlignment="1"/>
    <xf numFmtId="165" fontId="12" fillId="0" borderId="3" xfId="5" applyNumberFormat="1" applyFont="1" applyFill="1" applyBorder="1" applyAlignment="1"/>
    <xf numFmtId="165" fontId="9" fillId="0" borderId="3" xfId="5" applyNumberFormat="1" applyFont="1" applyFill="1" applyBorder="1" applyAlignment="1"/>
    <xf numFmtId="41" fontId="9" fillId="0" borderId="44" xfId="5" applyNumberFormat="1" applyFont="1" applyFill="1" applyBorder="1" applyAlignment="1"/>
    <xf numFmtId="171" fontId="8" fillId="0" borderId="45" xfId="5" applyNumberFormat="1" applyFont="1" applyFill="1" applyBorder="1" applyAlignment="1">
      <alignment horizontal="center"/>
    </xf>
    <xf numFmtId="41" fontId="9" fillId="0" borderId="46" xfId="5" applyNumberFormat="1" applyFont="1" applyFill="1" applyBorder="1" applyAlignment="1"/>
    <xf numFmtId="43" fontId="9" fillId="0" borderId="46" xfId="5" applyNumberFormat="1" applyFont="1" applyFill="1" applyBorder="1" applyAlignment="1"/>
    <xf numFmtId="165" fontId="9" fillId="0" borderId="46" xfId="5" applyNumberFormat="1" applyFont="1" applyFill="1" applyBorder="1" applyAlignment="1"/>
    <xf numFmtId="41" fontId="9" fillId="0" borderId="47" xfId="5" applyNumberFormat="1" applyFont="1" applyFill="1" applyBorder="1" applyAlignment="1"/>
    <xf numFmtId="171" fontId="8" fillId="0" borderId="48" xfId="5" applyNumberFormat="1" applyFont="1" applyFill="1" applyBorder="1" applyAlignment="1">
      <alignment horizontal="center"/>
    </xf>
    <xf numFmtId="41" fontId="9" fillId="0" borderId="49" xfId="5" applyNumberFormat="1" applyFont="1" applyFill="1" applyBorder="1" applyAlignment="1"/>
    <xf numFmtId="171" fontId="8" fillId="0" borderId="50" xfId="5" applyNumberFormat="1" applyFont="1" applyFill="1" applyBorder="1" applyAlignment="1">
      <alignment horizontal="center"/>
    </xf>
    <xf numFmtId="41" fontId="9" fillId="0" borderId="51" xfId="5" applyNumberFormat="1" applyFont="1" applyFill="1" applyBorder="1" applyAlignment="1"/>
    <xf numFmtId="41" fontId="8" fillId="0" borderId="51" xfId="5" applyNumberFormat="1" applyFont="1" applyFill="1" applyBorder="1" applyAlignment="1"/>
    <xf numFmtId="171" fontId="8" fillId="2" borderId="45" xfId="5" applyNumberFormat="1" applyFont="1" applyFill="1" applyBorder="1" applyAlignment="1">
      <alignment horizontal="center"/>
    </xf>
    <xf numFmtId="41" fontId="9" fillId="2" borderId="46" xfId="5" applyNumberFormat="1" applyFont="1" applyFill="1" applyBorder="1" applyAlignment="1"/>
    <xf numFmtId="43" fontId="9" fillId="2" borderId="46" xfId="5" applyNumberFormat="1" applyFont="1" applyFill="1" applyBorder="1" applyAlignment="1"/>
    <xf numFmtId="165" fontId="9" fillId="2" borderId="46" xfId="5" applyNumberFormat="1" applyFont="1" applyFill="1" applyBorder="1" applyAlignment="1"/>
    <xf numFmtId="41" fontId="9" fillId="2" borderId="47" xfId="5" applyNumberFormat="1" applyFont="1" applyFill="1" applyBorder="1" applyAlignment="1"/>
    <xf numFmtId="171" fontId="8" fillId="2" borderId="48" xfId="5" applyNumberFormat="1" applyFont="1" applyFill="1" applyBorder="1" applyAlignment="1">
      <alignment horizontal="center"/>
    </xf>
    <xf numFmtId="41" fontId="9" fillId="2" borderId="3" xfId="5" applyNumberFormat="1" applyFont="1" applyFill="1" applyBorder="1" applyAlignment="1"/>
    <xf numFmtId="41" fontId="9" fillId="2" borderId="44" xfId="5" applyNumberFormat="1" applyFont="1" applyFill="1" applyBorder="1" applyAlignment="1"/>
    <xf numFmtId="171" fontId="8" fillId="2" borderId="50" xfId="5" applyNumberFormat="1" applyFont="1" applyFill="1" applyBorder="1" applyAlignment="1">
      <alignment horizontal="center"/>
    </xf>
    <xf numFmtId="41" fontId="9" fillId="2" borderId="51" xfId="5" applyNumberFormat="1" applyFont="1" applyFill="1" applyBorder="1" applyAlignment="1"/>
    <xf numFmtId="41" fontId="8" fillId="2" borderId="51" xfId="5" applyNumberFormat="1" applyFont="1" applyFill="1" applyBorder="1" applyAlignment="1"/>
    <xf numFmtId="41" fontId="8" fillId="2" borderId="52" xfId="5" applyNumberFormat="1" applyFont="1" applyFill="1" applyBorder="1" applyAlignment="1"/>
    <xf numFmtId="41" fontId="8" fillId="0" borderId="52" xfId="5" applyNumberFormat="1" applyFont="1" applyFill="1" applyBorder="1" applyAlignment="1"/>
    <xf numFmtId="167" fontId="16" fillId="0" borderId="23" xfId="5" applyNumberFormat="1" applyFont="1" applyFill="1" applyBorder="1" applyAlignment="1">
      <alignment horizontal="right"/>
    </xf>
    <xf numFmtId="41" fontId="16" fillId="0" borderId="0" xfId="5" applyNumberFormat="1" applyFont="1" applyFill="1" applyAlignment="1"/>
    <xf numFmtId="165" fontId="17" fillId="0" borderId="0" xfId="5" applyNumberFormat="1" applyFont="1" applyFill="1"/>
    <xf numFmtId="0" fontId="13" fillId="0" borderId="0" xfId="5" applyNumberFormat="1" applyFont="1" applyFill="1" applyAlignment="1"/>
    <xf numFmtId="41" fontId="9" fillId="0" borderId="14" xfId="5" applyNumberFormat="1" applyFont="1" applyFill="1" applyBorder="1" applyAlignment="1">
      <alignment horizontal="center"/>
    </xf>
    <xf numFmtId="41" fontId="9" fillId="0" borderId="9" xfId="5" applyNumberFormat="1" applyFont="1" applyFill="1" applyBorder="1" applyAlignment="1">
      <alignment horizontal="left"/>
    </xf>
    <xf numFmtId="0" fontId="7" fillId="0" borderId="0" xfId="5" applyNumberFormat="1" applyFont="1" applyFill="1" applyAlignment="1"/>
    <xf numFmtId="0" fontId="6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65" fontId="9" fillId="0" borderId="33" xfId="5" applyNumberFormat="1" applyFont="1" applyFill="1" applyBorder="1" applyAlignment="1"/>
    <xf numFmtId="0" fontId="18" fillId="0" borderId="0" xfId="5" applyFont="1" applyFill="1" applyAlignment="1">
      <alignment horizontal="centerContinuous"/>
    </xf>
    <xf numFmtId="0" fontId="19" fillId="0" borderId="0" xfId="5" applyFont="1" applyFill="1" applyAlignment="1">
      <alignment horizontal="centerContinuous"/>
    </xf>
    <xf numFmtId="0" fontId="20" fillId="0" borderId="0" xfId="5" applyFont="1" applyFill="1"/>
    <xf numFmtId="0" fontId="21" fillId="0" borderId="0" xfId="5" applyFont="1" applyFill="1"/>
    <xf numFmtId="0" fontId="20" fillId="0" borderId="0" xfId="5" applyFont="1" applyFill="1" applyAlignment="1">
      <alignment horizontal="center"/>
    </xf>
    <xf numFmtId="0" fontId="20" fillId="0" borderId="0" xfId="5" applyFont="1" applyFill="1" applyAlignment="1"/>
    <xf numFmtId="0" fontId="22" fillId="0" borderId="33" xfId="5" applyFont="1" applyFill="1" applyBorder="1" applyAlignment="1">
      <alignment horizontal="center"/>
    </xf>
    <xf numFmtId="0" fontId="22" fillId="0" borderId="0" xfId="5" applyFont="1" applyFill="1" applyAlignment="1">
      <alignment horizontal="center"/>
    </xf>
    <xf numFmtId="169" fontId="20" fillId="0" borderId="0" xfId="5" applyNumberFormat="1" applyFont="1" applyFill="1"/>
    <xf numFmtId="0" fontId="22" fillId="0" borderId="33" xfId="5" applyFont="1" applyFill="1" applyBorder="1" applyAlignment="1">
      <alignment horizontal="center" wrapText="1"/>
    </xf>
    <xf numFmtId="0" fontId="0" fillId="0" borderId="33" xfId="0" applyBorder="1"/>
    <xf numFmtId="0" fontId="0" fillId="0" borderId="0" xfId="0" applyBorder="1"/>
    <xf numFmtId="165" fontId="7" fillId="0" borderId="0" xfId="5" applyNumberFormat="1" applyFill="1" applyBorder="1"/>
    <xf numFmtId="0" fontId="24" fillId="0" borderId="53" xfId="5" applyFont="1" applyBorder="1" applyAlignment="1">
      <alignment horizontal="centerContinuous"/>
    </xf>
    <xf numFmtId="0" fontId="23" fillId="0" borderId="54" xfId="5" applyFont="1" applyBorder="1" applyAlignment="1">
      <alignment horizontal="centerContinuous"/>
    </xf>
    <xf numFmtId="0" fontId="23" fillId="0" borderId="55" xfId="5" applyFont="1" applyBorder="1" applyAlignment="1">
      <alignment horizontal="centerContinuous"/>
    </xf>
    <xf numFmtId="0" fontId="7" fillId="0" borderId="13" xfId="5" applyBorder="1"/>
    <xf numFmtId="0" fontId="7" fillId="0" borderId="14" xfId="5" applyBorder="1"/>
    <xf numFmtId="0" fontId="25" fillId="2" borderId="65" xfId="5" applyFont="1" applyFill="1" applyBorder="1" applyAlignment="1">
      <alignment horizontal="left"/>
    </xf>
    <xf numFmtId="0" fontId="25" fillId="2" borderId="35" xfId="5" applyFont="1" applyFill="1" applyBorder="1"/>
    <xf numFmtId="0" fontId="26" fillId="2" borderId="35" xfId="5" applyFont="1" applyFill="1" applyBorder="1"/>
    <xf numFmtId="0" fontId="26" fillId="2" borderId="9" xfId="5" applyFont="1" applyFill="1" applyBorder="1"/>
    <xf numFmtId="0" fontId="26" fillId="2" borderId="13" xfId="5" applyFont="1" applyFill="1" applyBorder="1" applyAlignment="1">
      <alignment horizontal="center"/>
    </xf>
    <xf numFmtId="0" fontId="26" fillId="2" borderId="0" xfId="5" applyFont="1" applyFill="1" applyBorder="1"/>
    <xf numFmtId="0" fontId="25" fillId="2" borderId="0" xfId="5" applyFont="1" applyFill="1" applyBorder="1"/>
    <xf numFmtId="0" fontId="25" fillId="2" borderId="14" xfId="5" applyFont="1" applyFill="1" applyBorder="1" applyAlignment="1">
      <alignment horizontal="center"/>
    </xf>
    <xf numFmtId="10" fontId="26" fillId="2" borderId="0" xfId="5" applyNumberFormat="1" applyFont="1" applyFill="1" applyBorder="1"/>
    <xf numFmtId="0" fontId="26" fillId="2" borderId="14" xfId="5" applyFont="1" applyFill="1" applyBorder="1" applyAlignment="1">
      <alignment horizontal="left" indent="1"/>
    </xf>
    <xf numFmtId="168" fontId="26" fillId="2" borderId="0" xfId="7" applyNumberFormat="1" applyFont="1" applyFill="1" applyBorder="1"/>
    <xf numFmtId="41" fontId="26" fillId="2" borderId="0" xfId="5" applyNumberFormat="1" applyFont="1" applyFill="1" applyBorder="1"/>
    <xf numFmtId="165" fontId="26" fillId="2" borderId="33" xfId="6" applyNumberFormat="1" applyFont="1" applyFill="1" applyBorder="1"/>
    <xf numFmtId="0" fontId="26" fillId="2" borderId="20" xfId="5" applyFont="1" applyFill="1" applyBorder="1" applyAlignment="1">
      <alignment horizontal="left" indent="1"/>
    </xf>
    <xf numFmtId="165" fontId="26" fillId="2" borderId="0" xfId="6" applyNumberFormat="1" applyFont="1" applyFill="1" applyBorder="1"/>
    <xf numFmtId="5" fontId="26" fillId="2" borderId="0" xfId="5" applyNumberFormat="1" applyFont="1" applyFill="1" applyBorder="1"/>
    <xf numFmtId="168" fontId="26" fillId="2" borderId="15" xfId="7" applyNumberFormat="1" applyFont="1" applyFill="1" applyBorder="1"/>
    <xf numFmtId="0" fontId="26" fillId="2" borderId="14" xfId="5" quotePrefix="1" applyFont="1" applyFill="1" applyBorder="1" applyAlignment="1">
      <alignment horizontal="left" indent="1"/>
    </xf>
    <xf numFmtId="165" fontId="26" fillId="2" borderId="15" xfId="6" applyNumberFormat="1" applyFont="1" applyFill="1" applyBorder="1"/>
    <xf numFmtId="0" fontId="26" fillId="2" borderId="19" xfId="5" applyFont="1" applyFill="1" applyBorder="1" applyAlignment="1">
      <alignment horizontal="center"/>
    </xf>
    <xf numFmtId="0" fontId="26" fillId="2" borderId="33" xfId="5" applyFont="1" applyFill="1" applyBorder="1"/>
    <xf numFmtId="5" fontId="26" fillId="2" borderId="33" xfId="5" applyNumberFormat="1" applyFont="1" applyFill="1" applyBorder="1"/>
    <xf numFmtId="0" fontId="26" fillId="2" borderId="20" xfId="5" applyFont="1" applyFill="1" applyBorder="1"/>
    <xf numFmtId="0" fontId="26" fillId="2" borderId="38" xfId="5" applyFont="1" applyFill="1" applyBorder="1" applyAlignment="1">
      <alignment horizontal="center"/>
    </xf>
    <xf numFmtId="0" fontId="26" fillId="2" borderId="39" xfId="5" applyFont="1" applyFill="1" applyBorder="1"/>
    <xf numFmtId="5" fontId="26" fillId="2" borderId="39" xfId="5" applyNumberFormat="1" applyFont="1" applyFill="1" applyBorder="1"/>
    <xf numFmtId="0" fontId="26" fillId="2" borderId="42" xfId="5" applyFont="1" applyFill="1" applyBorder="1"/>
    <xf numFmtId="0" fontId="26" fillId="2" borderId="20" xfId="5" applyFont="1" applyFill="1" applyBorder="1" applyAlignment="1">
      <alignment horizontal="center"/>
    </xf>
    <xf numFmtId="0" fontId="26" fillId="2" borderId="14" xfId="5" applyFont="1" applyFill="1" applyBorder="1" applyAlignment="1">
      <alignment horizontal="center"/>
    </xf>
    <xf numFmtId="0" fontId="26" fillId="2" borderId="42" xfId="5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wrapText="1"/>
    </xf>
    <xf numFmtId="17" fontId="27" fillId="0" borderId="0" xfId="0" applyNumberFormat="1" applyFont="1" applyFill="1" applyBorder="1" applyAlignment="1">
      <alignment horizontal="center" vertical="center" wrapText="1"/>
    </xf>
    <xf numFmtId="165" fontId="0" fillId="0" borderId="33" xfId="1" applyNumberFormat="1" applyFont="1" applyBorder="1"/>
    <xf numFmtId="43" fontId="7" fillId="0" borderId="0" xfId="5" applyNumberFormat="1" applyBorder="1"/>
    <xf numFmtId="0" fontId="16" fillId="0" borderId="23" xfId="5" applyNumberFormat="1" applyFont="1" applyFill="1" applyBorder="1" applyAlignment="1">
      <alignment horizontal="right"/>
    </xf>
    <xf numFmtId="165" fontId="7" fillId="0" borderId="0" xfId="1" applyNumberFormat="1" applyFont="1"/>
    <xf numFmtId="41" fontId="7" fillId="0" borderId="0" xfId="5" applyNumberFormat="1" applyFont="1" applyFill="1"/>
    <xf numFmtId="0" fontId="7" fillId="4" borderId="0" xfId="5" applyFill="1"/>
    <xf numFmtId="0" fontId="28" fillId="4" borderId="56" xfId="5" applyFont="1" applyFill="1" applyBorder="1" applyAlignment="1">
      <alignment horizontal="center" wrapText="1"/>
    </xf>
    <xf numFmtId="0" fontId="28" fillId="4" borderId="57" xfId="5" applyFont="1" applyFill="1" applyBorder="1" applyAlignment="1">
      <alignment horizontal="center" wrapText="1"/>
    </xf>
    <xf numFmtId="0" fontId="28" fillId="4" borderId="58" xfId="5" applyFont="1" applyFill="1" applyBorder="1" applyAlignment="1">
      <alignment horizontal="center" wrapText="1"/>
    </xf>
    <xf numFmtId="0" fontId="29" fillId="4" borderId="22" xfId="5" applyFont="1" applyFill="1" applyBorder="1" applyAlignment="1">
      <alignment horizontal="center"/>
    </xf>
    <xf numFmtId="165" fontId="29" fillId="4" borderId="5" xfId="6" applyNumberFormat="1" applyFont="1" applyFill="1" applyBorder="1"/>
    <xf numFmtId="165" fontId="29" fillId="4" borderId="18" xfId="6" applyNumberFormat="1" applyFont="1" applyFill="1" applyBorder="1"/>
    <xf numFmtId="0" fontId="29" fillId="4" borderId="59" xfId="5" applyFont="1" applyFill="1" applyBorder="1" applyAlignment="1">
      <alignment horizontal="center"/>
    </xf>
    <xf numFmtId="165" fontId="29" fillId="4" borderId="60" xfId="6" applyNumberFormat="1" applyFont="1" applyFill="1" applyBorder="1"/>
    <xf numFmtId="165" fontId="29" fillId="4" borderId="61" xfId="6" applyNumberFormat="1" applyFont="1" applyFill="1" applyBorder="1"/>
    <xf numFmtId="0" fontId="29" fillId="4" borderId="62" xfId="5" applyFont="1" applyFill="1" applyBorder="1" applyAlignment="1">
      <alignment horizontal="center"/>
    </xf>
    <xf numFmtId="165" fontId="29" fillId="4" borderId="63" xfId="6" applyNumberFormat="1" applyFont="1" applyFill="1" applyBorder="1"/>
    <xf numFmtId="165" fontId="29" fillId="4" borderId="64" xfId="6" applyNumberFormat="1" applyFont="1" applyFill="1" applyBorder="1"/>
  </cellXfs>
  <cellStyles count="8">
    <cellStyle name="Comma" xfId="1" builtinId="3"/>
    <cellStyle name="Comma 2" xfId="6" xr:uid="{00000000-0005-0000-0000-000001000000}"/>
    <cellStyle name="Currency 2" xfId="7" xr:uid="{00000000-0005-0000-0000-000002000000}"/>
    <cellStyle name="Normal" xfId="0" builtinId="0"/>
    <cellStyle name="Normal 2" xfId="5" xr:uid="{00000000-0005-0000-0000-000004000000}"/>
    <cellStyle name="Normal 5" xfId="3" xr:uid="{00000000-0005-0000-0000-000005000000}"/>
    <cellStyle name="Normal 9" xfId="2" xr:uid="{00000000-0005-0000-0000-000006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"/>
  <sheetViews>
    <sheetView tabSelected="1" view="pageBreakPreview" zoomScale="60" zoomScaleNormal="100" workbookViewId="0">
      <selection activeCell="C3" sqref="C3:C6"/>
    </sheetView>
  </sheetViews>
  <sheetFormatPr defaultColWidth="8.85546875" defaultRowHeight="15" x14ac:dyDescent="0.25"/>
  <cols>
    <col min="1" max="1" width="8.85546875" style="64"/>
    <col min="2" max="2" width="9.140625" style="64" bestFit="1" customWidth="1"/>
    <col min="3" max="3" width="15.140625" style="64" customWidth="1"/>
    <col min="4" max="4" width="15" style="64" customWidth="1"/>
    <col min="5" max="5" width="13.7109375" style="64" bestFit="1" customWidth="1"/>
    <col min="6" max="16384" width="8.85546875" style="64"/>
  </cols>
  <sheetData>
    <row r="2" spans="1:6" ht="15.75" thickBot="1" x14ac:dyDescent="0.3">
      <c r="A2" s="246"/>
      <c r="B2" s="246"/>
      <c r="C2" s="246"/>
      <c r="D2" s="246"/>
      <c r="E2" s="246"/>
      <c r="F2" s="246"/>
    </row>
    <row r="3" spans="1:6" ht="63.75" thickBot="1" x14ac:dyDescent="0.3">
      <c r="A3" s="246"/>
      <c r="B3" s="247" t="s">
        <v>172</v>
      </c>
      <c r="C3" s="248" t="s">
        <v>173</v>
      </c>
      <c r="D3" s="248" t="s">
        <v>174</v>
      </c>
      <c r="E3" s="249" t="s">
        <v>207</v>
      </c>
      <c r="F3" s="246"/>
    </row>
    <row r="4" spans="1:6" ht="15.75" x14ac:dyDescent="0.25">
      <c r="A4" s="246"/>
      <c r="B4" s="250">
        <v>2023</v>
      </c>
      <c r="C4" s="251">
        <f>'Rev Req'!D21</f>
        <v>928181.22243663447</v>
      </c>
      <c r="D4" s="251">
        <f>'Rev Req'!J17</f>
        <v>4396726.7174088517</v>
      </c>
      <c r="E4" s="252">
        <f>C4-D4</f>
        <v>-3468545.4949722174</v>
      </c>
      <c r="F4" s="246"/>
    </row>
    <row r="5" spans="1:6" ht="15.75" x14ac:dyDescent="0.25">
      <c r="A5" s="246"/>
      <c r="B5" s="253">
        <v>2024</v>
      </c>
      <c r="C5" s="254">
        <f>'Rev Req'!D39</f>
        <v>10513601.185772344</v>
      </c>
      <c r="D5" s="254">
        <f>'Rev Req'!J35</f>
        <v>12755665.009445274</v>
      </c>
      <c r="E5" s="255">
        <f t="shared" ref="E5:E6" si="0">C5-D5</f>
        <v>-2242063.8236729298</v>
      </c>
      <c r="F5" s="246"/>
    </row>
    <row r="6" spans="1:6" ht="16.5" thickBot="1" x14ac:dyDescent="0.3">
      <c r="A6" s="246"/>
      <c r="B6" s="256">
        <v>2025</v>
      </c>
      <c r="C6" s="257">
        <f>'Rev Req'!D57</f>
        <v>33519159.491641212</v>
      </c>
      <c r="D6" s="257">
        <f>'Rev Req'!J53</f>
        <v>32941861.115745742</v>
      </c>
      <c r="E6" s="258">
        <f t="shared" si="0"/>
        <v>577298.37589547038</v>
      </c>
      <c r="F6" s="246"/>
    </row>
    <row r="7" spans="1:6" x14ac:dyDescent="0.25">
      <c r="A7" s="246"/>
      <c r="B7" s="246"/>
      <c r="C7" s="246"/>
      <c r="D7" s="246"/>
      <c r="E7" s="246"/>
      <c r="F7" s="24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63"/>
  <sheetViews>
    <sheetView view="pageBreakPreview" zoomScale="60" zoomScaleNormal="90" workbookViewId="0">
      <pane ySplit="5" topLeftCell="A12" activePane="bottomLeft" state="frozen"/>
      <selection pane="bottomLeft" activeCell="E61" sqref="E61"/>
    </sheetView>
  </sheetViews>
  <sheetFormatPr defaultColWidth="8.85546875" defaultRowHeight="15" x14ac:dyDescent="0.25"/>
  <cols>
    <col min="1" max="1" width="4.42578125" style="64" bestFit="1" customWidth="1"/>
    <col min="2" max="2" width="38" style="64" bestFit="1" customWidth="1"/>
    <col min="3" max="3" width="9.140625" style="64" bestFit="1" customWidth="1"/>
    <col min="4" max="4" width="14.7109375" style="64" customWidth="1"/>
    <col min="5" max="5" width="31.5703125" style="64" bestFit="1" customWidth="1"/>
    <col min="6" max="6" width="8.85546875" style="64"/>
    <col min="7" max="7" width="4.5703125" style="64" customWidth="1"/>
    <col min="8" max="8" width="39.5703125" style="64" bestFit="1" customWidth="1"/>
    <col min="9" max="9" width="8.85546875" style="64"/>
    <col min="10" max="10" width="15.42578125" style="64" customWidth="1"/>
    <col min="11" max="11" width="31.5703125" style="64" bestFit="1" customWidth="1"/>
    <col min="12" max="16384" width="8.85546875" style="64"/>
  </cols>
  <sheetData>
    <row r="2" spans="1:11" ht="15.75" thickBot="1" x14ac:dyDescent="0.3"/>
    <row r="3" spans="1:11" ht="18.75" x14ac:dyDescent="0.3">
      <c r="A3" s="203" t="s">
        <v>175</v>
      </c>
      <c r="B3" s="204"/>
      <c r="C3" s="204"/>
      <c r="D3" s="204"/>
      <c r="E3" s="205"/>
      <c r="G3" s="203" t="s">
        <v>176</v>
      </c>
      <c r="H3" s="204"/>
      <c r="I3" s="204"/>
      <c r="J3" s="204"/>
      <c r="K3" s="205"/>
    </row>
    <row r="4" spans="1:11" x14ac:dyDescent="0.25">
      <c r="A4" s="206"/>
      <c r="B4" s="113"/>
      <c r="C4" s="113"/>
      <c r="D4" s="113"/>
      <c r="E4" s="207"/>
      <c r="G4" s="206"/>
      <c r="H4" s="113"/>
      <c r="I4" s="113"/>
      <c r="J4" s="113"/>
      <c r="K4" s="207"/>
    </row>
    <row r="5" spans="1:11" x14ac:dyDescent="0.25">
      <c r="A5" s="206"/>
      <c r="B5" s="113"/>
      <c r="C5" s="113"/>
      <c r="D5" s="113"/>
      <c r="E5" s="207"/>
      <c r="G5" s="206"/>
      <c r="H5" s="113"/>
      <c r="I5" s="113"/>
      <c r="J5" s="113"/>
      <c r="K5" s="207"/>
    </row>
    <row r="6" spans="1:11" x14ac:dyDescent="0.25">
      <c r="A6" s="208" t="s">
        <v>177</v>
      </c>
      <c r="B6" s="209"/>
      <c r="C6" s="209"/>
      <c r="D6" s="210"/>
      <c r="E6" s="211"/>
      <c r="G6" s="208" t="s">
        <v>177</v>
      </c>
      <c r="H6" s="209"/>
      <c r="I6" s="209"/>
      <c r="J6" s="210"/>
      <c r="K6" s="211"/>
    </row>
    <row r="7" spans="1:11" x14ac:dyDescent="0.25">
      <c r="A7" s="212">
        <v>1</v>
      </c>
      <c r="B7" s="213"/>
      <c r="C7" s="213"/>
      <c r="D7" s="214"/>
      <c r="E7" s="215" t="s">
        <v>178</v>
      </c>
      <c r="G7" s="212">
        <v>1</v>
      </c>
      <c r="H7" s="213"/>
      <c r="I7" s="213"/>
      <c r="J7" s="214"/>
      <c r="K7" s="215" t="s">
        <v>178</v>
      </c>
    </row>
    <row r="8" spans="1:11" x14ac:dyDescent="0.25">
      <c r="A8" s="212">
        <v>2</v>
      </c>
      <c r="B8" s="213" t="s">
        <v>179</v>
      </c>
      <c r="C8" s="213"/>
      <c r="D8" s="216">
        <v>2.5399999999999999E-2</v>
      </c>
      <c r="E8" s="217" t="s">
        <v>197</v>
      </c>
      <c r="G8" s="212">
        <v>2</v>
      </c>
      <c r="H8" s="213" t="s">
        <v>179</v>
      </c>
      <c r="I8" s="213"/>
      <c r="J8" s="216">
        <v>2.5399999999999999E-2</v>
      </c>
      <c r="K8" s="217" t="s">
        <v>197</v>
      </c>
    </row>
    <row r="9" spans="1:11" x14ac:dyDescent="0.25">
      <c r="A9" s="212">
        <f t="shared" ref="A9:A19" si="0">+A8+1</f>
        <v>3</v>
      </c>
      <c r="B9" s="213" t="s">
        <v>180</v>
      </c>
      <c r="C9" s="213"/>
      <c r="D9" s="216">
        <v>7.3899999999999993E-2</v>
      </c>
      <c r="E9" s="217" t="s">
        <v>198</v>
      </c>
      <c r="G9" s="212">
        <f t="shared" ref="G9:G15" si="1">+G8+1</f>
        <v>3</v>
      </c>
      <c r="H9" s="213" t="s">
        <v>180</v>
      </c>
      <c r="I9" s="213"/>
      <c r="J9" s="216">
        <v>7.3899999999999993E-2</v>
      </c>
      <c r="K9" s="217" t="s">
        <v>198</v>
      </c>
    </row>
    <row r="10" spans="1:11" x14ac:dyDescent="0.25">
      <c r="A10" s="212"/>
      <c r="B10" s="213"/>
      <c r="C10" s="213"/>
      <c r="D10" s="216"/>
      <c r="E10" s="217"/>
      <c r="G10" s="212">
        <f t="shared" si="1"/>
        <v>4</v>
      </c>
      <c r="H10" s="213" t="s">
        <v>181</v>
      </c>
      <c r="I10" s="213"/>
      <c r="J10" s="218">
        <v>39230943</v>
      </c>
      <c r="K10" s="217" t="s">
        <v>205</v>
      </c>
    </row>
    <row r="11" spans="1:11" x14ac:dyDescent="0.25">
      <c r="A11" s="212">
        <f>+A9+1</f>
        <v>4</v>
      </c>
      <c r="B11" s="213" t="s">
        <v>182</v>
      </c>
      <c r="C11" s="213"/>
      <c r="D11" s="218">
        <f>'E355'!C84+'E3556'!C84+'E356'!C84+'E3566'!C84+'E3970'!C84+'E3536'!C84+'E390'!C84</f>
        <v>8358294.0529852305</v>
      </c>
      <c r="E11" s="217" t="s">
        <v>195</v>
      </c>
      <c r="G11" s="212">
        <f t="shared" si="1"/>
        <v>5</v>
      </c>
      <c r="H11" s="213"/>
      <c r="I11" s="213"/>
      <c r="J11" s="213"/>
      <c r="K11" s="217"/>
    </row>
    <row r="12" spans="1:11" x14ac:dyDescent="0.25">
      <c r="A12" s="212">
        <f>+A11+1</f>
        <v>5</v>
      </c>
      <c r="B12" s="213" t="s">
        <v>68</v>
      </c>
      <c r="C12" s="213"/>
      <c r="D12" s="219">
        <f>'E355'!G84+'E3556'!G84+'E356'!G84+'E3566'!G84+'E3970'!G84+'E3536'!G84+'E390'!G84</f>
        <v>-17655.316454209595</v>
      </c>
      <c r="E12" s="217" t="s">
        <v>195</v>
      </c>
      <c r="G12" s="212">
        <f t="shared" si="1"/>
        <v>6</v>
      </c>
      <c r="H12" s="213" t="s">
        <v>183</v>
      </c>
      <c r="I12" s="213"/>
      <c r="J12" s="218">
        <f>-782266*0.79</f>
        <v>-617990.14</v>
      </c>
      <c r="K12" s="217" t="s">
        <v>206</v>
      </c>
    </row>
    <row r="13" spans="1:11" x14ac:dyDescent="0.25">
      <c r="A13" s="212">
        <f t="shared" si="0"/>
        <v>6</v>
      </c>
      <c r="B13" s="213" t="s">
        <v>184</v>
      </c>
      <c r="C13" s="213"/>
      <c r="D13" s="220">
        <f>'E355'!W38+'E3556'!W38+'E356'!W38+'E3566'!W38+'E3970'!W38+'E3536'!W38+'E390'!W38</f>
        <v>-33697.842171467855</v>
      </c>
      <c r="E13" s="221" t="s">
        <v>195</v>
      </c>
      <c r="G13" s="212">
        <f t="shared" si="1"/>
        <v>7</v>
      </c>
      <c r="H13" s="213" t="s">
        <v>185</v>
      </c>
      <c r="I13" s="213"/>
      <c r="J13" s="222">
        <f>+J10*J8*0.21</f>
        <v>209257.84996199998</v>
      </c>
      <c r="K13" s="217" t="s">
        <v>186</v>
      </c>
    </row>
    <row r="14" spans="1:11" x14ac:dyDescent="0.25">
      <c r="A14" s="212">
        <f t="shared" si="0"/>
        <v>7</v>
      </c>
      <c r="B14" s="213" t="s">
        <v>181</v>
      </c>
      <c r="C14" s="213"/>
      <c r="D14" s="218">
        <f>SUM(D11:D13)</f>
        <v>8306940.8943595532</v>
      </c>
      <c r="E14" s="217"/>
      <c r="G14" s="212">
        <f t="shared" si="1"/>
        <v>8</v>
      </c>
      <c r="H14" s="213" t="s">
        <v>187</v>
      </c>
      <c r="I14" s="213"/>
      <c r="J14" s="220">
        <f>-J10*J9</f>
        <v>-2899166.6876999997</v>
      </c>
      <c r="K14" s="221" t="s">
        <v>188</v>
      </c>
    </row>
    <row r="15" spans="1:11" x14ac:dyDescent="0.25">
      <c r="A15" s="212">
        <f t="shared" si="0"/>
        <v>8</v>
      </c>
      <c r="B15" s="213"/>
      <c r="C15" s="213"/>
      <c r="D15" s="213"/>
      <c r="E15" s="217"/>
      <c r="G15" s="212">
        <f t="shared" si="1"/>
        <v>9</v>
      </c>
      <c r="H15" s="213" t="s">
        <v>189</v>
      </c>
      <c r="I15" s="213"/>
      <c r="J15" s="218">
        <f>-J12-J13-J14</f>
        <v>3307898.9777379995</v>
      </c>
      <c r="K15" s="217"/>
    </row>
    <row r="16" spans="1:11" ht="15.75" thickBot="1" x14ac:dyDescent="0.3">
      <c r="A16" s="212">
        <f t="shared" si="0"/>
        <v>9</v>
      </c>
      <c r="B16" s="213" t="s">
        <v>183</v>
      </c>
      <c r="C16" s="213"/>
      <c r="D16" s="218">
        <f>-0.79*('E355'!E83+'E3556'!E83+'E356'!E83+'E3566'!E83+'E3970'!E83+'E3536'!E83+'E390'!E83)</f>
        <v>-128747.9999891592</v>
      </c>
      <c r="E16" s="217" t="s">
        <v>196</v>
      </c>
      <c r="G16" s="212"/>
      <c r="H16" s="213"/>
      <c r="I16" s="213"/>
      <c r="J16" s="223"/>
      <c r="K16" s="217"/>
    </row>
    <row r="17" spans="1:11" ht="15.75" thickBot="1" x14ac:dyDescent="0.3">
      <c r="A17" s="212">
        <f t="shared" si="0"/>
        <v>10</v>
      </c>
      <c r="B17" s="213" t="s">
        <v>185</v>
      </c>
      <c r="C17" s="213"/>
      <c r="D17" s="222">
        <f>+D14*D8*0.21</f>
        <v>44309.222730513851</v>
      </c>
      <c r="E17" s="217" t="s">
        <v>190</v>
      </c>
      <c r="G17" s="212">
        <f>+G15+1</f>
        <v>10</v>
      </c>
      <c r="H17" s="213" t="s">
        <v>191</v>
      </c>
      <c r="I17" s="213"/>
      <c r="J17" s="224">
        <f>+J15/0.79/0.952348</f>
        <v>4396726.7174088517</v>
      </c>
      <c r="K17" s="217" t="s">
        <v>203</v>
      </c>
    </row>
    <row r="18" spans="1:11" x14ac:dyDescent="0.25">
      <c r="A18" s="212">
        <f t="shared" si="0"/>
        <v>11</v>
      </c>
      <c r="B18" s="213" t="s">
        <v>187</v>
      </c>
      <c r="C18" s="213"/>
      <c r="D18" s="220">
        <f>-D14*D9</f>
        <v>-613882.93209317094</v>
      </c>
      <c r="E18" s="221" t="s">
        <v>192</v>
      </c>
      <c r="G18" s="212"/>
      <c r="H18" s="213"/>
      <c r="I18" s="213"/>
      <c r="J18" s="223"/>
      <c r="K18" s="235" t="s">
        <v>204</v>
      </c>
    </row>
    <row r="19" spans="1:11" x14ac:dyDescent="0.25">
      <c r="A19" s="212">
        <f t="shared" si="0"/>
        <v>12</v>
      </c>
      <c r="B19" s="213" t="s">
        <v>189</v>
      </c>
      <c r="C19" s="213"/>
      <c r="D19" s="218">
        <f>-D16-D17-D18</f>
        <v>698321.70935181633</v>
      </c>
      <c r="E19" s="225"/>
      <c r="G19" s="212"/>
      <c r="H19" s="213"/>
      <c r="I19" s="213"/>
      <c r="J19" s="223"/>
      <c r="K19" s="225"/>
    </row>
    <row r="20" spans="1:11" ht="15.75" thickBot="1" x14ac:dyDescent="0.3">
      <c r="A20" s="212"/>
      <c r="B20" s="213"/>
      <c r="C20" s="213"/>
      <c r="D20" s="223"/>
      <c r="E20" s="217"/>
      <c r="G20" s="212"/>
      <c r="H20" s="213"/>
      <c r="I20" s="213"/>
      <c r="J20" s="223"/>
      <c r="K20" s="217"/>
    </row>
    <row r="21" spans="1:11" ht="15.75" thickBot="1" x14ac:dyDescent="0.3">
      <c r="A21" s="212">
        <f>+A19+1</f>
        <v>13</v>
      </c>
      <c r="B21" s="213" t="s">
        <v>191</v>
      </c>
      <c r="C21" s="213"/>
      <c r="D21" s="226">
        <f>+D19/0.79/0.952348</f>
        <v>928181.22243663447</v>
      </c>
      <c r="E21" s="217" t="s">
        <v>203</v>
      </c>
      <c r="G21" s="212"/>
      <c r="H21" s="213"/>
      <c r="I21" s="213"/>
      <c r="J21" s="222"/>
      <c r="K21" s="217"/>
    </row>
    <row r="22" spans="1:11" x14ac:dyDescent="0.25">
      <c r="A22" s="227"/>
      <c r="B22" s="228"/>
      <c r="C22" s="228"/>
      <c r="D22" s="229"/>
      <c r="E22" s="235" t="s">
        <v>204</v>
      </c>
      <c r="G22" s="227"/>
      <c r="H22" s="228"/>
      <c r="I22" s="228"/>
      <c r="J22" s="229"/>
      <c r="K22" s="230"/>
    </row>
    <row r="23" spans="1:11" x14ac:dyDescent="0.25">
      <c r="A23" s="206"/>
      <c r="B23" s="113"/>
      <c r="C23" s="113"/>
      <c r="D23" s="113"/>
      <c r="E23" s="207"/>
      <c r="G23" s="206"/>
      <c r="H23" s="113"/>
      <c r="I23" s="113"/>
      <c r="J23" s="113"/>
      <c r="K23" s="207"/>
    </row>
    <row r="24" spans="1:11" x14ac:dyDescent="0.25">
      <c r="A24" s="208" t="s">
        <v>193</v>
      </c>
      <c r="B24" s="209"/>
      <c r="C24" s="209"/>
      <c r="D24" s="210"/>
      <c r="E24" s="211"/>
      <c r="G24" s="208" t="s">
        <v>193</v>
      </c>
      <c r="H24" s="209"/>
      <c r="I24" s="209"/>
      <c r="J24" s="210"/>
      <c r="K24" s="211"/>
    </row>
    <row r="25" spans="1:11" x14ac:dyDescent="0.25">
      <c r="A25" s="212">
        <v>1</v>
      </c>
      <c r="B25" s="213"/>
      <c r="C25" s="213"/>
      <c r="D25" s="214"/>
      <c r="E25" s="215" t="s">
        <v>178</v>
      </c>
      <c r="G25" s="212">
        <v>1</v>
      </c>
      <c r="H25" s="213"/>
      <c r="I25" s="213"/>
      <c r="J25" s="214"/>
      <c r="K25" s="215" t="s">
        <v>178</v>
      </c>
    </row>
    <row r="26" spans="1:11" x14ac:dyDescent="0.25">
      <c r="A26" s="212">
        <v>2</v>
      </c>
      <c r="B26" s="213" t="s">
        <v>179</v>
      </c>
      <c r="C26" s="213"/>
      <c r="D26" s="216">
        <v>2.5399999999999999E-2</v>
      </c>
      <c r="E26" s="217" t="s">
        <v>199</v>
      </c>
      <c r="G26" s="212">
        <v>2</v>
      </c>
      <c r="H26" s="213" t="s">
        <v>179</v>
      </c>
      <c r="I26" s="213"/>
      <c r="J26" s="216">
        <v>2.5399999999999999E-2</v>
      </c>
      <c r="K26" s="217" t="s">
        <v>199</v>
      </c>
    </row>
    <row r="27" spans="1:11" x14ac:dyDescent="0.25">
      <c r="A27" s="212">
        <f t="shared" ref="A27:A37" si="2">+A26+1</f>
        <v>3</v>
      </c>
      <c r="B27" s="213" t="s">
        <v>180</v>
      </c>
      <c r="C27" s="213"/>
      <c r="D27" s="216">
        <v>7.4399999999999994E-2</v>
      </c>
      <c r="E27" s="217" t="s">
        <v>200</v>
      </c>
      <c r="G27" s="212">
        <f t="shared" ref="G27:G33" si="3">+G26+1</f>
        <v>3</v>
      </c>
      <c r="H27" s="213" t="s">
        <v>180</v>
      </c>
      <c r="I27" s="213"/>
      <c r="J27" s="216">
        <v>7.3899999999999993E-2</v>
      </c>
      <c r="K27" s="217" t="s">
        <v>200</v>
      </c>
    </row>
    <row r="28" spans="1:11" x14ac:dyDescent="0.25">
      <c r="A28" s="212"/>
      <c r="B28" s="213"/>
      <c r="C28" s="213"/>
      <c r="D28" s="216"/>
      <c r="E28" s="217"/>
      <c r="G28" s="212">
        <f t="shared" si="3"/>
        <v>4</v>
      </c>
      <c r="H28" s="213" t="s">
        <v>181</v>
      </c>
      <c r="I28" s="213"/>
      <c r="J28" s="218">
        <v>111231208</v>
      </c>
      <c r="K28" s="217" t="s">
        <v>205</v>
      </c>
    </row>
    <row r="29" spans="1:11" x14ac:dyDescent="0.25">
      <c r="A29" s="212">
        <f>+A27+1</f>
        <v>4</v>
      </c>
      <c r="B29" s="213" t="s">
        <v>182</v>
      </c>
      <c r="C29" s="213"/>
      <c r="D29" s="218">
        <f>'E355'!C87+'E3556'!C87+'E356'!C87+'E3566'!C87+'E3970'!C87+'E3536'!C87+'E390'!C87</f>
        <v>93595465.5017602</v>
      </c>
      <c r="E29" s="217" t="s">
        <v>195</v>
      </c>
      <c r="G29" s="212">
        <f t="shared" si="3"/>
        <v>5</v>
      </c>
      <c r="H29" s="213"/>
      <c r="I29" s="213"/>
      <c r="J29" s="213"/>
      <c r="K29" s="217"/>
    </row>
    <row r="30" spans="1:11" x14ac:dyDescent="0.25">
      <c r="A30" s="212">
        <f>+A29+1</f>
        <v>5</v>
      </c>
      <c r="B30" s="213" t="s">
        <v>68</v>
      </c>
      <c r="C30" s="213"/>
      <c r="D30" s="219">
        <f>'E355'!G87+'E3556'!G87+'E356'!G87+'E3566'!G87+'E3970'!G87+'E3536'!G87+'E390'!G87</f>
        <v>-686961.43007038895</v>
      </c>
      <c r="E30" s="217" t="s">
        <v>195</v>
      </c>
      <c r="G30" s="212">
        <f t="shared" si="3"/>
        <v>6</v>
      </c>
      <c r="H30" s="213" t="s">
        <v>183</v>
      </c>
      <c r="I30" s="213"/>
      <c r="J30" s="218">
        <f>-2493808*0.79</f>
        <v>-1970108.32</v>
      </c>
      <c r="K30" s="217" t="s">
        <v>206</v>
      </c>
    </row>
    <row r="31" spans="1:11" x14ac:dyDescent="0.25">
      <c r="A31" s="212">
        <f t="shared" si="2"/>
        <v>6</v>
      </c>
      <c r="B31" s="213" t="s">
        <v>184</v>
      </c>
      <c r="C31" s="213"/>
      <c r="D31" s="220">
        <f>'E355'!W64+'E3556'!W64+'E356'!W64+'E3566'!W64+'E3970'!W64+'E3536'!W64+'E390'!W64</f>
        <v>-1356343.5373758234</v>
      </c>
      <c r="E31" s="221" t="s">
        <v>195</v>
      </c>
      <c r="G31" s="212">
        <f t="shared" si="3"/>
        <v>7</v>
      </c>
      <c r="H31" s="213" t="s">
        <v>185</v>
      </c>
      <c r="I31" s="213"/>
      <c r="J31" s="222">
        <f>+J28*J26*0.21</f>
        <v>593307.2634719999</v>
      </c>
      <c r="K31" s="217" t="s">
        <v>186</v>
      </c>
    </row>
    <row r="32" spans="1:11" x14ac:dyDescent="0.25">
      <c r="A32" s="212">
        <f t="shared" si="2"/>
        <v>7</v>
      </c>
      <c r="B32" s="213" t="s">
        <v>181</v>
      </c>
      <c r="C32" s="213"/>
      <c r="D32" s="218">
        <f>SUM(D29:D31)</f>
        <v>91552160.534313992</v>
      </c>
      <c r="E32" s="217"/>
      <c r="G32" s="212">
        <f t="shared" si="3"/>
        <v>8</v>
      </c>
      <c r="H32" s="213" t="s">
        <v>187</v>
      </c>
      <c r="I32" s="213"/>
      <c r="J32" s="220">
        <f>-J28*J27</f>
        <v>-8219986.2711999994</v>
      </c>
      <c r="K32" s="221" t="s">
        <v>188</v>
      </c>
    </row>
    <row r="33" spans="1:11" x14ac:dyDescent="0.25">
      <c r="A33" s="212">
        <f t="shared" si="2"/>
        <v>8</v>
      </c>
      <c r="B33" s="213"/>
      <c r="C33" s="213"/>
      <c r="D33" s="213"/>
      <c r="E33" s="217"/>
      <c r="G33" s="212">
        <f t="shared" si="3"/>
        <v>9</v>
      </c>
      <c r="H33" s="213" t="s">
        <v>189</v>
      </c>
      <c r="I33" s="213"/>
      <c r="J33" s="218">
        <f>-J30-J31-J32</f>
        <v>9596787.3277279995</v>
      </c>
      <c r="K33" s="217"/>
    </row>
    <row r="34" spans="1:11" ht="15.75" thickBot="1" x14ac:dyDescent="0.3">
      <c r="A34" s="212">
        <f t="shared" si="2"/>
        <v>9</v>
      </c>
      <c r="B34" s="213" t="s">
        <v>183</v>
      </c>
      <c r="C34" s="213"/>
      <c r="D34" s="218">
        <f>-0.79*('E355'!E86+'E3556'!E86+'E356'!E86+'E3566'!E86+'E3970'!E86+'E3536'!E86+'E390'!E86)</f>
        <v>-1586818.0595707279</v>
      </c>
      <c r="E34" s="217" t="s">
        <v>196</v>
      </c>
      <c r="G34" s="212"/>
      <c r="H34" s="213"/>
      <c r="I34" s="213"/>
      <c r="J34" s="223"/>
      <c r="K34" s="217"/>
    </row>
    <row r="35" spans="1:11" ht="15.75" thickBot="1" x14ac:dyDescent="0.3">
      <c r="A35" s="212">
        <f t="shared" si="2"/>
        <v>10</v>
      </c>
      <c r="B35" s="213" t="s">
        <v>185</v>
      </c>
      <c r="C35" s="213"/>
      <c r="D35" s="222">
        <f>+D32*D26*0.21</f>
        <v>488339.22429003078</v>
      </c>
      <c r="E35" s="217" t="s">
        <v>190</v>
      </c>
      <c r="G35" s="212">
        <f>+G33+1</f>
        <v>10</v>
      </c>
      <c r="H35" s="213" t="s">
        <v>191</v>
      </c>
      <c r="I35" s="213"/>
      <c r="J35" s="224">
        <f>+J33/0.79/0.952348</f>
        <v>12755665.009445274</v>
      </c>
      <c r="K35" s="217" t="s">
        <v>203</v>
      </c>
    </row>
    <row r="36" spans="1:11" x14ac:dyDescent="0.25">
      <c r="A36" s="212">
        <f t="shared" si="2"/>
        <v>11</v>
      </c>
      <c r="B36" s="213" t="s">
        <v>187</v>
      </c>
      <c r="C36" s="213"/>
      <c r="D36" s="220">
        <f>-D32*D27</f>
        <v>-6811480.7437529601</v>
      </c>
      <c r="E36" s="221" t="s">
        <v>192</v>
      </c>
      <c r="G36" s="212"/>
      <c r="H36" s="213"/>
      <c r="I36" s="213"/>
      <c r="J36" s="223"/>
      <c r="K36" s="235" t="s">
        <v>204</v>
      </c>
    </row>
    <row r="37" spans="1:11" x14ac:dyDescent="0.25">
      <c r="A37" s="212">
        <f t="shared" si="2"/>
        <v>12</v>
      </c>
      <c r="B37" s="213" t="s">
        <v>189</v>
      </c>
      <c r="C37" s="213"/>
      <c r="D37" s="218">
        <f>-D34-D35-D36</f>
        <v>7909959.579033657</v>
      </c>
      <c r="E37" s="225"/>
      <c r="G37" s="212"/>
      <c r="H37" s="213"/>
      <c r="I37" s="213"/>
      <c r="J37" s="223"/>
      <c r="K37" s="225"/>
    </row>
    <row r="38" spans="1:11" ht="15.75" thickBot="1" x14ac:dyDescent="0.3">
      <c r="A38" s="212"/>
      <c r="B38" s="213"/>
      <c r="C38" s="213"/>
      <c r="D38" s="223"/>
      <c r="E38" s="217"/>
      <c r="G38" s="212"/>
      <c r="H38" s="213"/>
      <c r="I38" s="213"/>
      <c r="J38" s="223"/>
      <c r="K38" s="217"/>
    </row>
    <row r="39" spans="1:11" ht="15.75" thickBot="1" x14ac:dyDescent="0.3">
      <c r="A39" s="212">
        <f>+A37+1</f>
        <v>13</v>
      </c>
      <c r="B39" s="213" t="s">
        <v>191</v>
      </c>
      <c r="C39" s="213"/>
      <c r="D39" s="224">
        <f>+D37/0.79/0.952348</f>
        <v>10513601.185772344</v>
      </c>
      <c r="E39" s="217" t="s">
        <v>203</v>
      </c>
      <c r="G39" s="212"/>
      <c r="H39" s="213"/>
      <c r="I39" s="213"/>
      <c r="J39" s="222"/>
      <c r="K39" s="217"/>
    </row>
    <row r="40" spans="1:11" x14ac:dyDescent="0.25">
      <c r="A40" s="227"/>
      <c r="B40" s="228"/>
      <c r="C40" s="228"/>
      <c r="D40" s="229"/>
      <c r="E40" s="235" t="s">
        <v>204</v>
      </c>
      <c r="G40" s="227"/>
      <c r="H40" s="228"/>
      <c r="I40" s="228"/>
      <c r="J40" s="229"/>
      <c r="K40" s="230"/>
    </row>
    <row r="41" spans="1:11" x14ac:dyDescent="0.25">
      <c r="A41" s="206"/>
      <c r="B41" s="113"/>
      <c r="C41" s="113"/>
      <c r="D41" s="113"/>
      <c r="E41" s="207"/>
      <c r="G41" s="206"/>
      <c r="H41" s="113"/>
      <c r="I41" s="113"/>
      <c r="J41" s="113"/>
      <c r="K41" s="207"/>
    </row>
    <row r="42" spans="1:11" x14ac:dyDescent="0.25">
      <c r="A42" s="208" t="s">
        <v>194</v>
      </c>
      <c r="B42" s="209"/>
      <c r="C42" s="209"/>
      <c r="D42" s="210"/>
      <c r="E42" s="211"/>
      <c r="G42" s="208" t="s">
        <v>194</v>
      </c>
      <c r="H42" s="209"/>
      <c r="I42" s="209"/>
      <c r="J42" s="210"/>
      <c r="K42" s="211"/>
    </row>
    <row r="43" spans="1:11" x14ac:dyDescent="0.25">
      <c r="A43" s="212">
        <v>1</v>
      </c>
      <c r="B43" s="213"/>
      <c r="C43" s="213"/>
      <c r="D43" s="214"/>
      <c r="E43" s="215" t="s">
        <v>178</v>
      </c>
      <c r="G43" s="212">
        <v>1</v>
      </c>
      <c r="H43" s="213"/>
      <c r="I43" s="213"/>
      <c r="J43" s="214"/>
      <c r="K43" s="215" t="s">
        <v>178</v>
      </c>
    </row>
    <row r="44" spans="1:11" x14ac:dyDescent="0.25">
      <c r="A44" s="212">
        <v>2</v>
      </c>
      <c r="B44" s="213" t="s">
        <v>179</v>
      </c>
      <c r="C44" s="213"/>
      <c r="D44" s="216">
        <v>2.5399999999999999E-2</v>
      </c>
      <c r="E44" s="217" t="s">
        <v>201</v>
      </c>
      <c r="G44" s="212">
        <v>2</v>
      </c>
      <c r="H44" s="213" t="s">
        <v>179</v>
      </c>
      <c r="I44" s="213"/>
      <c r="J44" s="216">
        <v>2.5399999999999999E-2</v>
      </c>
      <c r="K44" s="217" t="s">
        <v>201</v>
      </c>
    </row>
    <row r="45" spans="1:11" x14ac:dyDescent="0.25">
      <c r="A45" s="212">
        <f t="shared" ref="A45:A55" si="4">+A44+1</f>
        <v>3</v>
      </c>
      <c r="B45" s="213" t="s">
        <v>180</v>
      </c>
      <c r="C45" s="213"/>
      <c r="D45" s="216">
        <v>7.4899999999999994E-2</v>
      </c>
      <c r="E45" s="217" t="s">
        <v>202</v>
      </c>
      <c r="G45" s="212">
        <f t="shared" ref="G45:G51" si="5">+G44+1</f>
        <v>3</v>
      </c>
      <c r="H45" s="213" t="s">
        <v>180</v>
      </c>
      <c r="I45" s="213"/>
      <c r="J45" s="216">
        <v>7.3899999999999993E-2</v>
      </c>
      <c r="K45" s="217" t="s">
        <v>202</v>
      </c>
    </row>
    <row r="46" spans="1:11" x14ac:dyDescent="0.25">
      <c r="A46" s="212"/>
      <c r="B46" s="213"/>
      <c r="C46" s="213"/>
      <c r="D46" s="216"/>
      <c r="E46" s="217"/>
      <c r="G46" s="212">
        <f t="shared" si="5"/>
        <v>4</v>
      </c>
      <c r="H46" s="213" t="s">
        <v>181</v>
      </c>
      <c r="I46" s="213"/>
      <c r="J46" s="218">
        <v>284659718</v>
      </c>
      <c r="K46" s="217" t="s">
        <v>205</v>
      </c>
    </row>
    <row r="47" spans="1:11" x14ac:dyDescent="0.25">
      <c r="A47" s="212">
        <f>+A45+1</f>
        <v>4</v>
      </c>
      <c r="B47" s="213" t="s">
        <v>182</v>
      </c>
      <c r="C47" s="213"/>
      <c r="D47" s="219">
        <f>'E355'!C90+'E3556'!C90+'E356'!C90+'E3566'!C90+'E3970'!C90+'E3536'!C90+'E390'!C90</f>
        <v>296802950.88199842</v>
      </c>
      <c r="E47" s="217" t="s">
        <v>195</v>
      </c>
      <c r="G47" s="212">
        <f t="shared" si="5"/>
        <v>5</v>
      </c>
      <c r="H47" s="213"/>
      <c r="I47" s="213"/>
      <c r="J47" s="213"/>
      <c r="K47" s="217"/>
    </row>
    <row r="48" spans="1:11" x14ac:dyDescent="0.25">
      <c r="A48" s="212">
        <f>+A47+1</f>
        <v>5</v>
      </c>
      <c r="B48" s="213" t="s">
        <v>68</v>
      </c>
      <c r="C48" s="213"/>
      <c r="D48" s="219">
        <f>'E355'!G90+'E3556'!G90+'E356'!G90+'E3566'!G90+'E3970'!G90+'E3536'!G90+'E390'!G90</f>
        <v>-5506009.6742132921</v>
      </c>
      <c r="E48" s="217" t="s">
        <v>195</v>
      </c>
      <c r="G48" s="212">
        <f t="shared" si="5"/>
        <v>6</v>
      </c>
      <c r="H48" s="213" t="s">
        <v>183</v>
      </c>
      <c r="I48" s="213"/>
      <c r="J48" s="218">
        <f>-6665814*0.79</f>
        <v>-5265993.0600000005</v>
      </c>
      <c r="K48" s="217" t="s">
        <v>206</v>
      </c>
    </row>
    <row r="49" spans="1:11" x14ac:dyDescent="0.25">
      <c r="A49" s="212">
        <f t="shared" si="4"/>
        <v>6</v>
      </c>
      <c r="B49" s="213" t="s">
        <v>184</v>
      </c>
      <c r="C49" s="213"/>
      <c r="D49" s="220">
        <f>'E355'!W90+'E3556'!W90+'E356'!W90+'E3566'!W90+'E3970'!W90+'E3536'!W90+'E390'!W90</f>
        <v>-4519759.9459081339</v>
      </c>
      <c r="E49" s="221" t="s">
        <v>195</v>
      </c>
      <c r="G49" s="212">
        <f t="shared" si="5"/>
        <v>7</v>
      </c>
      <c r="H49" s="213" t="s">
        <v>185</v>
      </c>
      <c r="I49" s="213"/>
      <c r="J49" s="222">
        <f>+J46*J44*0.21</f>
        <v>1518374.935812</v>
      </c>
      <c r="K49" s="217" t="s">
        <v>186</v>
      </c>
    </row>
    <row r="50" spans="1:11" x14ac:dyDescent="0.25">
      <c r="A50" s="212">
        <f t="shared" si="4"/>
        <v>7</v>
      </c>
      <c r="B50" s="213" t="s">
        <v>181</v>
      </c>
      <c r="C50" s="213"/>
      <c r="D50" s="218">
        <f>SUM(D47:D49)</f>
        <v>286777181.261877</v>
      </c>
      <c r="E50" s="217"/>
      <c r="G50" s="212">
        <f t="shared" si="5"/>
        <v>8</v>
      </c>
      <c r="H50" s="213" t="s">
        <v>187</v>
      </c>
      <c r="I50" s="213"/>
      <c r="J50" s="220">
        <f>-J46*J45</f>
        <v>-21036353.1602</v>
      </c>
      <c r="K50" s="221" t="s">
        <v>188</v>
      </c>
    </row>
    <row r="51" spans="1:11" x14ac:dyDescent="0.25">
      <c r="A51" s="212">
        <f t="shared" si="4"/>
        <v>8</v>
      </c>
      <c r="B51" s="213"/>
      <c r="C51" s="213"/>
      <c r="D51" s="213"/>
      <c r="E51" s="217"/>
      <c r="G51" s="212">
        <f t="shared" si="5"/>
        <v>9</v>
      </c>
      <c r="H51" s="213" t="s">
        <v>189</v>
      </c>
      <c r="I51" s="213"/>
      <c r="J51" s="218">
        <f>-J48-J49-J50</f>
        <v>24783971.284387998</v>
      </c>
      <c r="K51" s="217"/>
    </row>
    <row r="52" spans="1:11" ht="15.75" thickBot="1" x14ac:dyDescent="0.3">
      <c r="A52" s="212">
        <f t="shared" si="4"/>
        <v>9</v>
      </c>
      <c r="B52" s="213" t="s">
        <v>183</v>
      </c>
      <c r="C52" s="213"/>
      <c r="D52" s="218">
        <f>-0.79*('E355'!E89+'E3556'!E89+'E356'!E89+'E3566'!E89+'E3970'!E89+'E3536'!E89+'E390'!E89)</f>
        <v>-5268363.1661372287</v>
      </c>
      <c r="E52" s="217" t="s">
        <v>196</v>
      </c>
      <c r="G52" s="212"/>
      <c r="H52" s="213"/>
      <c r="I52" s="213"/>
      <c r="J52" s="223"/>
      <c r="K52" s="217"/>
    </row>
    <row r="53" spans="1:11" ht="15.75" thickBot="1" x14ac:dyDescent="0.3">
      <c r="A53" s="212">
        <f t="shared" si="4"/>
        <v>10</v>
      </c>
      <c r="B53" s="213" t="s">
        <v>185</v>
      </c>
      <c r="C53" s="213"/>
      <c r="D53" s="222">
        <f>+D50*D44*0.21</f>
        <v>1529669.4848508518</v>
      </c>
      <c r="E53" s="217" t="s">
        <v>190</v>
      </c>
      <c r="G53" s="212">
        <f>+G51+1</f>
        <v>10</v>
      </c>
      <c r="H53" s="213" t="s">
        <v>191</v>
      </c>
      <c r="I53" s="213"/>
      <c r="J53" s="224">
        <f>+J51/0.79/0.952348</f>
        <v>32941861.115745742</v>
      </c>
      <c r="K53" s="217" t="s">
        <v>203</v>
      </c>
    </row>
    <row r="54" spans="1:11" x14ac:dyDescent="0.25">
      <c r="A54" s="212">
        <f t="shared" si="4"/>
        <v>11</v>
      </c>
      <c r="B54" s="213" t="s">
        <v>187</v>
      </c>
      <c r="C54" s="213"/>
      <c r="D54" s="220">
        <f>-D50*D45</f>
        <v>-21479610.876514588</v>
      </c>
      <c r="E54" s="221" t="s">
        <v>192</v>
      </c>
      <c r="G54" s="212"/>
      <c r="H54" s="213"/>
      <c r="I54" s="213"/>
      <c r="J54" s="223"/>
      <c r="K54" s="236" t="s">
        <v>204</v>
      </c>
    </row>
    <row r="55" spans="1:11" x14ac:dyDescent="0.25">
      <c r="A55" s="212">
        <f t="shared" si="4"/>
        <v>12</v>
      </c>
      <c r="B55" s="213" t="s">
        <v>189</v>
      </c>
      <c r="C55" s="213"/>
      <c r="D55" s="218">
        <f>-D52-D53-D54</f>
        <v>25218304.557800964</v>
      </c>
      <c r="E55" s="225"/>
      <c r="G55" s="212"/>
      <c r="H55" s="213"/>
      <c r="I55" s="213"/>
      <c r="J55" s="223"/>
      <c r="K55" s="225"/>
    </row>
    <row r="56" spans="1:11" ht="15.75" thickBot="1" x14ac:dyDescent="0.3">
      <c r="A56" s="212"/>
      <c r="B56" s="213"/>
      <c r="C56" s="213"/>
      <c r="D56" s="223"/>
      <c r="E56" s="217"/>
      <c r="G56" s="212"/>
      <c r="H56" s="213"/>
      <c r="I56" s="213"/>
      <c r="J56" s="223"/>
      <c r="K56" s="217"/>
    </row>
    <row r="57" spans="1:11" ht="15.75" thickBot="1" x14ac:dyDescent="0.3">
      <c r="A57" s="212">
        <f>+A55+1</f>
        <v>13</v>
      </c>
      <c r="B57" s="213" t="s">
        <v>191</v>
      </c>
      <c r="C57" s="213"/>
      <c r="D57" s="224">
        <f>+D55/0.79/0.952348</f>
        <v>33519159.491641212</v>
      </c>
      <c r="E57" s="217" t="s">
        <v>203</v>
      </c>
      <c r="G57" s="212"/>
      <c r="H57" s="213"/>
      <c r="I57" s="213"/>
      <c r="J57" s="222"/>
      <c r="K57" s="217"/>
    </row>
    <row r="58" spans="1:11" ht="15.75" thickBot="1" x14ac:dyDescent="0.3">
      <c r="A58" s="231"/>
      <c r="B58" s="232"/>
      <c r="C58" s="232"/>
      <c r="D58" s="233"/>
      <c r="E58" s="237" t="s">
        <v>204</v>
      </c>
      <c r="G58" s="231"/>
      <c r="H58" s="232"/>
      <c r="I58" s="232"/>
      <c r="J58" s="233"/>
      <c r="K58" s="234"/>
    </row>
    <row r="61" spans="1:11" x14ac:dyDescent="0.25">
      <c r="C61" s="64">
        <v>2023</v>
      </c>
      <c r="D61" s="244">
        <f>'E355'!B93+'E3556'!B93+'E356'!B93+'E3566'!B93+'E3970'!B93+'E3536'!B93+'E390'!B93</f>
        <v>8306940.8943595532</v>
      </c>
    </row>
    <row r="62" spans="1:11" x14ac:dyDescent="0.25">
      <c r="C62" s="64">
        <v>2024</v>
      </c>
      <c r="D62" s="244">
        <f>'E355'!B94+'E3556'!B94+'E356'!B94+'E3566'!B94+'E3970'!B94+'E3536'!B94+'E390'!B94</f>
        <v>91552160.534313977</v>
      </c>
    </row>
    <row r="63" spans="1:11" x14ac:dyDescent="0.25">
      <c r="C63" s="64">
        <v>2025</v>
      </c>
      <c r="D63" s="244">
        <f>'E355'!B95+'E3556'!B95+'E356'!B95+'E3566'!B95+'E3970'!B95+'E3536'!B95+'E390'!B95</f>
        <v>286777181.26187694</v>
      </c>
    </row>
  </sheetData>
  <pageMargins left="0.7" right="0.7" top="0.75" bottom="0.75" header="0.3" footer="0.3"/>
  <pageSetup scale="73" orientation="portrait" horizontalDpi="4294967293" verticalDpi="30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33"/>
  </sheetPr>
  <dimension ref="A1:AP110"/>
  <sheetViews>
    <sheetView view="pageBreakPreview" zoomScale="60" zoomScaleNormal="90" workbookViewId="0">
      <pane xSplit="1" ySplit="13" topLeftCell="B14" activePane="bottomRight" state="frozen"/>
      <selection activeCell="C74" sqref="C74"/>
      <selection pane="topRight" activeCell="C74" sqref="C74"/>
      <selection pane="bottomLeft" activeCell="C74" sqref="C74"/>
      <selection pane="bottomRight" activeCell="G27" sqref="G27:H27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3.42578125" style="33" customWidth="1"/>
    <col min="4" max="4" width="11.85546875" style="33" bestFit="1" customWidth="1"/>
    <col min="5" max="5" width="13.42578125" style="33" bestFit="1" customWidth="1"/>
    <col min="6" max="6" width="13.5703125" style="33" customWidth="1"/>
    <col min="7" max="7" width="11.85546875" style="33" bestFit="1" customWidth="1"/>
    <col min="8" max="9" width="13.28515625" style="33" bestFit="1" customWidth="1"/>
    <col min="10" max="10" width="12.140625" style="33" bestFit="1" customWidth="1"/>
    <col min="11" max="11" width="11.7109375" style="33" bestFit="1" customWidth="1"/>
    <col min="12" max="12" width="11.5703125" style="33" bestFit="1" customWidth="1"/>
    <col min="13" max="13" width="11.8554687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7" width="10.140625" customWidth="1"/>
    <col min="28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7" s="19" customFormat="1" x14ac:dyDescent="0.25">
      <c r="A1" s="185" t="s">
        <v>52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  <c r="AA1"/>
    </row>
    <row r="2" spans="1:27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  <c r="AA2"/>
    </row>
    <row r="3" spans="1:27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  <c r="AA3"/>
    </row>
    <row r="4" spans="1:27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  <c r="AA4"/>
    </row>
    <row r="5" spans="1:27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  <c r="AA5"/>
    </row>
    <row r="6" spans="1:27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  <c r="AA6"/>
    </row>
    <row r="7" spans="1:27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  <c r="AA7"/>
    </row>
    <row r="8" spans="1:27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7" ht="15.75" thickBot="1" x14ac:dyDescent="0.3">
      <c r="A9" s="47"/>
      <c r="B9" s="48"/>
      <c r="C9" s="49"/>
      <c r="D9" s="48" t="s">
        <v>73</v>
      </c>
      <c r="E9" s="50">
        <v>3.04E-2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7" ht="15.75" thickBot="1" x14ac:dyDescent="0.3">
      <c r="A10" s="47"/>
      <c r="B10" s="48"/>
      <c r="C10" s="49"/>
      <c r="D10" s="48" t="s">
        <v>75</v>
      </c>
      <c r="E10" s="50">
        <v>2.4E-2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7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7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7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7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27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72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7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+'E355'!L38</f>
        <v>0</v>
      </c>
      <c r="S23" s="122">
        <f>+'E355'!K38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+'E355'!L39</f>
        <v>2018.1791523707604</v>
      </c>
      <c r="S24" s="124">
        <f t="shared" ref="S24:S35" si="1">+S23-R24</f>
        <v>-2018.1791523707604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1852.3014138197391</v>
      </c>
      <c r="W24" s="121">
        <f t="shared" ref="W24:W35" si="3">+W23-V24</f>
        <v>-1852.3014138197391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+'E355'!L40</f>
        <v>2018.1791523707604</v>
      </c>
      <c r="S25" s="124">
        <f t="shared" si="1"/>
        <v>-4036.3583047415209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1697.482191172119</v>
      </c>
      <c r="W25" s="121">
        <f t="shared" si="3"/>
        <v>-3549.7836049918578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+'E355'!L41</f>
        <v>2018.1791523707602</v>
      </c>
      <c r="S26" s="124">
        <f t="shared" si="1"/>
        <v>-6054.5374571122811</v>
      </c>
      <c r="T26" s="119">
        <f>U26-SUM($P$23:P26)+1</f>
        <v>276</v>
      </c>
      <c r="U26" s="120">
        <f t="shared" si="4"/>
        <v>365</v>
      </c>
      <c r="V26" s="117">
        <f t="shared" si="2"/>
        <v>1526.0751946693968</v>
      </c>
      <c r="W26" s="121">
        <f t="shared" si="3"/>
        <v>-5075.858799661255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+'E355'!L42</f>
        <v>2018.1791523707607</v>
      </c>
      <c r="S27" s="124">
        <f t="shared" si="1"/>
        <v>-8072.7166094830418</v>
      </c>
      <c r="T27" s="119">
        <f>U27-SUM($P$23:P27)+1</f>
        <v>246</v>
      </c>
      <c r="U27" s="120">
        <f t="shared" si="4"/>
        <v>365</v>
      </c>
      <c r="V27" s="117">
        <f t="shared" si="2"/>
        <v>1360.1974561183756</v>
      </c>
      <c r="W27" s="121">
        <f t="shared" si="3"/>
        <v>-6436.0562557796311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+'E355'!L43</f>
        <v>2018.1791523707589</v>
      </c>
      <c r="S28" s="124">
        <f t="shared" si="1"/>
        <v>-10090.895761853801</v>
      </c>
      <c r="T28" s="119">
        <f>U28-SUM($P$23:P28)+1</f>
        <v>215</v>
      </c>
      <c r="U28" s="120">
        <f t="shared" si="4"/>
        <v>365</v>
      </c>
      <c r="V28" s="117">
        <f t="shared" si="2"/>
        <v>1188.7904596156525</v>
      </c>
      <c r="W28" s="121">
        <f t="shared" si="3"/>
        <v>-7624.8467153952834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+'E355'!L44</f>
        <v>2018.1791523707616</v>
      </c>
      <c r="S29" s="124">
        <f t="shared" si="1"/>
        <v>-12109.074914224562</v>
      </c>
      <c r="T29" s="119">
        <f>U29-SUM($P$23:P29)+1</f>
        <v>185</v>
      </c>
      <c r="U29" s="120">
        <f t="shared" si="4"/>
        <v>365</v>
      </c>
      <c r="V29" s="117">
        <f t="shared" si="2"/>
        <v>1022.9127210646326</v>
      </c>
      <c r="W29" s="121">
        <f t="shared" si="3"/>
        <v>-8647.7594364599154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+'E355'!L45</f>
        <v>2018.1791523707598</v>
      </c>
      <c r="S30" s="124">
        <f t="shared" si="1"/>
        <v>-14127.254066595322</v>
      </c>
      <c r="T30" s="119">
        <f>U30-SUM($P$23:P30)+1</f>
        <v>154</v>
      </c>
      <c r="U30" s="120">
        <f t="shared" si="4"/>
        <v>365</v>
      </c>
      <c r="V30" s="117">
        <f t="shared" si="2"/>
        <v>851.50572456190957</v>
      </c>
      <c r="W30" s="121">
        <f t="shared" si="3"/>
        <v>-9499.2651610218254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+'E355'!L46</f>
        <v>2018.1791523707616</v>
      </c>
      <c r="S31" s="124">
        <f t="shared" si="1"/>
        <v>-16145.433218966084</v>
      </c>
      <c r="T31" s="119">
        <f>U31-SUM($P$23:P31)+1</f>
        <v>123</v>
      </c>
      <c r="U31" s="120">
        <f t="shared" si="4"/>
        <v>365</v>
      </c>
      <c r="V31" s="117">
        <f t="shared" si="2"/>
        <v>680.09872805918815</v>
      </c>
      <c r="W31" s="121">
        <f t="shared" si="3"/>
        <v>-10179.363889081014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+'E355'!L47</f>
        <v>2018.1791523707598</v>
      </c>
      <c r="S32" s="124">
        <f t="shared" si="1"/>
        <v>-18163.612371336843</v>
      </c>
      <c r="T32" s="119">
        <f>U32-SUM($P$23:P32)+1</f>
        <v>93</v>
      </c>
      <c r="U32" s="120">
        <f t="shared" si="4"/>
        <v>365</v>
      </c>
      <c r="V32" s="117">
        <f t="shared" si="2"/>
        <v>514.22098950816621</v>
      </c>
      <c r="W32" s="121">
        <f t="shared" si="3"/>
        <v>-10693.584878589181</v>
      </c>
    </row>
    <row r="33" spans="1:23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+'E355'!L48</f>
        <v>1533.8161558017528</v>
      </c>
      <c r="S33" s="124">
        <f t="shared" si="1"/>
        <v>-19697.428527138596</v>
      </c>
      <c r="T33" s="119">
        <f>U33-SUM($P$23:P33)+1</f>
        <v>62</v>
      </c>
      <c r="U33" s="120">
        <f t="shared" si="4"/>
        <v>365</v>
      </c>
      <c r="V33" s="117">
        <f t="shared" si="2"/>
        <v>260.53863468413334</v>
      </c>
      <c r="W33" s="121">
        <f t="shared" si="3"/>
        <v>-10954.123513273315</v>
      </c>
    </row>
    <row r="34" spans="1:23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+'E355'!L49</f>
        <v>1049.4531592328858</v>
      </c>
      <c r="S34" s="124">
        <f t="shared" si="1"/>
        <v>-20746.881686371482</v>
      </c>
      <c r="T34" s="119">
        <f>U34-SUM($P$23:P34)+1</f>
        <v>32</v>
      </c>
      <c r="U34" s="120">
        <f t="shared" si="4"/>
        <v>365</v>
      </c>
      <c r="V34" s="117">
        <f t="shared" si="2"/>
        <v>92.0068523163078</v>
      </c>
      <c r="W34" s="121">
        <f t="shared" si="3"/>
        <v>-11046.130365589623</v>
      </c>
    </row>
    <row r="35" spans="1:23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+'E355'!L50</f>
        <v>1049.4531592327839</v>
      </c>
      <c r="S35" s="124">
        <f t="shared" si="1"/>
        <v>-21796.334845604266</v>
      </c>
      <c r="T35" s="119">
        <f>U35-SUM($P$23:P35)+1</f>
        <v>1</v>
      </c>
      <c r="U35" s="120">
        <f t="shared" si="4"/>
        <v>365</v>
      </c>
      <c r="V35" s="117">
        <f t="shared" si="2"/>
        <v>2.8752141348843394</v>
      </c>
      <c r="W35" s="121">
        <f t="shared" si="3"/>
        <v>-11049.005579724508</v>
      </c>
    </row>
    <row r="36" spans="1:23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21796.334845604266</v>
      </c>
      <c r="S36" s="133">
        <f>+'E355'!K50-S35</f>
        <v>0</v>
      </c>
      <c r="T36" s="83"/>
      <c r="U36" s="134"/>
      <c r="V36" s="132">
        <f>SUM(V24:V35)</f>
        <v>11049.005579724508</v>
      </c>
      <c r="W36" s="88"/>
    </row>
    <row r="37" spans="1:23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23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-11846.71162441637</v>
      </c>
      <c r="T38" s="83"/>
      <c r="U38" s="84"/>
      <c r="V38" s="139" t="s">
        <v>131</v>
      </c>
      <c r="W38" s="140">
        <f>W35</f>
        <v>-11049.005579724508</v>
      </c>
    </row>
    <row r="39" spans="1:23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9610.3769160512402</v>
      </c>
      <c r="E39" s="128">
        <f>+(C38*$E$10/12)+(((C39-C38)*$E$10/12)*0.5)</f>
        <v>0</v>
      </c>
      <c r="F39" s="127">
        <f t="shared" ref="F39:G44" si="6">-D39+F38</f>
        <v>-9610.3769160512402</v>
      </c>
      <c r="G39" s="128">
        <f t="shared" si="6"/>
        <v>0</v>
      </c>
      <c r="H39" s="127">
        <f t="shared" ref="H39:I74" si="7">B39+F39</f>
        <v>-9610.3769160512402</v>
      </c>
      <c r="I39" s="127">
        <f t="shared" si="7"/>
        <v>0</v>
      </c>
      <c r="J39" s="127">
        <f t="shared" ref="J39:J69" si="8">I39-H39</f>
        <v>9610.3769160512402</v>
      </c>
      <c r="K39" s="127">
        <f t="shared" ref="K39:K74" si="9">-J39*$K$11</f>
        <v>-2018.1791523707604</v>
      </c>
      <c r="L39" s="127">
        <f t="shared" ref="L39:L74" si="10">-K39+K38</f>
        <v>2018.1791523707604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23" ht="15.75" thickBot="1" x14ac:dyDescent="0.3">
      <c r="A40" s="70">
        <v>44985</v>
      </c>
      <c r="B40" s="71">
        <f t="shared" si="5"/>
        <v>0</v>
      </c>
      <c r="C40" s="102"/>
      <c r="D40" s="71">
        <f t="shared" ref="D40:D49" si="11">(($B$26*$D$6/12)+(($B$38-$B$26)*$C$6/12)+(($B$50-$B$38)*$B$6/12))</f>
        <v>9610.3769160512402</v>
      </c>
      <c r="E40" s="102">
        <f>+(C39*$E$10/12)+(((C40-C39)*$E$10/12)*0.5)</f>
        <v>0</v>
      </c>
      <c r="F40" s="71">
        <f t="shared" si="6"/>
        <v>-19220.75383210248</v>
      </c>
      <c r="G40" s="102">
        <f t="shared" si="6"/>
        <v>0</v>
      </c>
      <c r="H40" s="71">
        <f t="shared" si="7"/>
        <v>-19220.75383210248</v>
      </c>
      <c r="I40" s="71">
        <f t="shared" si="7"/>
        <v>0</v>
      </c>
      <c r="J40" s="71">
        <f t="shared" si="8"/>
        <v>19220.75383210248</v>
      </c>
      <c r="K40" s="71">
        <f t="shared" si="9"/>
        <v>-4036.3583047415209</v>
      </c>
      <c r="L40" s="71">
        <f t="shared" si="10"/>
        <v>2018.1791523707604</v>
      </c>
      <c r="M40" s="113"/>
      <c r="N40" s="104"/>
    </row>
    <row r="41" spans="1:23" x14ac:dyDescent="0.25">
      <c r="A41" s="70">
        <v>45016</v>
      </c>
      <c r="B41" s="71">
        <f t="shared" si="5"/>
        <v>0</v>
      </c>
      <c r="C41" s="102"/>
      <c r="D41" s="71">
        <f t="shared" si="11"/>
        <v>9610.3769160512402</v>
      </c>
      <c r="E41" s="102">
        <f t="shared" ref="E41:E74" si="12">+(C40*$E$10/12)+(((C41-C40)*$E$10/12)*0.5)</f>
        <v>0</v>
      </c>
      <c r="F41" s="71">
        <f t="shared" si="6"/>
        <v>-28831.130748153722</v>
      </c>
      <c r="G41" s="102">
        <f t="shared" si="6"/>
        <v>0</v>
      </c>
      <c r="H41" s="71">
        <f t="shared" si="7"/>
        <v>-28831.130748153722</v>
      </c>
      <c r="I41" s="71">
        <f t="shared" si="7"/>
        <v>0</v>
      </c>
      <c r="J41" s="71">
        <f t="shared" si="8"/>
        <v>28831.130748153722</v>
      </c>
      <c r="K41" s="71">
        <f t="shared" si="9"/>
        <v>-6054.5374571122811</v>
      </c>
      <c r="L41" s="71">
        <f t="shared" si="10"/>
        <v>2018.1791523707602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</row>
    <row r="42" spans="1:23" x14ac:dyDescent="0.25">
      <c r="A42" s="70">
        <v>45046</v>
      </c>
      <c r="B42" s="71">
        <f t="shared" si="5"/>
        <v>0</v>
      </c>
      <c r="C42" s="102"/>
      <c r="D42" s="71">
        <f t="shared" si="11"/>
        <v>9610.3769160512402</v>
      </c>
      <c r="E42" s="102">
        <f t="shared" si="12"/>
        <v>0</v>
      </c>
      <c r="F42" s="71">
        <f t="shared" si="6"/>
        <v>-38441.507664204961</v>
      </c>
      <c r="G42" s="102">
        <f t="shared" si="6"/>
        <v>0</v>
      </c>
      <c r="H42" s="71">
        <f t="shared" si="7"/>
        <v>-38441.507664204961</v>
      </c>
      <c r="I42" s="71">
        <f t="shared" si="7"/>
        <v>0</v>
      </c>
      <c r="J42" s="71">
        <f t="shared" si="8"/>
        <v>38441.507664204961</v>
      </c>
      <c r="K42" s="71">
        <f t="shared" si="9"/>
        <v>-8072.7166094830418</v>
      </c>
      <c r="L42" s="71">
        <f t="shared" si="10"/>
        <v>2018.1791523707607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</row>
    <row r="43" spans="1:23" x14ac:dyDescent="0.25">
      <c r="A43" s="70">
        <v>45077</v>
      </c>
      <c r="B43" s="71">
        <f t="shared" si="5"/>
        <v>0</v>
      </c>
      <c r="C43" s="102"/>
      <c r="D43" s="71">
        <f t="shared" si="11"/>
        <v>9610.3769160512402</v>
      </c>
      <c r="E43" s="102">
        <f t="shared" si="12"/>
        <v>0</v>
      </c>
      <c r="F43" s="71">
        <f t="shared" si="6"/>
        <v>-48051.884580256199</v>
      </c>
      <c r="G43" s="102">
        <f t="shared" si="6"/>
        <v>0</v>
      </c>
      <c r="H43" s="71">
        <f t="shared" si="7"/>
        <v>-48051.884580256199</v>
      </c>
      <c r="I43" s="71">
        <f t="shared" si="7"/>
        <v>0</v>
      </c>
      <c r="J43" s="71">
        <f t="shared" si="8"/>
        <v>48051.884580256199</v>
      </c>
      <c r="K43" s="71">
        <f t="shared" si="9"/>
        <v>-10090.895761853801</v>
      </c>
      <c r="L43" s="71">
        <f t="shared" si="10"/>
        <v>2018.1791523707589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</row>
    <row r="44" spans="1:23" x14ac:dyDescent="0.25">
      <c r="A44" s="70">
        <v>45107</v>
      </c>
      <c r="B44" s="71">
        <f t="shared" si="5"/>
        <v>0</v>
      </c>
      <c r="C44" s="102"/>
      <c r="D44" s="71">
        <f t="shared" si="11"/>
        <v>9610.3769160512402</v>
      </c>
      <c r="E44" s="102">
        <f t="shared" si="12"/>
        <v>0</v>
      </c>
      <c r="F44" s="71">
        <f t="shared" si="6"/>
        <v>-57662.261496307437</v>
      </c>
      <c r="G44" s="102">
        <f t="shared" si="6"/>
        <v>0</v>
      </c>
      <c r="H44" s="71">
        <f t="shared" si="7"/>
        <v>-57662.261496307437</v>
      </c>
      <c r="I44" s="71">
        <f t="shared" si="7"/>
        <v>0</v>
      </c>
      <c r="J44" s="71">
        <f t="shared" si="8"/>
        <v>57662.261496307437</v>
      </c>
      <c r="K44" s="71">
        <f t="shared" si="9"/>
        <v>-12109.074914224562</v>
      </c>
      <c r="L44" s="71">
        <f t="shared" si="10"/>
        <v>2018.1791523707616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</row>
    <row r="45" spans="1:23" x14ac:dyDescent="0.25">
      <c r="A45" s="70">
        <v>45138</v>
      </c>
      <c r="B45" s="71">
        <f t="shared" si="5"/>
        <v>0</v>
      </c>
      <c r="C45" s="102"/>
      <c r="D45" s="71">
        <f t="shared" si="11"/>
        <v>9610.3769160512402</v>
      </c>
      <c r="E45" s="102">
        <f t="shared" si="12"/>
        <v>0</v>
      </c>
      <c r="F45" s="71">
        <f t="shared" ref="F45:G60" si="13">-D45+F44</f>
        <v>-67272.638412358676</v>
      </c>
      <c r="G45" s="102">
        <f t="shared" si="13"/>
        <v>0</v>
      </c>
      <c r="H45" s="71">
        <f t="shared" si="7"/>
        <v>-67272.638412358676</v>
      </c>
      <c r="I45" s="71">
        <f t="shared" si="7"/>
        <v>0</v>
      </c>
      <c r="J45" s="71">
        <f t="shared" si="8"/>
        <v>67272.638412358676</v>
      </c>
      <c r="K45" s="71">
        <f t="shared" si="9"/>
        <v>-14127.254066595322</v>
      </c>
      <c r="L45" s="71">
        <f t="shared" si="10"/>
        <v>2018.1791523707598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</row>
    <row r="46" spans="1:23" x14ac:dyDescent="0.25">
      <c r="A46" s="70">
        <v>45169</v>
      </c>
      <c r="B46" s="71">
        <f t="shared" si="5"/>
        <v>0</v>
      </c>
      <c r="C46" s="102"/>
      <c r="D46" s="71">
        <f t="shared" si="11"/>
        <v>9610.3769160512402</v>
      </c>
      <c r="E46" s="102">
        <f t="shared" si="12"/>
        <v>0</v>
      </c>
      <c r="F46" s="71">
        <f t="shared" si="13"/>
        <v>-76883.015328409921</v>
      </c>
      <c r="G46" s="102">
        <f t="shared" si="13"/>
        <v>0</v>
      </c>
      <c r="H46" s="71">
        <f t="shared" si="7"/>
        <v>-76883.015328409921</v>
      </c>
      <c r="I46" s="71">
        <f t="shared" si="7"/>
        <v>0</v>
      </c>
      <c r="J46" s="71">
        <f t="shared" si="8"/>
        <v>76883.015328409921</v>
      </c>
      <c r="K46" s="71">
        <f t="shared" si="9"/>
        <v>-16145.433218966084</v>
      </c>
      <c r="L46" s="71">
        <f t="shared" si="10"/>
        <v>2018.1791523707616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</row>
    <row r="47" spans="1:23" x14ac:dyDescent="0.25">
      <c r="A47" s="70">
        <v>45199</v>
      </c>
      <c r="B47" s="71">
        <f t="shared" si="5"/>
        <v>0</v>
      </c>
      <c r="C47" s="102"/>
      <c r="D47" s="71">
        <f t="shared" si="11"/>
        <v>9610.3769160512402</v>
      </c>
      <c r="E47" s="102">
        <f t="shared" si="12"/>
        <v>0</v>
      </c>
      <c r="F47" s="71">
        <f t="shared" si="13"/>
        <v>-86493.392244461167</v>
      </c>
      <c r="G47" s="102">
        <f t="shared" si="13"/>
        <v>0</v>
      </c>
      <c r="H47" s="71">
        <f t="shared" si="7"/>
        <v>-86493.392244461167</v>
      </c>
      <c r="I47" s="71">
        <f t="shared" si="7"/>
        <v>0</v>
      </c>
      <c r="J47" s="71">
        <f t="shared" si="8"/>
        <v>86493.392244461167</v>
      </c>
      <c r="K47" s="71">
        <f t="shared" si="9"/>
        <v>-18163.612371336843</v>
      </c>
      <c r="L47" s="71">
        <f t="shared" si="10"/>
        <v>2018.1791523707598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12" t="s">
        <v>129</v>
      </c>
    </row>
    <row r="48" spans="1:23" x14ac:dyDescent="0.25">
      <c r="A48" s="70">
        <v>45230</v>
      </c>
      <c r="B48" s="71">
        <f t="shared" si="5"/>
        <v>2306490.4598522978</v>
      </c>
      <c r="C48" s="102">
        <f>'CWIP Closing Detail'!J13</f>
        <v>2306490.4598522978</v>
      </c>
      <c r="D48" s="71">
        <f t="shared" si="11"/>
        <v>9610.3769160512402</v>
      </c>
      <c r="E48" s="102">
        <f t="shared" si="12"/>
        <v>2306.4904598522976</v>
      </c>
      <c r="F48" s="71">
        <f t="shared" si="13"/>
        <v>-96103.769160512413</v>
      </c>
      <c r="G48" s="102">
        <f t="shared" si="13"/>
        <v>-2306.4904598522976</v>
      </c>
      <c r="H48" s="71">
        <f t="shared" si="7"/>
        <v>2210386.6906917854</v>
      </c>
      <c r="I48" s="71">
        <f t="shared" si="7"/>
        <v>2304183.9693924454</v>
      </c>
      <c r="J48" s="71">
        <f t="shared" si="8"/>
        <v>93797.278700659983</v>
      </c>
      <c r="K48" s="71">
        <f t="shared" si="9"/>
        <v>-19697.428527138596</v>
      </c>
      <c r="L48" s="71">
        <f t="shared" si="10"/>
        <v>1533.8161558017528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21"/>
    </row>
    <row r="49" spans="1:23" x14ac:dyDescent="0.25">
      <c r="A49" s="70">
        <v>45260</v>
      </c>
      <c r="B49" s="71">
        <f t="shared" si="5"/>
        <v>2306490.4598522978</v>
      </c>
      <c r="C49" s="102">
        <f t="shared" ref="C49:C59" si="14">C48</f>
        <v>2306490.4598522978</v>
      </c>
      <c r="D49" s="71">
        <f t="shared" si="11"/>
        <v>9610.3769160512402</v>
      </c>
      <c r="E49" s="102">
        <f t="shared" si="12"/>
        <v>4612.9809197045952</v>
      </c>
      <c r="F49" s="71">
        <f t="shared" si="13"/>
        <v>-105714.14607656366</v>
      </c>
      <c r="G49" s="102">
        <f t="shared" si="13"/>
        <v>-6919.4713795568932</v>
      </c>
      <c r="H49" s="71">
        <f t="shared" si="7"/>
        <v>2200776.313775734</v>
      </c>
      <c r="I49" s="71">
        <f t="shared" si="7"/>
        <v>2299570.9884727411</v>
      </c>
      <c r="J49" s="71">
        <f t="shared" si="8"/>
        <v>98794.674697007053</v>
      </c>
      <c r="K49" s="71">
        <f t="shared" si="9"/>
        <v>-20746.881686371482</v>
      </c>
      <c r="L49" s="71">
        <f t="shared" si="10"/>
        <v>1049.4531592328858</v>
      </c>
      <c r="M49" s="113"/>
      <c r="N49" s="71"/>
      <c r="O49" s="114">
        <v>2</v>
      </c>
      <c r="P49" s="115"/>
      <c r="Q49" s="116">
        <v>45291</v>
      </c>
      <c r="R49" s="117">
        <f>+'E355'!L50</f>
        <v>1049.4531592327839</v>
      </c>
      <c r="S49" s="122">
        <f>+'E355'!K50</f>
        <v>-21796.334845604266</v>
      </c>
      <c r="T49" s="119"/>
      <c r="U49" s="120"/>
      <c r="V49" s="117"/>
      <c r="W49" s="123">
        <f>S49</f>
        <v>-21796.334845604266</v>
      </c>
    </row>
    <row r="50" spans="1:23" x14ac:dyDescent="0.25">
      <c r="A50" s="70">
        <v>45291</v>
      </c>
      <c r="B50" s="71">
        <f t="shared" si="5"/>
        <v>2306490.4598522978</v>
      </c>
      <c r="C50" s="102">
        <f t="shared" si="14"/>
        <v>2306490.4598522978</v>
      </c>
      <c r="D50" s="71">
        <f>(($B$26*$D$6/12)+(($B$38-$B$26)*$C$6/12)+(($B$50-$B$38)*$B$6/12))</f>
        <v>9610.3769160512402</v>
      </c>
      <c r="E50" s="102">
        <f t="shared" si="12"/>
        <v>4612.9809197045952</v>
      </c>
      <c r="F50" s="71">
        <f t="shared" si="13"/>
        <v>-115324.5229926149</v>
      </c>
      <c r="G50" s="102">
        <f t="shared" si="13"/>
        <v>-11532.452299261487</v>
      </c>
      <c r="H50" s="71">
        <f t="shared" si="7"/>
        <v>2191165.9368596827</v>
      </c>
      <c r="I50" s="71">
        <f t="shared" si="7"/>
        <v>2294958.0075530363</v>
      </c>
      <c r="J50" s="71">
        <f t="shared" si="8"/>
        <v>103792.07069335366</v>
      </c>
      <c r="K50" s="71">
        <f t="shared" si="9"/>
        <v>-21796.334845604266</v>
      </c>
      <c r="L50" s="71">
        <f t="shared" si="10"/>
        <v>1049.4531592327839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+'E355'!L51</f>
        <v>171718.40059037288</v>
      </c>
      <c r="S50" s="124">
        <f t="shared" ref="S50:S61" si="16">+S49-R50</f>
        <v>-193514.73543597714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157643.12185345707</v>
      </c>
      <c r="W50" s="121">
        <f t="shared" ref="W50:W61" si="18">+W49-V50</f>
        <v>-179439.45669906132</v>
      </c>
    </row>
    <row r="51" spans="1:23" x14ac:dyDescent="0.25">
      <c r="A51" s="126">
        <v>45322</v>
      </c>
      <c r="B51" s="127">
        <f t="shared" si="5"/>
        <v>2306490.4598522978</v>
      </c>
      <c r="C51" s="128">
        <f t="shared" si="14"/>
        <v>2306490.4598522978</v>
      </c>
      <c r="D51" s="127">
        <f t="shared" ref="D51:D61" si="19">($B$26*$E$6+($B$38-$B$26)*$D$6+($B$50-$B$38)*$C$6+($B$62-$B$50)*$B$6)/12</f>
        <v>822319.65039767127</v>
      </c>
      <c r="E51" s="128">
        <f>+(C50*$E$10/12)+(((C51-C50)*$E$10/12)*0.5)</f>
        <v>4612.9809197045952</v>
      </c>
      <c r="F51" s="127">
        <f t="shared" si="13"/>
        <v>-937644.17339028616</v>
      </c>
      <c r="G51" s="128">
        <f t="shared" si="13"/>
        <v>-16145.433218966082</v>
      </c>
      <c r="H51" s="127">
        <f t="shared" si="7"/>
        <v>1368846.2864620117</v>
      </c>
      <c r="I51" s="127">
        <f t="shared" si="7"/>
        <v>2290345.0266333316</v>
      </c>
      <c r="J51" s="127">
        <f t="shared" si="8"/>
        <v>921498.74017131981</v>
      </c>
      <c r="K51" s="127">
        <f t="shared" si="9"/>
        <v>-193514.73543597714</v>
      </c>
      <c r="L51" s="127">
        <f t="shared" si="10"/>
        <v>171718.40059037288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+'E355'!L52</f>
        <v>171718.40059037312</v>
      </c>
      <c r="S51" s="124">
        <f t="shared" si="16"/>
        <v>-365233.13602635026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144037.01907443866</v>
      </c>
      <c r="W51" s="121">
        <f t="shared" si="18"/>
        <v>-323476.47577349999</v>
      </c>
    </row>
    <row r="52" spans="1:23" x14ac:dyDescent="0.25">
      <c r="A52" s="70">
        <v>45351</v>
      </c>
      <c r="B52" s="71">
        <f t="shared" si="5"/>
        <v>2306490.4598522978</v>
      </c>
      <c r="C52" s="102">
        <f t="shared" si="14"/>
        <v>2306490.4598522978</v>
      </c>
      <c r="D52" s="71">
        <f t="shared" si="19"/>
        <v>822319.65039767127</v>
      </c>
      <c r="E52" s="102">
        <f t="shared" si="12"/>
        <v>4612.9809197045952</v>
      </c>
      <c r="F52" s="71">
        <f t="shared" si="13"/>
        <v>-1759963.8237879574</v>
      </c>
      <c r="G52" s="102">
        <f t="shared" si="13"/>
        <v>-20758.414138670676</v>
      </c>
      <c r="H52" s="71">
        <f t="shared" si="7"/>
        <v>546526.63606434036</v>
      </c>
      <c r="I52" s="71">
        <f t="shared" si="7"/>
        <v>2285732.0457136272</v>
      </c>
      <c r="J52" s="71">
        <f t="shared" si="8"/>
        <v>1739205.4096492869</v>
      </c>
      <c r="K52" s="71">
        <f>-J52*$K$11</f>
        <v>-365233.13602635026</v>
      </c>
      <c r="L52" s="71">
        <f t="shared" si="10"/>
        <v>171718.40059037312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+'E355'!L53</f>
        <v>171718.40059037291</v>
      </c>
      <c r="S52" s="124">
        <f t="shared" si="16"/>
        <v>-536951.53661672317</v>
      </c>
      <c r="T52" s="119">
        <f>U52-SUM(P$49:$P52)+1</f>
        <v>276</v>
      </c>
      <c r="U52" s="120">
        <f t="shared" si="20"/>
        <v>366</v>
      </c>
      <c r="V52" s="117">
        <f t="shared" si="17"/>
        <v>129492.56437962546</v>
      </c>
      <c r="W52" s="121">
        <f t="shared" si="18"/>
        <v>-452969.04015312542</v>
      </c>
    </row>
    <row r="53" spans="1:23" x14ac:dyDescent="0.25">
      <c r="A53" s="70">
        <v>45382</v>
      </c>
      <c r="B53" s="71">
        <f t="shared" si="5"/>
        <v>2306490.4598522978</v>
      </c>
      <c r="C53" s="102">
        <f t="shared" si="14"/>
        <v>2306490.4598522978</v>
      </c>
      <c r="D53" s="71">
        <f t="shared" si="19"/>
        <v>822319.65039767127</v>
      </c>
      <c r="E53" s="102">
        <f t="shared" si="12"/>
        <v>4612.9809197045952</v>
      </c>
      <c r="F53" s="71">
        <f t="shared" si="13"/>
        <v>-2582283.4741856288</v>
      </c>
      <c r="G53" s="102">
        <f t="shared" si="13"/>
        <v>-25371.39505837527</v>
      </c>
      <c r="H53" s="71">
        <f t="shared" si="7"/>
        <v>-275793.01433333103</v>
      </c>
      <c r="I53" s="71">
        <f t="shared" si="7"/>
        <v>2281119.0647939225</v>
      </c>
      <c r="J53" s="71">
        <f t="shared" si="8"/>
        <v>2556912.0791272535</v>
      </c>
      <c r="K53" s="71">
        <f t="shared" si="9"/>
        <v>-536951.53661672317</v>
      </c>
      <c r="L53" s="71">
        <f t="shared" si="10"/>
        <v>171718.40059037291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+'E355'!L54</f>
        <v>171718.40059037297</v>
      </c>
      <c r="S53" s="124">
        <f t="shared" si="16"/>
        <v>-708669.93720709614</v>
      </c>
      <c r="T53" s="119">
        <f>U53-SUM(P$49:$P53)+1</f>
        <v>246</v>
      </c>
      <c r="U53" s="120">
        <f t="shared" si="20"/>
        <v>366</v>
      </c>
      <c r="V53" s="117">
        <f t="shared" si="17"/>
        <v>115417.2856427097</v>
      </c>
      <c r="W53" s="121">
        <f t="shared" si="18"/>
        <v>-568386.32579583512</v>
      </c>
    </row>
    <row r="54" spans="1:23" x14ac:dyDescent="0.25">
      <c r="A54" s="70">
        <v>45412</v>
      </c>
      <c r="B54" s="71">
        <f t="shared" si="5"/>
        <v>2306490.4598522978</v>
      </c>
      <c r="C54" s="102">
        <f t="shared" si="14"/>
        <v>2306490.4598522978</v>
      </c>
      <c r="D54" s="71">
        <f t="shared" si="19"/>
        <v>822319.65039767127</v>
      </c>
      <c r="E54" s="102">
        <f t="shared" si="12"/>
        <v>4612.9809197045952</v>
      </c>
      <c r="F54" s="71">
        <f t="shared" si="13"/>
        <v>-3404603.1245833002</v>
      </c>
      <c r="G54" s="102">
        <f t="shared" si="13"/>
        <v>-29984.375978079865</v>
      </c>
      <c r="H54" s="71">
        <f t="shared" si="7"/>
        <v>-1098112.6647310024</v>
      </c>
      <c r="I54" s="71">
        <f t="shared" si="7"/>
        <v>2276506.0838742177</v>
      </c>
      <c r="J54" s="71">
        <f t="shared" si="8"/>
        <v>3374618.7486052201</v>
      </c>
      <c r="K54" s="71">
        <f t="shared" si="9"/>
        <v>-708669.93720709614</v>
      </c>
      <c r="L54" s="71">
        <f t="shared" si="10"/>
        <v>171718.40059037297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+'E355'!L55</f>
        <v>171718.40059037309</v>
      </c>
      <c r="S54" s="124">
        <f t="shared" si="16"/>
        <v>-880388.33779746923</v>
      </c>
      <c r="T54" s="119">
        <f>U54-SUM(P$49:$P54)+1</f>
        <v>215</v>
      </c>
      <c r="U54" s="120">
        <f t="shared" si="20"/>
        <v>366</v>
      </c>
      <c r="V54" s="117">
        <f t="shared" si="17"/>
        <v>100872.83094789676</v>
      </c>
      <c r="W54" s="121">
        <f t="shared" si="18"/>
        <v>-669259.15674373182</v>
      </c>
    </row>
    <row r="55" spans="1:23" x14ac:dyDescent="0.25">
      <c r="A55" s="70">
        <v>45443</v>
      </c>
      <c r="B55" s="71">
        <f t="shared" si="5"/>
        <v>2306490.4598522978</v>
      </c>
      <c r="C55" s="102">
        <f t="shared" si="14"/>
        <v>2306490.4598522978</v>
      </c>
      <c r="D55" s="71">
        <f t="shared" si="19"/>
        <v>822319.65039767127</v>
      </c>
      <c r="E55" s="102">
        <f t="shared" si="12"/>
        <v>4612.9809197045952</v>
      </c>
      <c r="F55" s="71">
        <f t="shared" si="13"/>
        <v>-4226922.7749809716</v>
      </c>
      <c r="G55" s="102">
        <f t="shared" si="13"/>
        <v>-34597.356897784462</v>
      </c>
      <c r="H55" s="71">
        <f t="shared" si="7"/>
        <v>-1920432.3151286738</v>
      </c>
      <c r="I55" s="71">
        <f t="shared" si="7"/>
        <v>2271893.1029545134</v>
      </c>
      <c r="J55" s="71">
        <f t="shared" si="8"/>
        <v>4192325.4180831872</v>
      </c>
      <c r="K55" s="71">
        <f t="shared" si="9"/>
        <v>-880388.33779746923</v>
      </c>
      <c r="L55" s="71">
        <f t="shared" si="10"/>
        <v>171718.40059037309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+'E355'!L56</f>
        <v>171718.40059037297</v>
      </c>
      <c r="S55" s="124">
        <f t="shared" si="16"/>
        <v>-1052106.7383878422</v>
      </c>
      <c r="T55" s="119">
        <f>U55-SUM(P$49:$P55)+1</f>
        <v>185</v>
      </c>
      <c r="U55" s="120">
        <f t="shared" si="20"/>
        <v>366</v>
      </c>
      <c r="V55" s="117">
        <f t="shared" si="17"/>
        <v>86797.552210980881</v>
      </c>
      <c r="W55" s="121">
        <f t="shared" si="18"/>
        <v>-756056.70895471273</v>
      </c>
    </row>
    <row r="56" spans="1:23" x14ac:dyDescent="0.25">
      <c r="A56" s="70">
        <v>45473</v>
      </c>
      <c r="B56" s="71">
        <f t="shared" si="5"/>
        <v>2306490.4598522978</v>
      </c>
      <c r="C56" s="102">
        <f t="shared" si="14"/>
        <v>2306490.4598522978</v>
      </c>
      <c r="D56" s="71">
        <f t="shared" si="19"/>
        <v>822319.65039767127</v>
      </c>
      <c r="E56" s="102">
        <f t="shared" si="12"/>
        <v>4612.9809197045952</v>
      </c>
      <c r="F56" s="71">
        <f t="shared" si="13"/>
        <v>-5049242.425378643</v>
      </c>
      <c r="G56" s="102">
        <f t="shared" si="13"/>
        <v>-39210.33781748906</v>
      </c>
      <c r="H56" s="71">
        <f t="shared" si="7"/>
        <v>-2742751.9655263452</v>
      </c>
      <c r="I56" s="71">
        <f t="shared" si="7"/>
        <v>2267280.1220348086</v>
      </c>
      <c r="J56" s="71">
        <f t="shared" si="8"/>
        <v>5010032.0875611538</v>
      </c>
      <c r="K56" s="71">
        <f t="shared" si="9"/>
        <v>-1052106.7383878422</v>
      </c>
      <c r="L56" s="71">
        <f t="shared" si="10"/>
        <v>171718.40059037297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+'E355'!L57</f>
        <v>171718.40059037297</v>
      </c>
      <c r="S56" s="124">
        <f t="shared" si="16"/>
        <v>-1223825.1389782152</v>
      </c>
      <c r="T56" s="119">
        <f>U56-SUM(P$49:$P56)+1</f>
        <v>154</v>
      </c>
      <c r="U56" s="120">
        <f t="shared" si="20"/>
        <v>366</v>
      </c>
      <c r="V56" s="117">
        <f t="shared" si="17"/>
        <v>72253.097516167865</v>
      </c>
      <c r="W56" s="121">
        <f t="shared" si="18"/>
        <v>-828309.80647088063</v>
      </c>
    </row>
    <row r="57" spans="1:23" x14ac:dyDescent="0.25">
      <c r="A57" s="70">
        <v>45504</v>
      </c>
      <c r="B57" s="71">
        <f t="shared" si="5"/>
        <v>2306490.4598522978</v>
      </c>
      <c r="C57" s="102">
        <f t="shared" si="14"/>
        <v>2306490.4598522978</v>
      </c>
      <c r="D57" s="71">
        <f t="shared" si="19"/>
        <v>822319.65039767127</v>
      </c>
      <c r="E57" s="102">
        <f t="shared" si="12"/>
        <v>4612.9809197045952</v>
      </c>
      <c r="F57" s="71">
        <f t="shared" si="13"/>
        <v>-5871562.0757763144</v>
      </c>
      <c r="G57" s="102">
        <f t="shared" si="13"/>
        <v>-43823.318737193658</v>
      </c>
      <c r="H57" s="71">
        <f t="shared" si="7"/>
        <v>-3565071.6159240166</v>
      </c>
      <c r="I57" s="71">
        <f t="shared" si="7"/>
        <v>2262667.1411151043</v>
      </c>
      <c r="J57" s="71">
        <f t="shared" si="8"/>
        <v>5827738.7570391204</v>
      </c>
      <c r="K57" s="71">
        <f t="shared" si="9"/>
        <v>-1223825.1389782152</v>
      </c>
      <c r="L57" s="71">
        <f t="shared" si="10"/>
        <v>171718.40059037297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+'E355'!L58</f>
        <v>171718.4005903732</v>
      </c>
      <c r="S57" s="124">
        <f t="shared" si="16"/>
        <v>-1395543.5395685884</v>
      </c>
      <c r="T57" s="119">
        <f>U57-SUM(P$49:$P57)+1</f>
        <v>123</v>
      </c>
      <c r="U57" s="120">
        <f t="shared" si="20"/>
        <v>366</v>
      </c>
      <c r="V57" s="117">
        <f t="shared" si="17"/>
        <v>57708.64282135493</v>
      </c>
      <c r="W57" s="121">
        <f t="shared" si="18"/>
        <v>-886018.44929223554</v>
      </c>
    </row>
    <row r="58" spans="1:23" x14ac:dyDescent="0.25">
      <c r="A58" s="70">
        <v>45535</v>
      </c>
      <c r="B58" s="71">
        <f t="shared" si="5"/>
        <v>2306490.4598522978</v>
      </c>
      <c r="C58" s="102">
        <f t="shared" si="14"/>
        <v>2306490.4598522978</v>
      </c>
      <c r="D58" s="71">
        <f t="shared" si="19"/>
        <v>822319.65039767127</v>
      </c>
      <c r="E58" s="102">
        <f t="shared" si="12"/>
        <v>4612.9809197045952</v>
      </c>
      <c r="F58" s="71">
        <f t="shared" si="13"/>
        <v>-6693881.7261739857</v>
      </c>
      <c r="G58" s="102">
        <f t="shared" si="13"/>
        <v>-48436.299656898256</v>
      </c>
      <c r="H58" s="71">
        <f t="shared" si="7"/>
        <v>-4387391.266321688</v>
      </c>
      <c r="I58" s="71">
        <f t="shared" si="7"/>
        <v>2258054.1601953995</v>
      </c>
      <c r="J58" s="71">
        <f t="shared" si="8"/>
        <v>6645445.426517088</v>
      </c>
      <c r="K58" s="71">
        <f t="shared" si="9"/>
        <v>-1395543.5395685884</v>
      </c>
      <c r="L58" s="71">
        <f t="shared" si="10"/>
        <v>171718.4005903732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+'E355'!L59</f>
        <v>171718.40059037274</v>
      </c>
      <c r="S58" s="124">
        <f t="shared" si="16"/>
        <v>-1567261.9401589611</v>
      </c>
      <c r="T58" s="119">
        <f>U58-SUM(P$49:$P58)+1</f>
        <v>93</v>
      </c>
      <c r="U58" s="120">
        <f t="shared" si="20"/>
        <v>366</v>
      </c>
      <c r="V58" s="117">
        <f t="shared" si="17"/>
        <v>43633.364084438974</v>
      </c>
      <c r="W58" s="121">
        <f t="shared" si="18"/>
        <v>-929651.81337667454</v>
      </c>
    </row>
    <row r="59" spans="1:23" x14ac:dyDescent="0.25">
      <c r="A59" s="70">
        <v>45565</v>
      </c>
      <c r="B59" s="71">
        <f t="shared" si="5"/>
        <v>2306490.4598522978</v>
      </c>
      <c r="C59" s="102">
        <f t="shared" si="14"/>
        <v>2306490.4598522978</v>
      </c>
      <c r="D59" s="71">
        <f t="shared" si="19"/>
        <v>822319.65039767127</v>
      </c>
      <c r="E59" s="102">
        <f t="shared" si="12"/>
        <v>4612.9809197045952</v>
      </c>
      <c r="F59" s="71">
        <f t="shared" si="13"/>
        <v>-7516201.3765716571</v>
      </c>
      <c r="G59" s="102">
        <f t="shared" si="13"/>
        <v>-53049.280576602854</v>
      </c>
      <c r="H59" s="71">
        <f t="shared" si="7"/>
        <v>-5209710.9167193593</v>
      </c>
      <c r="I59" s="71">
        <f t="shared" si="7"/>
        <v>2253441.1792756948</v>
      </c>
      <c r="J59" s="71">
        <f t="shared" si="8"/>
        <v>7463152.0959950536</v>
      </c>
      <c r="K59" s="71">
        <f t="shared" si="9"/>
        <v>-1567261.9401589611</v>
      </c>
      <c r="L59" s="71">
        <f t="shared" si="10"/>
        <v>171718.40059037274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+'E355'!L60</f>
        <v>131193.77990380675</v>
      </c>
      <c r="S59" s="124">
        <f t="shared" si="16"/>
        <v>-1698455.7200627679</v>
      </c>
      <c r="T59" s="119">
        <f>U59-SUM(P$49:$P59)+1</f>
        <v>62</v>
      </c>
      <c r="U59" s="120">
        <f t="shared" si="20"/>
        <v>366</v>
      </c>
      <c r="V59" s="117">
        <f t="shared" si="17"/>
        <v>22224.082934524638</v>
      </c>
      <c r="W59" s="121">
        <f t="shared" si="18"/>
        <v>-951875.89631119918</v>
      </c>
    </row>
    <row r="60" spans="1:23" x14ac:dyDescent="0.25">
      <c r="A60" s="70">
        <v>45596</v>
      </c>
      <c r="B60" s="71">
        <f t="shared" si="5"/>
        <v>195280874.68157405</v>
      </c>
      <c r="C60" s="102">
        <f>C59+'CWIP Closing Detail'!L13</f>
        <v>195280874.68157405</v>
      </c>
      <c r="D60" s="71">
        <f t="shared" si="19"/>
        <v>822319.65039767127</v>
      </c>
      <c r="E60" s="102">
        <f t="shared" si="12"/>
        <v>197587.36514142636</v>
      </c>
      <c r="F60" s="71">
        <f t="shared" si="13"/>
        <v>-8338521.0269693285</v>
      </c>
      <c r="G60" s="102">
        <f t="shared" si="13"/>
        <v>-250636.64571802921</v>
      </c>
      <c r="H60" s="71">
        <f t="shared" si="7"/>
        <v>186942353.65460473</v>
      </c>
      <c r="I60" s="71">
        <f t="shared" si="7"/>
        <v>195030238.03585601</v>
      </c>
      <c r="J60" s="71">
        <f t="shared" si="8"/>
        <v>8087884.3812512755</v>
      </c>
      <c r="K60" s="71">
        <f t="shared" si="9"/>
        <v>-1698455.7200627679</v>
      </c>
      <c r="L60" s="71">
        <f t="shared" si="10"/>
        <v>131193.77990380675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+'E355'!L61</f>
        <v>90669.15921725845</v>
      </c>
      <c r="S60" s="124">
        <f t="shared" si="16"/>
        <v>-1789124.8792800263</v>
      </c>
      <c r="T60" s="119">
        <f>U60-SUM(P$49:$P60)+1</f>
        <v>32</v>
      </c>
      <c r="U60" s="120">
        <f t="shared" si="20"/>
        <v>366</v>
      </c>
      <c r="V60" s="117">
        <f t="shared" si="17"/>
        <v>7927.3581829297009</v>
      </c>
      <c r="W60" s="121">
        <f t="shared" si="18"/>
        <v>-959803.25449412887</v>
      </c>
    </row>
    <row r="61" spans="1:23" x14ac:dyDescent="0.25">
      <c r="A61" s="70">
        <v>45626</v>
      </c>
      <c r="B61" s="71">
        <f t="shared" si="5"/>
        <v>195280874.68157405</v>
      </c>
      <c r="C61" s="102">
        <f>C60</f>
        <v>195280874.68157405</v>
      </c>
      <c r="D61" s="71">
        <f t="shared" si="19"/>
        <v>822319.65039767127</v>
      </c>
      <c r="E61" s="102">
        <f t="shared" si="12"/>
        <v>390561.74936314812</v>
      </c>
      <c r="F61" s="71">
        <f t="shared" ref="F61:G74" si="21">-D61+F60</f>
        <v>-9160840.6773669999</v>
      </c>
      <c r="G61" s="102">
        <f t="shared" si="21"/>
        <v>-641198.39508117735</v>
      </c>
      <c r="H61" s="71">
        <f t="shared" si="7"/>
        <v>186120034.00420704</v>
      </c>
      <c r="I61" s="71">
        <f t="shared" si="7"/>
        <v>194639676.28649288</v>
      </c>
      <c r="J61" s="71">
        <f t="shared" si="8"/>
        <v>8519642.2822858393</v>
      </c>
      <c r="K61" s="71">
        <f t="shared" si="9"/>
        <v>-1789124.8792800263</v>
      </c>
      <c r="L61" s="71">
        <f t="shared" si="10"/>
        <v>90669.15921725845</v>
      </c>
      <c r="M61" s="242"/>
      <c r="N61" s="71"/>
      <c r="O61" s="114">
        <v>14</v>
      </c>
      <c r="P61" s="115">
        <f t="shared" si="15"/>
        <v>31</v>
      </c>
      <c r="Q61" s="116">
        <v>45627</v>
      </c>
      <c r="R61" s="117">
        <f>+'E355'!L62</f>
        <v>90669.159217245877</v>
      </c>
      <c r="S61" s="124">
        <f t="shared" si="16"/>
        <v>-1879794.0384972722</v>
      </c>
      <c r="T61" s="119">
        <f>U61-SUM(P$49:$P61)+1</f>
        <v>1</v>
      </c>
      <c r="U61" s="120">
        <f t="shared" si="20"/>
        <v>366</v>
      </c>
      <c r="V61" s="117">
        <f t="shared" si="17"/>
        <v>247.72994321651879</v>
      </c>
      <c r="W61" s="121">
        <f t="shared" si="18"/>
        <v>-960050.98443734541</v>
      </c>
    </row>
    <row r="62" spans="1:23" ht="15.75" thickBot="1" x14ac:dyDescent="0.3">
      <c r="A62" s="70">
        <v>45657</v>
      </c>
      <c r="B62" s="71">
        <f t="shared" si="5"/>
        <v>195280874.68157405</v>
      </c>
      <c r="C62" s="189">
        <f t="shared" ref="C62:C74" si="22">C61</f>
        <v>195280874.68157405</v>
      </c>
      <c r="D62" s="71">
        <f>($B$26*$E$6+($B$38-$B$26)*$D$6+($B$50-$B$38)*$C$6+($B$62-$B$50)*$B$6)/12</f>
        <v>822319.65039767127</v>
      </c>
      <c r="E62" s="102">
        <f t="shared" si="12"/>
        <v>390561.74936314812</v>
      </c>
      <c r="F62" s="71">
        <f t="shared" si="21"/>
        <v>-9983160.3277646713</v>
      </c>
      <c r="G62" s="102">
        <f t="shared" si="21"/>
        <v>-1031760.1444443255</v>
      </c>
      <c r="H62" s="71">
        <f t="shared" si="7"/>
        <v>185297714.35380939</v>
      </c>
      <c r="I62" s="71">
        <f t="shared" si="7"/>
        <v>194249114.53712973</v>
      </c>
      <c r="J62" s="71">
        <f t="shared" si="8"/>
        <v>8951400.1833203435</v>
      </c>
      <c r="K62" s="71">
        <f t="shared" si="9"/>
        <v>-1879794.0384972722</v>
      </c>
      <c r="L62" s="71">
        <f t="shared" si="10"/>
        <v>90669.159217245877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1857997.703651668</v>
      </c>
      <c r="S62" s="133">
        <f>+'E355'!K62-S61</f>
        <v>0</v>
      </c>
      <c r="T62" s="83"/>
      <c r="U62" s="134"/>
      <c r="V62" s="132">
        <f>SUM(V50:V61)</f>
        <v>938254.64959174127</v>
      </c>
      <c r="W62" s="88"/>
    </row>
    <row r="63" spans="1:23" ht="16.5" thickTop="1" thickBot="1" x14ac:dyDescent="0.3">
      <c r="A63" s="126">
        <v>45688</v>
      </c>
      <c r="B63" s="127">
        <f t="shared" si="5"/>
        <v>195280874.68157405</v>
      </c>
      <c r="C63" s="102">
        <f t="shared" si="22"/>
        <v>195280874.68157405</v>
      </c>
      <c r="D63" s="127">
        <f t="shared" ref="D63:D73" si="23">($B$26*$F$6+($B$38-$B$26)*$E$6+($B$50-$B$38)*$D$6+($B$62-$B$50)*$C$6+($B$74-$B$62)*$B$6)/12</f>
        <v>1544147.6196150782</v>
      </c>
      <c r="E63" s="128">
        <f t="shared" si="12"/>
        <v>390561.74936314812</v>
      </c>
      <c r="F63" s="127">
        <f t="shared" si="21"/>
        <v>-11527307.947379749</v>
      </c>
      <c r="G63" s="128">
        <f t="shared" si="21"/>
        <v>-1422321.8938074736</v>
      </c>
      <c r="H63" s="127">
        <f t="shared" si="7"/>
        <v>183753566.73419431</v>
      </c>
      <c r="I63" s="127">
        <f t="shared" si="7"/>
        <v>193858552.78776658</v>
      </c>
      <c r="J63" s="127">
        <f t="shared" si="8"/>
        <v>10104986.053572267</v>
      </c>
      <c r="K63" s="127">
        <f t="shared" si="9"/>
        <v>-2122047.0712501761</v>
      </c>
      <c r="L63" s="127">
        <f t="shared" si="10"/>
        <v>242253.03275290388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</row>
    <row r="64" spans="1:23" ht="15.75" thickBot="1" x14ac:dyDescent="0.3">
      <c r="A64" s="70">
        <v>45716</v>
      </c>
      <c r="B64" s="71">
        <f t="shared" si="5"/>
        <v>195280874.68157405</v>
      </c>
      <c r="C64" s="102">
        <f t="shared" si="22"/>
        <v>195280874.68157405</v>
      </c>
      <c r="D64" s="71">
        <f t="shared" si="23"/>
        <v>1544147.6196150782</v>
      </c>
      <c r="E64" s="102">
        <f t="shared" si="12"/>
        <v>390561.74936314812</v>
      </c>
      <c r="F64" s="71">
        <f t="shared" si="21"/>
        <v>-13071455.566994827</v>
      </c>
      <c r="G64" s="102">
        <f t="shared" si="21"/>
        <v>-1812883.6431706217</v>
      </c>
      <c r="H64" s="71">
        <f t="shared" si="7"/>
        <v>182209419.11457923</v>
      </c>
      <c r="I64" s="71">
        <f t="shared" si="7"/>
        <v>193467991.03840342</v>
      </c>
      <c r="J64" s="71">
        <f t="shared" si="8"/>
        <v>11258571.923824191</v>
      </c>
      <c r="K64" s="71">
        <f t="shared" si="9"/>
        <v>-2364300.1040030802</v>
      </c>
      <c r="L64" s="71">
        <f t="shared" si="10"/>
        <v>242253.03275290411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-1030155.9021826213</v>
      </c>
      <c r="T64" s="83"/>
      <c r="U64" s="84"/>
      <c r="V64" s="139" t="s">
        <v>131</v>
      </c>
      <c r="W64" s="140">
        <f>W61</f>
        <v>-960050.98443734541</v>
      </c>
    </row>
    <row r="65" spans="1:23" ht="16.5" thickTop="1" thickBot="1" x14ac:dyDescent="0.3">
      <c r="A65" s="70">
        <v>45747</v>
      </c>
      <c r="B65" s="71">
        <f t="shared" si="5"/>
        <v>195280874.68157405</v>
      </c>
      <c r="C65" s="102">
        <f t="shared" si="22"/>
        <v>195280874.68157405</v>
      </c>
      <c r="D65" s="71">
        <f t="shared" si="23"/>
        <v>1544147.6196150782</v>
      </c>
      <c r="E65" s="102">
        <f t="shared" si="12"/>
        <v>390561.74936314812</v>
      </c>
      <c r="F65" s="71">
        <f t="shared" si="21"/>
        <v>-14615603.186609905</v>
      </c>
      <c r="G65" s="102">
        <f t="shared" si="21"/>
        <v>-2203445.3925337698</v>
      </c>
      <c r="H65" s="71">
        <f t="shared" si="7"/>
        <v>180665271.49496415</v>
      </c>
      <c r="I65" s="71">
        <f t="shared" si="7"/>
        <v>193077429.28904027</v>
      </c>
      <c r="J65" s="71">
        <f t="shared" si="8"/>
        <v>12412157.794076115</v>
      </c>
      <c r="K65" s="71">
        <f t="shared" si="9"/>
        <v>-2606553.1367559838</v>
      </c>
      <c r="L65" s="71">
        <f t="shared" si="10"/>
        <v>242253.03275290364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</row>
    <row r="66" spans="1:23" ht="15.75" thickBot="1" x14ac:dyDescent="0.3">
      <c r="A66" s="70">
        <v>45777</v>
      </c>
      <c r="B66" s="71">
        <f t="shared" si="5"/>
        <v>195280874.68157405</v>
      </c>
      <c r="C66" s="102">
        <f t="shared" si="22"/>
        <v>195280874.68157405</v>
      </c>
      <c r="D66" s="71">
        <f t="shared" si="23"/>
        <v>1544147.6196150782</v>
      </c>
      <c r="E66" s="102">
        <f t="shared" si="12"/>
        <v>390561.74936314812</v>
      </c>
      <c r="F66" s="71">
        <f t="shared" si="21"/>
        <v>-16159750.806224983</v>
      </c>
      <c r="G66" s="102">
        <f t="shared" si="21"/>
        <v>-2594007.141896918</v>
      </c>
      <c r="H66" s="71">
        <f t="shared" si="7"/>
        <v>179121123.87534907</v>
      </c>
      <c r="I66" s="71">
        <f t="shared" si="7"/>
        <v>192686867.53967714</v>
      </c>
      <c r="J66" s="71">
        <f t="shared" si="8"/>
        <v>13565743.664328068</v>
      </c>
      <c r="K66" s="71">
        <f t="shared" si="9"/>
        <v>-2848806.1695088944</v>
      </c>
      <c r="L66" s="71">
        <f t="shared" si="10"/>
        <v>242253.03275291063</v>
      </c>
      <c r="M66" s="113"/>
      <c r="N66" s="71"/>
    </row>
    <row r="67" spans="1:23" x14ac:dyDescent="0.25">
      <c r="A67" s="70">
        <v>45808</v>
      </c>
      <c r="B67" s="71">
        <f t="shared" si="5"/>
        <v>195280874.68157405</v>
      </c>
      <c r="C67" s="102">
        <f t="shared" si="22"/>
        <v>195280874.68157405</v>
      </c>
      <c r="D67" s="71">
        <f t="shared" si="23"/>
        <v>1544147.6196150782</v>
      </c>
      <c r="E67" s="102">
        <f t="shared" si="12"/>
        <v>390561.74936314812</v>
      </c>
      <c r="F67" s="71">
        <f t="shared" si="21"/>
        <v>-17703898.425840061</v>
      </c>
      <c r="G67" s="102">
        <f t="shared" si="21"/>
        <v>-2984568.8912600661</v>
      </c>
      <c r="H67" s="71">
        <f t="shared" si="7"/>
        <v>177576976.255734</v>
      </c>
      <c r="I67" s="71">
        <f t="shared" si="7"/>
        <v>192296305.79031399</v>
      </c>
      <c r="J67" s="71">
        <f t="shared" si="8"/>
        <v>14719329.534579992</v>
      </c>
      <c r="K67" s="71">
        <f t="shared" si="9"/>
        <v>-3091059.2022617981</v>
      </c>
      <c r="L67" s="71">
        <f t="shared" si="10"/>
        <v>242253.03275290364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23" x14ac:dyDescent="0.25">
      <c r="A68" s="70">
        <v>45838</v>
      </c>
      <c r="B68" s="71">
        <f t="shared" si="5"/>
        <v>195280874.68157405</v>
      </c>
      <c r="C68" s="102">
        <f t="shared" si="22"/>
        <v>195280874.68157405</v>
      </c>
      <c r="D68" s="71">
        <f t="shared" si="23"/>
        <v>1544147.6196150782</v>
      </c>
      <c r="E68" s="102">
        <f t="shared" si="12"/>
        <v>390561.74936314812</v>
      </c>
      <c r="F68" s="71">
        <f t="shared" si="21"/>
        <v>-19248046.045455139</v>
      </c>
      <c r="G68" s="102">
        <f t="shared" si="21"/>
        <v>-3375130.6406232142</v>
      </c>
      <c r="H68" s="71">
        <f t="shared" si="7"/>
        <v>176032828.63611892</v>
      </c>
      <c r="I68" s="71">
        <f t="shared" si="7"/>
        <v>191905744.04095083</v>
      </c>
      <c r="J68" s="71">
        <f t="shared" si="8"/>
        <v>15872915.404831916</v>
      </c>
      <c r="K68" s="71">
        <f t="shared" si="9"/>
        <v>-3333312.2350147022</v>
      </c>
      <c r="L68" s="71">
        <f t="shared" si="10"/>
        <v>242253.03275290411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23" x14ac:dyDescent="0.25">
      <c r="A69" s="70">
        <v>45869</v>
      </c>
      <c r="B69" s="71">
        <f t="shared" si="5"/>
        <v>195280874.68157405</v>
      </c>
      <c r="C69" s="102">
        <f t="shared" si="22"/>
        <v>195280874.68157405</v>
      </c>
      <c r="D69" s="71">
        <f t="shared" si="23"/>
        <v>1544147.6196150782</v>
      </c>
      <c r="E69" s="102">
        <f t="shared" si="12"/>
        <v>390561.74936314812</v>
      </c>
      <c r="F69" s="71">
        <f t="shared" si="21"/>
        <v>-20792193.665070217</v>
      </c>
      <c r="G69" s="102">
        <f t="shared" si="21"/>
        <v>-3765692.3899863623</v>
      </c>
      <c r="H69" s="71">
        <f t="shared" si="7"/>
        <v>174488681.01650384</v>
      </c>
      <c r="I69" s="71">
        <f t="shared" si="7"/>
        <v>191515182.29158768</v>
      </c>
      <c r="J69" s="71">
        <f t="shared" si="8"/>
        <v>17026501.27508384</v>
      </c>
      <c r="K69" s="71">
        <f t="shared" si="9"/>
        <v>-3575565.2677676063</v>
      </c>
      <c r="L69" s="71">
        <f t="shared" si="10"/>
        <v>242253.03275290411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23" x14ac:dyDescent="0.25">
      <c r="A70" s="70">
        <v>45900</v>
      </c>
      <c r="B70" s="71">
        <f t="shared" si="5"/>
        <v>195280874.68157405</v>
      </c>
      <c r="C70" s="102">
        <f t="shared" si="22"/>
        <v>195280874.68157405</v>
      </c>
      <c r="D70" s="71">
        <f t="shared" si="23"/>
        <v>1544147.6196150782</v>
      </c>
      <c r="E70" s="102">
        <f t="shared" si="12"/>
        <v>390561.74936314812</v>
      </c>
      <c r="F70" s="71">
        <f t="shared" si="21"/>
        <v>-22336341.284685295</v>
      </c>
      <c r="G70" s="102">
        <f t="shared" si="21"/>
        <v>-4156254.1393495104</v>
      </c>
      <c r="H70" s="71">
        <f t="shared" si="7"/>
        <v>172944533.39688876</v>
      </c>
      <c r="I70" s="71">
        <f t="shared" si="7"/>
        <v>191124620.54222453</v>
      </c>
      <c r="J70" s="71">
        <f>I70-H70</f>
        <v>18180087.145335764</v>
      </c>
      <c r="K70" s="71">
        <f t="shared" si="9"/>
        <v>-3817818.3005205104</v>
      </c>
      <c r="L70" s="71">
        <f t="shared" si="10"/>
        <v>242253.03275290411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23" ht="15" customHeight="1" x14ac:dyDescent="0.25">
      <c r="A71" s="70">
        <v>45930</v>
      </c>
      <c r="B71" s="71">
        <f t="shared" si="5"/>
        <v>195280874.68157405</v>
      </c>
      <c r="C71" s="102">
        <f t="shared" si="22"/>
        <v>195280874.68157405</v>
      </c>
      <c r="D71" s="71">
        <f t="shared" si="23"/>
        <v>1544147.6196150782</v>
      </c>
      <c r="E71" s="102">
        <f t="shared" si="12"/>
        <v>390561.74936314812</v>
      </c>
      <c r="F71" s="71">
        <f t="shared" si="21"/>
        <v>-23880488.904300373</v>
      </c>
      <c r="G71" s="102">
        <f t="shared" si="21"/>
        <v>-4546815.8887126585</v>
      </c>
      <c r="H71" s="71">
        <f t="shared" si="7"/>
        <v>171400385.77727368</v>
      </c>
      <c r="I71" s="71">
        <f t="shared" si="7"/>
        <v>190734058.7928614</v>
      </c>
      <c r="J71" s="71">
        <f>I71-H71</f>
        <v>19333673.015587717</v>
      </c>
      <c r="K71" s="71">
        <f t="shared" si="9"/>
        <v>-4060071.3332734206</v>
      </c>
      <c r="L71" s="71">
        <f t="shared" si="10"/>
        <v>242253.03275291016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23" ht="15" customHeight="1" x14ac:dyDescent="0.25">
      <c r="A72" s="70">
        <v>45961</v>
      </c>
      <c r="B72" s="71">
        <f t="shared" si="5"/>
        <v>195280874.68157405</v>
      </c>
      <c r="C72" s="102">
        <f t="shared" si="22"/>
        <v>195280874.68157405</v>
      </c>
      <c r="D72" s="71">
        <f t="shared" si="23"/>
        <v>1544147.6196150782</v>
      </c>
      <c r="E72" s="102">
        <f t="shared" si="12"/>
        <v>390561.74936314812</v>
      </c>
      <c r="F72" s="71">
        <f t="shared" si="21"/>
        <v>-25424636.523915451</v>
      </c>
      <c r="G72" s="102">
        <f t="shared" si="21"/>
        <v>-4937377.6380758062</v>
      </c>
      <c r="H72" s="71">
        <f t="shared" si="7"/>
        <v>169856238.15765861</v>
      </c>
      <c r="I72" s="71">
        <f t="shared" si="7"/>
        <v>190343497.04349825</v>
      </c>
      <c r="J72" s="71">
        <f t="shared" ref="J72:J74" si="24">I72-H72</f>
        <v>20487258.885839641</v>
      </c>
      <c r="K72" s="71">
        <f t="shared" si="9"/>
        <v>-4302324.3660263242</v>
      </c>
      <c r="L72" s="71">
        <f t="shared" si="10"/>
        <v>242253.03275290364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23" ht="15" customHeight="1" x14ac:dyDescent="0.25">
      <c r="A73" s="70">
        <v>45991</v>
      </c>
      <c r="B73" s="71">
        <f t="shared" si="5"/>
        <v>195280874.68157405</v>
      </c>
      <c r="C73" s="102">
        <f t="shared" si="22"/>
        <v>195280874.68157405</v>
      </c>
      <c r="D73" s="71">
        <f t="shared" si="23"/>
        <v>1544147.6196150782</v>
      </c>
      <c r="E73" s="102">
        <f t="shared" si="12"/>
        <v>390561.74936314812</v>
      </c>
      <c r="F73" s="71">
        <f t="shared" si="21"/>
        <v>-26968784.143530529</v>
      </c>
      <c r="G73" s="102">
        <f t="shared" si="21"/>
        <v>-5327939.3874389548</v>
      </c>
      <c r="H73" s="71">
        <f t="shared" si="7"/>
        <v>168312090.53804353</v>
      </c>
      <c r="I73" s="71">
        <f t="shared" si="7"/>
        <v>189952935.29413509</v>
      </c>
      <c r="J73" s="71">
        <f t="shared" si="24"/>
        <v>21640844.756091565</v>
      </c>
      <c r="K73" s="71">
        <f t="shared" si="9"/>
        <v>-4544577.3987792283</v>
      </c>
      <c r="L73" s="71">
        <f t="shared" si="10"/>
        <v>242253.03275290411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23" x14ac:dyDescent="0.25">
      <c r="A74" s="70">
        <v>46022</v>
      </c>
      <c r="B74" s="71">
        <f t="shared" si="5"/>
        <v>195280874.68157405</v>
      </c>
      <c r="C74" s="102">
        <f t="shared" si="22"/>
        <v>195280874.68157405</v>
      </c>
      <c r="D74" s="71">
        <f>($B$26*$F$6+($B$38-$B$26)*$E$6+($B$50-$B$38)*$D$6+($B$62-$B$50)*$C$6+($B$74-$B$62)*$B$6)/12</f>
        <v>1544147.6196150782</v>
      </c>
      <c r="E74" s="102">
        <f t="shared" si="12"/>
        <v>390561.74936314812</v>
      </c>
      <c r="F74" s="71">
        <f t="shared" si="21"/>
        <v>-28512931.763145607</v>
      </c>
      <c r="G74" s="102">
        <f t="shared" si="21"/>
        <v>-5718501.1368021034</v>
      </c>
      <c r="H74" s="71">
        <f t="shared" si="7"/>
        <v>166767942.91842845</v>
      </c>
      <c r="I74" s="71">
        <f t="shared" si="7"/>
        <v>189562373.54477194</v>
      </c>
      <c r="J74" s="71">
        <f t="shared" si="24"/>
        <v>22794430.626343489</v>
      </c>
      <c r="K74" s="71">
        <f t="shared" si="9"/>
        <v>-4786830.4315321324</v>
      </c>
      <c r="L74" s="71">
        <f t="shared" si="10"/>
        <v>242253.03275290411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23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+'E355'!L62</f>
        <v>90669.159217245877</v>
      </c>
      <c r="S75" s="122">
        <f>+'E355'!K62</f>
        <v>-1879794.0384972722</v>
      </c>
      <c r="T75" s="119"/>
      <c r="U75" s="120"/>
      <c r="V75" s="117"/>
      <c r="W75" s="123">
        <f>S75</f>
        <v>-1879794.0384972722</v>
      </c>
    </row>
    <row r="76" spans="1:23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+'E355'!L63</f>
        <v>242253.03275290388</v>
      </c>
      <c r="S76" s="124">
        <f t="shared" ref="S76:S87" si="26">+S75-R76</f>
        <v>-2122047.0712501761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222341.82458143233</v>
      </c>
      <c r="W76" s="121">
        <f t="shared" ref="W76:W87" si="28">+W75-V76</f>
        <v>-2102135.8630787046</v>
      </c>
    </row>
    <row r="77" spans="1:23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+'E355'!L64</f>
        <v>242253.03275290411</v>
      </c>
      <c r="S77" s="124">
        <f t="shared" si="26"/>
        <v>-2364300.1040030802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203758.03028805906</v>
      </c>
      <c r="W77" s="121">
        <f t="shared" si="28"/>
        <v>-2305893.8933667638</v>
      </c>
    </row>
    <row r="78" spans="1:23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+'E355'!L65</f>
        <v>242253.03275290364</v>
      </c>
      <c r="S78" s="124">
        <f t="shared" si="26"/>
        <v>-2606553.1367559838</v>
      </c>
      <c r="T78" s="119">
        <f>U78-SUM($P$75:P78)+1</f>
        <v>276</v>
      </c>
      <c r="U78" s="120">
        <f t="shared" si="30"/>
        <v>365</v>
      </c>
      <c r="V78" s="117">
        <f t="shared" si="27"/>
        <v>183183.1151775381</v>
      </c>
      <c r="W78" s="121">
        <f t="shared" si="28"/>
        <v>-2489077.0085443021</v>
      </c>
    </row>
    <row r="79" spans="1:23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+'E355'!L66</f>
        <v>242253.03275291063</v>
      </c>
      <c r="S79" s="124">
        <f t="shared" si="26"/>
        <v>-2848806.1695088944</v>
      </c>
      <c r="T79" s="119">
        <f>U79-SUM($P$75:P79)+1</f>
        <v>246</v>
      </c>
      <c r="U79" s="120">
        <f t="shared" si="30"/>
        <v>365</v>
      </c>
      <c r="V79" s="117">
        <f t="shared" si="27"/>
        <v>163271.90700607127</v>
      </c>
      <c r="W79" s="121">
        <f t="shared" si="28"/>
        <v>-2652348.9155503735</v>
      </c>
    </row>
    <row r="80" spans="1:23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+'E355'!L67</f>
        <v>242253.03275290364</v>
      </c>
      <c r="S80" s="124">
        <f t="shared" si="26"/>
        <v>-3091059.2022617981</v>
      </c>
      <c r="T80" s="119">
        <f>U80-SUM($P$75:P80)+1</f>
        <v>215</v>
      </c>
      <c r="U80" s="120">
        <f t="shared" si="30"/>
        <v>365</v>
      </c>
      <c r="V80" s="117">
        <f t="shared" si="27"/>
        <v>142696.991895546</v>
      </c>
      <c r="W80" s="121">
        <f t="shared" si="28"/>
        <v>-2795045.9074459197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+'E355'!L68</f>
        <v>242253.03275290411</v>
      </c>
      <c r="S81" s="124">
        <f t="shared" si="26"/>
        <v>-3333312.2350147022</v>
      </c>
      <c r="T81" s="119">
        <f>U81-SUM($P$75:P81)+1</f>
        <v>185</v>
      </c>
      <c r="U81" s="120">
        <f t="shared" si="30"/>
        <v>365</v>
      </c>
      <c r="V81" s="117">
        <f t="shared" si="27"/>
        <v>122785.78372407469</v>
      </c>
      <c r="W81" s="121">
        <f t="shared" si="28"/>
        <v>-2917831.6911699944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+'E355'!L69</f>
        <v>242253.03275290411</v>
      </c>
      <c r="S82" s="124">
        <f t="shared" si="26"/>
        <v>-3575565.2677676063</v>
      </c>
      <c r="T82" s="119">
        <f>U82-SUM($P$75:P82)+1</f>
        <v>154</v>
      </c>
      <c r="U82" s="120">
        <f t="shared" si="30"/>
        <v>365</v>
      </c>
      <c r="V82" s="117">
        <f t="shared" si="27"/>
        <v>102210.86861355406</v>
      </c>
      <c r="W82" s="121">
        <f t="shared" si="28"/>
        <v>-3020042.5597835486</v>
      </c>
    </row>
    <row r="83" spans="1:42" x14ac:dyDescent="0.25">
      <c r="A83" s="160" t="s">
        <v>142</v>
      </c>
      <c r="B83" s="149">
        <f>B50</f>
        <v>2306490.4598522978</v>
      </c>
      <c r="C83" s="149">
        <f>C50</f>
        <v>2306490.4598522978</v>
      </c>
      <c r="D83" s="149">
        <f>SUM(D39:D50)</f>
        <v>115324.5229926149</v>
      </c>
      <c r="E83" s="149">
        <f>SUM(E39:E50)</f>
        <v>11532.452299261487</v>
      </c>
      <c r="F83" s="149">
        <f t="shared" ref="F83:K83" si="34">F50</f>
        <v>-115324.5229926149</v>
      </c>
      <c r="G83" s="149">
        <f t="shared" si="34"/>
        <v>-11532.452299261487</v>
      </c>
      <c r="H83" s="149">
        <f t="shared" si="34"/>
        <v>2191165.9368596827</v>
      </c>
      <c r="I83" s="149">
        <f t="shared" si="34"/>
        <v>2294958.0075530363</v>
      </c>
      <c r="J83" s="149">
        <f t="shared" si="34"/>
        <v>103792.07069335366</v>
      </c>
      <c r="K83" s="149">
        <f t="shared" si="34"/>
        <v>-21796.334845604266</v>
      </c>
      <c r="L83" s="154">
        <f>SUM(L39:L50)</f>
        <v>21796.334845604266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+'E355'!L70</f>
        <v>242253.03275290411</v>
      </c>
      <c r="S83" s="124">
        <f t="shared" si="26"/>
        <v>-3817818.3005205104</v>
      </c>
      <c r="T83" s="119">
        <f>U83-SUM($P$75:P83)+1</f>
        <v>123</v>
      </c>
      <c r="U83" s="120">
        <f t="shared" si="30"/>
        <v>365</v>
      </c>
      <c r="V83" s="117">
        <f t="shared" si="27"/>
        <v>81635.953503033437</v>
      </c>
      <c r="W83" s="121">
        <f t="shared" si="28"/>
        <v>-3101678.5132865822</v>
      </c>
    </row>
    <row r="84" spans="1:42" x14ac:dyDescent="0.25">
      <c r="A84" s="162" t="s">
        <v>143</v>
      </c>
      <c r="B84" s="163">
        <f>(B38+B50+SUM(B39:B49)*2)/24</f>
        <v>480518.84580256202</v>
      </c>
      <c r="C84" s="163">
        <f>(C38+C50+SUM(C39:C49)*2)/24</f>
        <v>480518.84580256202</v>
      </c>
      <c r="D84" s="163"/>
      <c r="E84" s="164"/>
      <c r="F84" s="163">
        <f t="shared" ref="F84:K84" si="35">(F38+F50+SUM(F39:F49)*2)/24</f>
        <v>-57662.261496307437</v>
      </c>
      <c r="G84" s="163">
        <f t="shared" si="35"/>
        <v>-1249.3489990866613</v>
      </c>
      <c r="H84" s="163">
        <f t="shared" si="35"/>
        <v>422856.58430625458</v>
      </c>
      <c r="I84" s="163">
        <f t="shared" si="35"/>
        <v>479269.49680347537</v>
      </c>
      <c r="J84" s="163">
        <f t="shared" si="35"/>
        <v>56412.912497220801</v>
      </c>
      <c r="K84" s="163">
        <f t="shared" si="35"/>
        <v>-11846.71162441637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+'E355'!L71</f>
        <v>242253.03275291016</v>
      </c>
      <c r="S84" s="124">
        <f t="shared" si="26"/>
        <v>-4060071.3332734206</v>
      </c>
      <c r="T84" s="119">
        <f>U84-SUM($P$75:P84)+1</f>
        <v>93</v>
      </c>
      <c r="U84" s="120">
        <f t="shared" si="30"/>
        <v>365</v>
      </c>
      <c r="V84" s="117">
        <f t="shared" si="27"/>
        <v>61724.745331563412</v>
      </c>
      <c r="W84" s="121">
        <f t="shared" si="28"/>
        <v>-3163403.2586181457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+'E355'!L72</f>
        <v>242253.03275290364</v>
      </c>
      <c r="S85" s="124">
        <f t="shared" si="26"/>
        <v>-4302324.3660263242</v>
      </c>
      <c r="T85" s="119">
        <f>U85-SUM($P$75:P85)+1</f>
        <v>62</v>
      </c>
      <c r="U85" s="120">
        <f t="shared" si="30"/>
        <v>365</v>
      </c>
      <c r="V85" s="117">
        <f t="shared" si="27"/>
        <v>41149.830221041164</v>
      </c>
      <c r="W85" s="121">
        <f t="shared" si="28"/>
        <v>-3204553.0888391868</v>
      </c>
    </row>
    <row r="86" spans="1:42" x14ac:dyDescent="0.25">
      <c r="A86" s="170" t="s">
        <v>145</v>
      </c>
      <c r="B86" s="171">
        <f>B62</f>
        <v>195280874.68157405</v>
      </c>
      <c r="C86" s="171">
        <f>C62</f>
        <v>195280874.68157405</v>
      </c>
      <c r="D86" s="171">
        <f>SUM(D51:D62)</f>
        <v>9867835.8047720548</v>
      </c>
      <c r="E86" s="171">
        <f>SUM(E51:E62)</f>
        <v>1020227.692145064</v>
      </c>
      <c r="F86" s="171">
        <f t="shared" ref="F86:K86" si="36">F62</f>
        <v>-9983160.3277646713</v>
      </c>
      <c r="G86" s="171">
        <f t="shared" si="36"/>
        <v>-1031760.1444443255</v>
      </c>
      <c r="H86" s="171">
        <f t="shared" si="36"/>
        <v>185297714.35380939</v>
      </c>
      <c r="I86" s="171">
        <f t="shared" si="36"/>
        <v>194249114.53712973</v>
      </c>
      <c r="J86" s="171">
        <f t="shared" si="36"/>
        <v>8951400.1833203435</v>
      </c>
      <c r="K86" s="171">
        <f t="shared" si="36"/>
        <v>-1879794.0384972722</v>
      </c>
      <c r="L86" s="172">
        <f>SUM(L51:L62)</f>
        <v>1857997.703651668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+'E355'!L73</f>
        <v>242253.03275290411</v>
      </c>
      <c r="S86" s="124">
        <f t="shared" si="26"/>
        <v>-4544577.3987792283</v>
      </c>
      <c r="T86" s="119">
        <f>U86-SUM($P$75:P86)+1</f>
        <v>32</v>
      </c>
      <c r="U86" s="120">
        <f t="shared" si="30"/>
        <v>365</v>
      </c>
      <c r="V86" s="117">
        <f t="shared" si="27"/>
        <v>21238.622049569676</v>
      </c>
      <c r="W86" s="121">
        <f t="shared" si="28"/>
        <v>-3225791.7108887564</v>
      </c>
    </row>
    <row r="87" spans="1:42" x14ac:dyDescent="0.25">
      <c r="A87" s="173" t="s">
        <v>146</v>
      </c>
      <c r="B87" s="174">
        <f t="shared" ref="B87:C87" si="37">(B50+B62+SUM(B51:B61)*2)/24</f>
        <v>42509487.172710992</v>
      </c>
      <c r="C87" s="174">
        <f t="shared" si="37"/>
        <v>42509487.172710992</v>
      </c>
      <c r="D87" s="174"/>
      <c r="E87" s="175"/>
      <c r="F87" s="174">
        <f t="shared" ref="F87:H87" si="38">(F50+F62+SUM(F51:F61)*2)/24</f>
        <v>-5049242.4253786439</v>
      </c>
      <c r="G87" s="174">
        <f t="shared" si="38"/>
        <v>-143738.12927092167</v>
      </c>
      <c r="H87" s="174">
        <f t="shared" si="38"/>
        <v>37460244.747332357</v>
      </c>
      <c r="I87" s="174">
        <f>(I50+I62+SUM(I51:I61)*2)/24</f>
        <v>42365749.043440074</v>
      </c>
      <c r="J87" s="174">
        <f t="shared" ref="J87:K87" si="39">(J50+J62+SUM(J51:J61)*2)/24</f>
        <v>4905504.2961077215</v>
      </c>
      <c r="K87" s="174">
        <f t="shared" si="39"/>
        <v>-1030155.9021826213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+'E355'!L74</f>
        <v>242253.03275290411</v>
      </c>
      <c r="S87" s="124">
        <f t="shared" si="26"/>
        <v>-4786830.4315321324</v>
      </c>
      <c r="T87" s="119">
        <f>U87-SUM($P$75:P87)+1</f>
        <v>1</v>
      </c>
      <c r="U87" s="120">
        <f t="shared" si="30"/>
        <v>365</v>
      </c>
      <c r="V87" s="117">
        <f t="shared" si="27"/>
        <v>663.70693904905238</v>
      </c>
      <c r="W87" s="121">
        <f t="shared" si="28"/>
        <v>-3226455.4178278055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2907036.39303486</v>
      </c>
      <c r="S88" s="133">
        <f>+'E355'!K74-S87</f>
        <v>0</v>
      </c>
      <c r="T88" s="83"/>
      <c r="U88" s="134"/>
      <c r="V88" s="132">
        <f>SUM(V76:V87)</f>
        <v>1346661.3793305324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195280874.68157405</v>
      </c>
      <c r="C89" s="149">
        <f>C74</f>
        <v>195280874.68157405</v>
      </c>
      <c r="D89" s="149">
        <f>SUM(D63:D74)</f>
        <v>18529771.435380939</v>
      </c>
      <c r="E89" s="149">
        <f>SUM(E63:E74)</f>
        <v>4686740.9923577774</v>
      </c>
      <c r="F89" s="149">
        <f t="shared" ref="F89:K89" si="40">F74</f>
        <v>-28512931.763145607</v>
      </c>
      <c r="G89" s="149">
        <f t="shared" si="40"/>
        <v>-5718501.1368021034</v>
      </c>
      <c r="H89" s="149">
        <f t="shared" si="40"/>
        <v>166767942.91842845</v>
      </c>
      <c r="I89" s="149">
        <f t="shared" si="40"/>
        <v>189562373.54477194</v>
      </c>
      <c r="J89" s="149">
        <f t="shared" si="40"/>
        <v>22794430.626343489</v>
      </c>
      <c r="K89" s="149">
        <f t="shared" si="40"/>
        <v>-4786830.4315321324</v>
      </c>
      <c r="L89" s="154">
        <f>SUM(L63:L74)</f>
        <v>2907036.39303486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195280874.68157408</v>
      </c>
      <c r="C90" s="163">
        <f>(C62+C74+SUM(C63:C73)*2)/24</f>
        <v>195280874.68157408</v>
      </c>
      <c r="D90" s="163"/>
      <c r="E90" s="164"/>
      <c r="F90" s="163">
        <f t="shared" ref="F90:K90" si="41">(F62+F74+SUM(F63:F73)*2)/24</f>
        <v>-19248046.045455135</v>
      </c>
      <c r="G90" s="163">
        <f t="shared" si="41"/>
        <v>-3375130.6406232142</v>
      </c>
      <c r="H90" s="163">
        <f t="shared" si="41"/>
        <v>176032828.63611892</v>
      </c>
      <c r="I90" s="163">
        <f t="shared" si="41"/>
        <v>191905744.04095086</v>
      </c>
      <c r="J90" s="163">
        <f t="shared" si="41"/>
        <v>15872915.404831916</v>
      </c>
      <c r="K90" s="163">
        <f t="shared" si="41"/>
        <v>-3333312.2350147017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-3333312.2350147017</v>
      </c>
      <c r="T90" s="83"/>
      <c r="U90" s="84"/>
      <c r="V90" s="139" t="s">
        <v>131</v>
      </c>
      <c r="W90" s="140">
        <f>W87</f>
        <v>-3226455.4178278055</v>
      </c>
      <c r="X90"/>
      <c r="Y90"/>
      <c r="Z90"/>
      <c r="AA90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/>
      <c r="B92" s="179"/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3">
        <v>2023</v>
      </c>
      <c r="B93" s="180">
        <f>C84+G84+W38</f>
        <v>468220.49122375087</v>
      </c>
      <c r="C93" s="245">
        <f>(E83+'E3556'!E83+'E356'!E83+'E3566'!E83+'E3970'!E83+'E3536'!E83+'E390'!E83)*0.79</f>
        <v>128747.9999891592</v>
      </c>
      <c r="D93" s="76"/>
      <c r="E93" s="76"/>
      <c r="F93" s="76"/>
      <c r="G93" s="76"/>
      <c r="H93" s="76"/>
      <c r="I93" s="76"/>
      <c r="J93" s="76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3">
        <v>2024</v>
      </c>
      <c r="B94" s="180">
        <f>C87+G87+W64</f>
        <v>41405698.059002727</v>
      </c>
      <c r="C94" s="245">
        <f>(E86+'E3556'!E86+'E356'!E86+'E3566'!E86+'E3970'!E86+'E3536'!E86+'E390'!E86)*0.79</f>
        <v>1586818.0595707279</v>
      </c>
      <c r="D94" s="181"/>
      <c r="E94" s="181"/>
      <c r="F94" s="181"/>
      <c r="G94" s="181"/>
      <c r="H94" s="181"/>
      <c r="I94" s="181"/>
      <c r="J94" s="181"/>
      <c r="K94" s="181"/>
      <c r="L94" s="181"/>
    </row>
    <row r="95" spans="1:42" x14ac:dyDescent="0.25">
      <c r="A95" s="243">
        <v>2025</v>
      </c>
      <c r="B95" s="180">
        <f>C90+G90+W90</f>
        <v>188679288.62312305</v>
      </c>
      <c r="C95" s="245">
        <f>(E89+'E3556'!E89+'E356'!E89+'E3566'!E89+'E3970'!E89+'E3536'!E89+'E390'!E89)*0.79</f>
        <v>5268363.1661372287</v>
      </c>
      <c r="D95" s="181"/>
      <c r="E95" s="181"/>
      <c r="F95" s="181"/>
      <c r="G95" s="181"/>
      <c r="H95" s="181"/>
      <c r="I95" s="181"/>
      <c r="J95" s="181"/>
      <c r="K95" s="181"/>
      <c r="L95" s="181"/>
    </row>
    <row r="96" spans="1:42" x14ac:dyDescent="0.25">
      <c r="A96" s="178"/>
      <c r="B96" s="180"/>
      <c r="D96" s="181"/>
      <c r="E96" s="181"/>
      <c r="F96" s="181"/>
      <c r="G96" s="181"/>
      <c r="H96" s="181"/>
      <c r="I96" s="181"/>
      <c r="J96" s="181"/>
      <c r="K96" s="181"/>
      <c r="L96" s="181"/>
    </row>
    <row r="97" spans="1:12" x14ac:dyDescent="0.25">
      <c r="A97" s="178"/>
      <c r="B97" s="180"/>
      <c r="D97"/>
      <c r="E97"/>
      <c r="F97"/>
      <c r="G97"/>
      <c r="H97"/>
      <c r="I97"/>
      <c r="J97" s="181"/>
      <c r="K97" s="181"/>
      <c r="L97" s="181"/>
    </row>
    <row r="98" spans="1:12" x14ac:dyDescent="0.25">
      <c r="D98"/>
      <c r="E98"/>
      <c r="F98"/>
      <c r="G98"/>
      <c r="H98"/>
      <c r="I98"/>
    </row>
    <row r="99" spans="1:12" x14ac:dyDescent="0.25">
      <c r="D99"/>
      <c r="E99"/>
      <c r="F99"/>
      <c r="G99"/>
      <c r="H99"/>
      <c r="I99"/>
    </row>
    <row r="100" spans="1:12" x14ac:dyDescent="0.25">
      <c r="D100"/>
      <c r="E100"/>
      <c r="F100"/>
      <c r="G100"/>
      <c r="H100"/>
      <c r="I100"/>
    </row>
    <row r="101" spans="1:12" x14ac:dyDescent="0.25">
      <c r="D101"/>
      <c r="E101"/>
      <c r="F101"/>
      <c r="G101"/>
      <c r="H101"/>
      <c r="I101"/>
    </row>
    <row r="102" spans="1:12" x14ac:dyDescent="0.25">
      <c r="D102"/>
      <c r="E102"/>
      <c r="F102"/>
      <c r="G102"/>
      <c r="H102"/>
      <c r="I102"/>
    </row>
    <row r="103" spans="1:12" x14ac:dyDescent="0.25">
      <c r="D103"/>
      <c r="E103"/>
      <c r="F103"/>
      <c r="G103"/>
      <c r="H103"/>
      <c r="I103"/>
    </row>
    <row r="104" spans="1:12" x14ac:dyDescent="0.25">
      <c r="D104"/>
      <c r="E104"/>
      <c r="F104"/>
      <c r="G104"/>
      <c r="H104"/>
      <c r="I104"/>
    </row>
    <row r="105" spans="1:12" x14ac:dyDescent="0.25">
      <c r="D105"/>
      <c r="E105"/>
      <c r="F105"/>
      <c r="G105"/>
      <c r="H105"/>
      <c r="I105"/>
    </row>
    <row r="106" spans="1:12" x14ac:dyDescent="0.25">
      <c r="D106"/>
      <c r="E106"/>
      <c r="F106"/>
      <c r="G106"/>
      <c r="H106"/>
      <c r="I106"/>
    </row>
    <row r="107" spans="1:12" x14ac:dyDescent="0.25">
      <c r="D107"/>
      <c r="E107"/>
      <c r="F107"/>
      <c r="G107"/>
      <c r="H107"/>
      <c r="I107"/>
    </row>
    <row r="108" spans="1:12" x14ac:dyDescent="0.25">
      <c r="D108"/>
      <c r="E108"/>
      <c r="F108"/>
      <c r="G108"/>
      <c r="H108"/>
      <c r="I108"/>
    </row>
    <row r="109" spans="1:12" x14ac:dyDescent="0.25">
      <c r="D109"/>
      <c r="E109"/>
      <c r="F109"/>
      <c r="G109"/>
      <c r="H109"/>
      <c r="I109"/>
    </row>
    <row r="110" spans="1:12" x14ac:dyDescent="0.25">
      <c r="D110"/>
      <c r="E110"/>
      <c r="F110"/>
      <c r="G110"/>
      <c r="H110"/>
      <c r="I110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AP113"/>
  <sheetViews>
    <sheetView view="pageBreakPreview" zoomScale="60" zoomScaleNormal="85" workbookViewId="0">
      <pane xSplit="1" ySplit="13" topLeftCell="B23" activePane="bottomRight" state="frozen"/>
      <selection activeCell="K48" sqref="K48"/>
      <selection pane="topRight" activeCell="K48" sqref="K48"/>
      <selection pane="bottomLeft" activeCell="K48" sqref="K48"/>
      <selection pane="bottomRight" activeCell="C75" sqref="C75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7" width="10.140625" customWidth="1"/>
    <col min="28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7" s="19" customFormat="1" x14ac:dyDescent="0.25">
      <c r="A1" s="17" t="s">
        <v>53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  <c r="AA1"/>
    </row>
    <row r="2" spans="1:27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  <c r="AA2"/>
    </row>
    <row r="3" spans="1:27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  <c r="AA3"/>
    </row>
    <row r="4" spans="1:27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  <c r="AA4"/>
    </row>
    <row r="5" spans="1:27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  <c r="AA5"/>
    </row>
    <row r="6" spans="1:27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  <c r="AA6"/>
    </row>
    <row r="7" spans="1:27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  <c r="AA7"/>
    </row>
    <row r="8" spans="1:27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7" ht="15.75" thickBot="1" x14ac:dyDescent="0.3">
      <c r="A9" s="47"/>
      <c r="B9" s="48"/>
      <c r="C9" s="49"/>
      <c r="D9" s="48" t="s">
        <v>73</v>
      </c>
      <c r="E9" s="50">
        <v>3.2500000000000001E-2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7" ht="15.75" thickBot="1" x14ac:dyDescent="0.3">
      <c r="A10" s="47"/>
      <c r="B10" s="48"/>
      <c r="C10" s="49"/>
      <c r="D10" s="48" t="s">
        <v>75</v>
      </c>
      <c r="E10" s="50">
        <v>2.7400000000000001E-2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7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7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7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7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27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7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+'E3556'!L38</f>
        <v>0</v>
      </c>
      <c r="S23" s="122">
        <f>+'E3556'!K38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+'E3556'!L39</f>
        <v>233.54826583699943</v>
      </c>
      <c r="S24" s="124">
        <f t="shared" ref="S24:S35" si="1">+S23-R24</f>
        <v>-233.54826583699943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214.35251795998579</v>
      </c>
      <c r="W24" s="121">
        <f t="shared" ref="W24:W35" si="3">+W23-V24</f>
        <v>-214.35251795998579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+'E3556'!L40</f>
        <v>233.54826583699943</v>
      </c>
      <c r="S25" s="124">
        <f t="shared" si="1"/>
        <v>-467.09653167399887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196.43648660810638</v>
      </c>
      <c r="W25" s="121">
        <f t="shared" si="3"/>
        <v>-410.7890045680922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+'E3556'!L41</f>
        <v>233.54826583699952</v>
      </c>
      <c r="S26" s="124">
        <f t="shared" si="1"/>
        <v>-700.64479751099839</v>
      </c>
      <c r="T26" s="119">
        <f>U26-SUM($P$23:P26)+1</f>
        <v>276</v>
      </c>
      <c r="U26" s="120">
        <f t="shared" si="4"/>
        <v>365</v>
      </c>
      <c r="V26" s="117">
        <f t="shared" si="2"/>
        <v>176.60088046852567</v>
      </c>
      <c r="W26" s="121">
        <f t="shared" si="3"/>
        <v>-587.3898850366179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+'E3556'!L42</f>
        <v>233.54826583699935</v>
      </c>
      <c r="S27" s="124">
        <f t="shared" si="1"/>
        <v>-934.19306334799774</v>
      </c>
      <c r="T27" s="119">
        <f>U27-SUM($P$23:P27)+1</f>
        <v>246</v>
      </c>
      <c r="U27" s="120">
        <f t="shared" si="4"/>
        <v>365</v>
      </c>
      <c r="V27" s="117">
        <f t="shared" si="2"/>
        <v>157.40513259151189</v>
      </c>
      <c r="W27" s="121">
        <f t="shared" si="3"/>
        <v>-744.79501762812981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+'E3556'!L43</f>
        <v>233.54826583699935</v>
      </c>
      <c r="S28" s="124">
        <f t="shared" si="1"/>
        <v>-1167.7413291849971</v>
      </c>
      <c r="T28" s="119">
        <f>U28-SUM($P$23:P28)+1</f>
        <v>215</v>
      </c>
      <c r="U28" s="120">
        <f t="shared" si="4"/>
        <v>365</v>
      </c>
      <c r="V28" s="117">
        <f t="shared" si="2"/>
        <v>137.56952645193113</v>
      </c>
      <c r="W28" s="121">
        <f t="shared" si="3"/>
        <v>-882.36454408006091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+'E3556'!L44</f>
        <v>233.54826583699946</v>
      </c>
      <c r="S29" s="124">
        <f t="shared" si="1"/>
        <v>-1401.2895950219965</v>
      </c>
      <c r="T29" s="119">
        <f>U29-SUM($P$23:P29)+1</f>
        <v>185</v>
      </c>
      <c r="U29" s="120">
        <f t="shared" si="4"/>
        <v>365</v>
      </c>
      <c r="V29" s="117">
        <f t="shared" si="2"/>
        <v>118.37377857491754</v>
      </c>
      <c r="W29" s="121">
        <f t="shared" si="3"/>
        <v>-1000.7383226549784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+'E3556'!L45</f>
        <v>233.54826583699924</v>
      </c>
      <c r="S30" s="124">
        <f t="shared" si="1"/>
        <v>-1634.8378608589958</v>
      </c>
      <c r="T30" s="119">
        <f>U30-SUM($P$23:P30)+1</f>
        <v>154</v>
      </c>
      <c r="U30" s="120">
        <f t="shared" si="4"/>
        <v>365</v>
      </c>
      <c r="V30" s="117">
        <f t="shared" si="2"/>
        <v>98.538172435336662</v>
      </c>
      <c r="W30" s="121">
        <f t="shared" si="3"/>
        <v>-1099.2764950903152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+'E3556'!L46</f>
        <v>233.54826583699969</v>
      </c>
      <c r="S31" s="124">
        <f t="shared" si="1"/>
        <v>-1868.3861266959955</v>
      </c>
      <c r="T31" s="119">
        <f>U31-SUM($P$23:P31)+1</f>
        <v>123</v>
      </c>
      <c r="U31" s="120">
        <f t="shared" si="4"/>
        <v>365</v>
      </c>
      <c r="V31" s="117">
        <f t="shared" si="2"/>
        <v>78.702566295756057</v>
      </c>
      <c r="W31" s="121">
        <f t="shared" si="3"/>
        <v>-1177.9790613860712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+'E3556'!L47</f>
        <v>233.54826583699946</v>
      </c>
      <c r="S32" s="124">
        <f t="shared" si="1"/>
        <v>-2101.9343925329949</v>
      </c>
      <c r="T32" s="119">
        <f>U32-SUM($P$23:P32)+1</f>
        <v>93</v>
      </c>
      <c r="U32" s="120">
        <f t="shared" si="4"/>
        <v>365</v>
      </c>
      <c r="V32" s="117">
        <f t="shared" si="2"/>
        <v>59.506818418742334</v>
      </c>
      <c r="W32" s="121">
        <f t="shared" si="3"/>
        <v>-1237.4858798048135</v>
      </c>
    </row>
    <row r="33" spans="1:23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+'E3556'!L48</f>
        <v>169.55604099766242</v>
      </c>
      <c r="S33" s="124">
        <f t="shared" si="1"/>
        <v>-2271.4904335306574</v>
      </c>
      <c r="T33" s="119">
        <f>U33-SUM($P$23:P33)+1</f>
        <v>62</v>
      </c>
      <c r="U33" s="120">
        <f t="shared" si="4"/>
        <v>365</v>
      </c>
      <c r="V33" s="117">
        <f t="shared" si="2"/>
        <v>28.801300114671424</v>
      </c>
      <c r="W33" s="121">
        <f t="shared" si="3"/>
        <v>-1266.287179919485</v>
      </c>
    </row>
    <row r="34" spans="1:23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+'E3556'!L49</f>
        <v>105.56381615832152</v>
      </c>
      <c r="S34" s="124">
        <f t="shared" si="1"/>
        <v>-2377.0542496889789</v>
      </c>
      <c r="T34" s="119">
        <f>U34-SUM($P$23:P34)+1</f>
        <v>32</v>
      </c>
      <c r="U34" s="120">
        <f t="shared" si="4"/>
        <v>365</v>
      </c>
      <c r="V34" s="117">
        <f t="shared" si="2"/>
        <v>9.2549099097706531</v>
      </c>
      <c r="W34" s="121">
        <f t="shared" si="3"/>
        <v>-1275.5420898292557</v>
      </c>
    </row>
    <row r="35" spans="1:23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+'E3556'!L50</f>
        <v>105.56381615833334</v>
      </c>
      <c r="S35" s="124">
        <f t="shared" si="1"/>
        <v>-2482.6180658473122</v>
      </c>
      <c r="T35" s="119">
        <f>U35-SUM($P$23:P35)+1</f>
        <v>1</v>
      </c>
      <c r="U35" s="120">
        <f t="shared" si="4"/>
        <v>365</v>
      </c>
      <c r="V35" s="117">
        <f t="shared" si="2"/>
        <v>0.28921593468036533</v>
      </c>
      <c r="W35" s="121">
        <f t="shared" si="3"/>
        <v>-1275.8313057639361</v>
      </c>
    </row>
    <row r="36" spans="1:23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2482.6180658473122</v>
      </c>
      <c r="S36" s="133">
        <f>+'E3556'!K50-S35</f>
        <v>0</v>
      </c>
      <c r="T36" s="83"/>
      <c r="U36" s="134"/>
      <c r="V36" s="132">
        <f>SUM(V24:V35)</f>
        <v>1275.8313057639361</v>
      </c>
      <c r="W36" s="88"/>
    </row>
    <row r="37" spans="1:23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23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-1366.6271399006889</v>
      </c>
      <c r="T38" s="83"/>
      <c r="U38" s="84"/>
      <c r="V38" s="139" t="s">
        <v>131</v>
      </c>
      <c r="W38" s="140">
        <f>W35</f>
        <v>-1275.8313057639361</v>
      </c>
    </row>
    <row r="39" spans="1:23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1112.1345992238068</v>
      </c>
      <c r="E39" s="128">
        <f>+(C38*$E$10/12)+(((C39-C38)*$E$10/12)*0.5)</f>
        <v>0</v>
      </c>
      <c r="F39" s="127">
        <f t="shared" ref="F39:G44" si="6">-D39+F38</f>
        <v>-1112.1345992238068</v>
      </c>
      <c r="G39" s="128">
        <f t="shared" si="6"/>
        <v>0</v>
      </c>
      <c r="H39" s="127">
        <f t="shared" ref="H39:I74" si="7">B39+F39</f>
        <v>-1112.1345992238068</v>
      </c>
      <c r="I39" s="127">
        <f t="shared" si="7"/>
        <v>0</v>
      </c>
      <c r="J39" s="127">
        <f t="shared" ref="J39:J69" si="8">I39-H39</f>
        <v>1112.1345992238068</v>
      </c>
      <c r="K39" s="127">
        <f t="shared" ref="K39:K74" si="9">-J39*$K$11</f>
        <v>-233.54826583699943</v>
      </c>
      <c r="L39" s="127">
        <f t="shared" ref="L39:L74" si="10">-K39+K38</f>
        <v>233.54826583699943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23" ht="15.75" thickBot="1" x14ac:dyDescent="0.3">
      <c r="A40" s="70">
        <v>44985</v>
      </c>
      <c r="B40" s="71">
        <f t="shared" si="5"/>
        <v>0</v>
      </c>
      <c r="C40" s="102"/>
      <c r="D40" s="71">
        <f t="shared" ref="D40:D49" si="11">(($B$26*$D$6/12)+(($B$38-$B$26)*$C$6/12)+(($B$50-$B$38)*$B$6/12))</f>
        <v>1112.1345992238068</v>
      </c>
      <c r="E40" s="102">
        <f>+(C39*$E$10/12)+(((C40-C39)*$E$10/12)*0.5)</f>
        <v>0</v>
      </c>
      <c r="F40" s="71">
        <f t="shared" si="6"/>
        <v>-2224.2691984476137</v>
      </c>
      <c r="G40" s="102">
        <f t="shared" si="6"/>
        <v>0</v>
      </c>
      <c r="H40" s="71">
        <f t="shared" si="7"/>
        <v>-2224.2691984476137</v>
      </c>
      <c r="I40" s="71">
        <f t="shared" si="7"/>
        <v>0</v>
      </c>
      <c r="J40" s="71">
        <f t="shared" si="8"/>
        <v>2224.2691984476137</v>
      </c>
      <c r="K40" s="71">
        <f t="shared" si="9"/>
        <v>-467.09653167399887</v>
      </c>
      <c r="L40" s="71">
        <f t="shared" si="10"/>
        <v>233.54826583699943</v>
      </c>
      <c r="M40" s="113"/>
      <c r="N40" s="104"/>
    </row>
    <row r="41" spans="1:23" x14ac:dyDescent="0.25">
      <c r="A41" s="70">
        <v>45016</v>
      </c>
      <c r="B41" s="71">
        <f t="shared" si="5"/>
        <v>0</v>
      </c>
      <c r="C41" s="102"/>
      <c r="D41" s="71">
        <f t="shared" si="11"/>
        <v>1112.1345992238068</v>
      </c>
      <c r="E41" s="102">
        <f t="shared" ref="E41:E74" si="12">+(C40*$E$10/12)+(((C41-C40)*$E$10/12)*0.5)</f>
        <v>0</v>
      </c>
      <c r="F41" s="71">
        <f t="shared" si="6"/>
        <v>-3336.4037976714208</v>
      </c>
      <c r="G41" s="102">
        <f t="shared" si="6"/>
        <v>0</v>
      </c>
      <c r="H41" s="71">
        <f t="shared" si="7"/>
        <v>-3336.4037976714208</v>
      </c>
      <c r="I41" s="71">
        <f t="shared" si="7"/>
        <v>0</v>
      </c>
      <c r="J41" s="71">
        <f t="shared" si="8"/>
        <v>3336.4037976714208</v>
      </c>
      <c r="K41" s="71">
        <f t="shared" si="9"/>
        <v>-700.64479751099839</v>
      </c>
      <c r="L41" s="71">
        <f t="shared" si="10"/>
        <v>233.54826583699952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</row>
    <row r="42" spans="1:23" x14ac:dyDescent="0.25">
      <c r="A42" s="70">
        <v>45046</v>
      </c>
      <c r="B42" s="71">
        <f t="shared" si="5"/>
        <v>0</v>
      </c>
      <c r="C42" s="102"/>
      <c r="D42" s="71">
        <f t="shared" si="11"/>
        <v>1112.1345992238068</v>
      </c>
      <c r="E42" s="102">
        <f t="shared" si="12"/>
        <v>0</v>
      </c>
      <c r="F42" s="71">
        <f t="shared" si="6"/>
        <v>-4448.5383968952274</v>
      </c>
      <c r="G42" s="102">
        <f t="shared" si="6"/>
        <v>0</v>
      </c>
      <c r="H42" s="71">
        <f t="shared" si="7"/>
        <v>-4448.5383968952274</v>
      </c>
      <c r="I42" s="71">
        <f t="shared" si="7"/>
        <v>0</v>
      </c>
      <c r="J42" s="71">
        <f t="shared" si="8"/>
        <v>4448.5383968952274</v>
      </c>
      <c r="K42" s="71">
        <f t="shared" si="9"/>
        <v>-934.19306334799774</v>
      </c>
      <c r="L42" s="71">
        <f t="shared" si="10"/>
        <v>233.54826583699935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</row>
    <row r="43" spans="1:23" x14ac:dyDescent="0.25">
      <c r="A43" s="70">
        <v>45077</v>
      </c>
      <c r="B43" s="71">
        <f t="shared" si="5"/>
        <v>0</v>
      </c>
      <c r="C43" s="102"/>
      <c r="D43" s="71">
        <f t="shared" si="11"/>
        <v>1112.1345992238068</v>
      </c>
      <c r="E43" s="102">
        <f t="shared" si="12"/>
        <v>0</v>
      </c>
      <c r="F43" s="71">
        <f t="shared" si="6"/>
        <v>-5560.672996119034</v>
      </c>
      <c r="G43" s="102">
        <f t="shared" si="6"/>
        <v>0</v>
      </c>
      <c r="H43" s="71">
        <f t="shared" si="7"/>
        <v>-5560.672996119034</v>
      </c>
      <c r="I43" s="71">
        <f t="shared" si="7"/>
        <v>0</v>
      </c>
      <c r="J43" s="71">
        <f t="shared" si="8"/>
        <v>5560.672996119034</v>
      </c>
      <c r="K43" s="71">
        <f t="shared" si="9"/>
        <v>-1167.7413291849971</v>
      </c>
      <c r="L43" s="71">
        <f t="shared" si="10"/>
        <v>233.54826583699935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</row>
    <row r="44" spans="1:23" x14ac:dyDescent="0.25">
      <c r="A44" s="70">
        <v>45107</v>
      </c>
      <c r="B44" s="71">
        <f t="shared" si="5"/>
        <v>0</v>
      </c>
      <c r="C44" s="102"/>
      <c r="D44" s="71">
        <f t="shared" si="11"/>
        <v>1112.1345992238068</v>
      </c>
      <c r="E44" s="102">
        <f t="shared" si="12"/>
        <v>0</v>
      </c>
      <c r="F44" s="71">
        <f t="shared" si="6"/>
        <v>-6672.8075953428406</v>
      </c>
      <c r="G44" s="102">
        <f t="shared" si="6"/>
        <v>0</v>
      </c>
      <c r="H44" s="71">
        <f t="shared" si="7"/>
        <v>-6672.8075953428406</v>
      </c>
      <c r="I44" s="71">
        <f t="shared" si="7"/>
        <v>0</v>
      </c>
      <c r="J44" s="71">
        <f t="shared" si="8"/>
        <v>6672.8075953428406</v>
      </c>
      <c r="K44" s="71">
        <f t="shared" si="9"/>
        <v>-1401.2895950219965</v>
      </c>
      <c r="L44" s="71">
        <f t="shared" si="10"/>
        <v>233.54826583699946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</row>
    <row r="45" spans="1:23" x14ac:dyDescent="0.25">
      <c r="A45" s="70">
        <v>45138</v>
      </c>
      <c r="B45" s="71">
        <f t="shared" si="5"/>
        <v>0</v>
      </c>
      <c r="C45" s="102"/>
      <c r="D45" s="71">
        <f t="shared" si="11"/>
        <v>1112.1345992238068</v>
      </c>
      <c r="E45" s="102">
        <f t="shared" si="12"/>
        <v>0</v>
      </c>
      <c r="F45" s="71">
        <f t="shared" ref="F45:G60" si="13">-D45+F44</f>
        <v>-7784.9421945666472</v>
      </c>
      <c r="G45" s="102">
        <f t="shared" si="13"/>
        <v>0</v>
      </c>
      <c r="H45" s="71">
        <f t="shared" si="7"/>
        <v>-7784.9421945666472</v>
      </c>
      <c r="I45" s="71">
        <f t="shared" si="7"/>
        <v>0</v>
      </c>
      <c r="J45" s="71">
        <f t="shared" si="8"/>
        <v>7784.9421945666472</v>
      </c>
      <c r="K45" s="71">
        <f t="shared" si="9"/>
        <v>-1634.8378608589958</v>
      </c>
      <c r="L45" s="71">
        <f t="shared" si="10"/>
        <v>233.54826583699924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</row>
    <row r="46" spans="1:23" x14ac:dyDescent="0.25">
      <c r="A46" s="70">
        <v>45169</v>
      </c>
      <c r="B46" s="71">
        <f t="shared" si="5"/>
        <v>0</v>
      </c>
      <c r="C46" s="102"/>
      <c r="D46" s="71">
        <f t="shared" si="11"/>
        <v>1112.1345992238068</v>
      </c>
      <c r="E46" s="102">
        <f t="shared" si="12"/>
        <v>0</v>
      </c>
      <c r="F46" s="71">
        <f t="shared" si="13"/>
        <v>-8897.0767937904548</v>
      </c>
      <c r="G46" s="102">
        <f t="shared" si="13"/>
        <v>0</v>
      </c>
      <c r="H46" s="71">
        <f t="shared" si="7"/>
        <v>-8897.0767937904548</v>
      </c>
      <c r="I46" s="71">
        <f t="shared" si="7"/>
        <v>0</v>
      </c>
      <c r="J46" s="71">
        <f t="shared" si="8"/>
        <v>8897.0767937904548</v>
      </c>
      <c r="K46" s="71">
        <f t="shared" si="9"/>
        <v>-1868.3861266959955</v>
      </c>
      <c r="L46" s="71">
        <f t="shared" si="10"/>
        <v>233.54826583699969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</row>
    <row r="47" spans="1:23" x14ac:dyDescent="0.25">
      <c r="A47" s="70">
        <v>45199</v>
      </c>
      <c r="B47" s="71">
        <f t="shared" si="5"/>
        <v>0</v>
      </c>
      <c r="C47" s="102"/>
      <c r="D47" s="71">
        <f t="shared" si="11"/>
        <v>1112.1345992238068</v>
      </c>
      <c r="E47" s="102">
        <f t="shared" si="12"/>
        <v>0</v>
      </c>
      <c r="F47" s="71">
        <f t="shared" si="13"/>
        <v>-10009.211393014262</v>
      </c>
      <c r="G47" s="102">
        <f t="shared" si="13"/>
        <v>0</v>
      </c>
      <c r="H47" s="71">
        <f t="shared" si="7"/>
        <v>-10009.211393014262</v>
      </c>
      <c r="I47" s="71">
        <f t="shared" si="7"/>
        <v>0</v>
      </c>
      <c r="J47" s="71">
        <f t="shared" si="8"/>
        <v>10009.211393014262</v>
      </c>
      <c r="K47" s="71">
        <f t="shared" si="9"/>
        <v>-2101.9343925329949</v>
      </c>
      <c r="L47" s="71">
        <f t="shared" si="10"/>
        <v>233.54826583699946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</row>
    <row r="48" spans="1:23" x14ac:dyDescent="0.25">
      <c r="A48" s="70">
        <v>45230</v>
      </c>
      <c r="B48" s="71">
        <f t="shared" si="5"/>
        <v>266912.3038137136</v>
      </c>
      <c r="C48" s="102">
        <f>'CWIP Closing Detail'!J14</f>
        <v>266912.3038137136</v>
      </c>
      <c r="D48" s="71">
        <f t="shared" si="11"/>
        <v>1112.1345992238068</v>
      </c>
      <c r="E48" s="102">
        <f t="shared" si="12"/>
        <v>304.72488018732304</v>
      </c>
      <c r="F48" s="71">
        <f t="shared" si="13"/>
        <v>-11121.34599223807</v>
      </c>
      <c r="G48" s="102">
        <f t="shared" si="13"/>
        <v>-304.72488018732304</v>
      </c>
      <c r="H48" s="71">
        <f t="shared" si="7"/>
        <v>255790.95782147555</v>
      </c>
      <c r="I48" s="71">
        <f t="shared" si="7"/>
        <v>266607.5789335263</v>
      </c>
      <c r="J48" s="71">
        <f t="shared" si="8"/>
        <v>10816.621112050751</v>
      </c>
      <c r="K48" s="71">
        <f t="shared" si="9"/>
        <v>-2271.4904335306574</v>
      </c>
      <c r="L48" s="71">
        <f t="shared" si="10"/>
        <v>169.55604099766242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</row>
    <row r="49" spans="1:23" x14ac:dyDescent="0.25">
      <c r="A49" s="70">
        <v>45260</v>
      </c>
      <c r="B49" s="71">
        <f t="shared" si="5"/>
        <v>266912.3038137136</v>
      </c>
      <c r="C49" s="102">
        <f t="shared" ref="C49:C59" si="14">C48</f>
        <v>266912.3038137136</v>
      </c>
      <c r="D49" s="71">
        <f t="shared" si="11"/>
        <v>1112.1345992238068</v>
      </c>
      <c r="E49" s="102">
        <f t="shared" si="12"/>
        <v>609.44976037464608</v>
      </c>
      <c r="F49" s="71">
        <f t="shared" si="13"/>
        <v>-12233.480591461877</v>
      </c>
      <c r="G49" s="102">
        <f t="shared" si="13"/>
        <v>-914.17464056196911</v>
      </c>
      <c r="H49" s="71">
        <f t="shared" si="7"/>
        <v>254678.82322225173</v>
      </c>
      <c r="I49" s="71">
        <f t="shared" si="7"/>
        <v>265998.12917315162</v>
      </c>
      <c r="J49" s="71">
        <f t="shared" si="8"/>
        <v>11319.305950899899</v>
      </c>
      <c r="K49" s="71">
        <f t="shared" si="9"/>
        <v>-2377.0542496889789</v>
      </c>
      <c r="L49" s="71">
        <f t="shared" si="10"/>
        <v>105.56381615832152</v>
      </c>
      <c r="M49" s="113"/>
      <c r="N49" s="71"/>
      <c r="O49" s="114">
        <v>2</v>
      </c>
      <c r="P49" s="115"/>
      <c r="Q49" s="116">
        <v>45291</v>
      </c>
      <c r="R49" s="117">
        <f>+'E3556'!L50</f>
        <v>105.56381615833334</v>
      </c>
      <c r="S49" s="122">
        <f>+'E3556'!K50</f>
        <v>-2482.6180658473122</v>
      </c>
      <c r="T49" s="119"/>
      <c r="U49" s="120"/>
      <c r="V49" s="117"/>
      <c r="W49" s="123">
        <f>S49</f>
        <v>-2482.6180658473122</v>
      </c>
    </row>
    <row r="50" spans="1:23" x14ac:dyDescent="0.25">
      <c r="A50" s="70">
        <v>45291</v>
      </c>
      <c r="B50" s="71">
        <f t="shared" si="5"/>
        <v>266912.3038137136</v>
      </c>
      <c r="C50" s="102">
        <f t="shared" si="14"/>
        <v>266912.3038137136</v>
      </c>
      <c r="D50" s="71">
        <f>(($B$26*$D$6/12)+(($B$38-$B$26)*$C$6/12)+(($B$50-$B$38)*$B$6/12))</f>
        <v>1112.1345992238068</v>
      </c>
      <c r="E50" s="102">
        <f t="shared" si="12"/>
        <v>609.44976037464608</v>
      </c>
      <c r="F50" s="71">
        <f t="shared" si="13"/>
        <v>-13345.615190685685</v>
      </c>
      <c r="G50" s="102">
        <f t="shared" si="13"/>
        <v>-1523.6244009366151</v>
      </c>
      <c r="H50" s="71">
        <f t="shared" si="7"/>
        <v>253566.68862302791</v>
      </c>
      <c r="I50" s="71">
        <f t="shared" si="7"/>
        <v>265388.67941277701</v>
      </c>
      <c r="J50" s="71">
        <f t="shared" si="8"/>
        <v>11821.990789749107</v>
      </c>
      <c r="K50" s="71">
        <f t="shared" si="9"/>
        <v>-2482.6180658473122</v>
      </c>
      <c r="L50" s="71">
        <f t="shared" si="10"/>
        <v>105.56381615833334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+'E3556'!L51</f>
        <v>19855.761244342932</v>
      </c>
      <c r="S50" s="124">
        <f t="shared" ref="S50:S61" si="16">+S49-R50</f>
        <v>-22338.379310190245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18228.2398308722</v>
      </c>
      <c r="W50" s="121">
        <f t="shared" ref="W50:W61" si="18">+W49-V50</f>
        <v>-20710.857896719514</v>
      </c>
    </row>
    <row r="51" spans="1:23" x14ac:dyDescent="0.25">
      <c r="A51" s="126">
        <v>45322</v>
      </c>
      <c r="B51" s="127">
        <f t="shared" si="5"/>
        <v>266912.3038137136</v>
      </c>
      <c r="C51" s="128">
        <f t="shared" si="14"/>
        <v>266912.3038137136</v>
      </c>
      <c r="D51" s="127">
        <f t="shared" ref="D51:D61" si="19">($B$26*$E$6+($B$38-$B$26)*$D$6+($B$50-$B$38)*$C$6+($B$62-$B$50)*$B$6)/12</f>
        <v>95160.693781055335</v>
      </c>
      <c r="E51" s="128">
        <f t="shared" si="12"/>
        <v>609.44976037464608</v>
      </c>
      <c r="F51" s="127">
        <f t="shared" si="13"/>
        <v>-108506.30897174102</v>
      </c>
      <c r="G51" s="128">
        <f t="shared" si="13"/>
        <v>-2133.0741613112614</v>
      </c>
      <c r="H51" s="127">
        <f t="shared" si="7"/>
        <v>158405.9948419726</v>
      </c>
      <c r="I51" s="127">
        <f t="shared" si="7"/>
        <v>264779.22965240234</v>
      </c>
      <c r="J51" s="127">
        <f t="shared" si="8"/>
        <v>106373.23481042974</v>
      </c>
      <c r="K51" s="127">
        <f t="shared" si="9"/>
        <v>-22338.379310190245</v>
      </c>
      <c r="L51" s="127">
        <f t="shared" si="10"/>
        <v>19855.761244342932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+'E3556'!L52</f>
        <v>19855.761244342943</v>
      </c>
      <c r="S51" s="124">
        <f t="shared" si="16"/>
        <v>-42194.140554533187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16654.969131183836</v>
      </c>
      <c r="W51" s="121">
        <f t="shared" si="18"/>
        <v>-37365.827027903346</v>
      </c>
    </row>
    <row r="52" spans="1:23" x14ac:dyDescent="0.25">
      <c r="A52" s="70">
        <v>45351</v>
      </c>
      <c r="B52" s="71">
        <f t="shared" si="5"/>
        <v>266912.3038137136</v>
      </c>
      <c r="C52" s="102">
        <f t="shared" si="14"/>
        <v>266912.3038137136</v>
      </c>
      <c r="D52" s="71">
        <f t="shared" si="19"/>
        <v>95160.693781055335</v>
      </c>
      <c r="E52" s="102">
        <f t="shared" si="12"/>
        <v>609.44976037464608</v>
      </c>
      <c r="F52" s="71">
        <f t="shared" si="13"/>
        <v>-203667.00275279634</v>
      </c>
      <c r="G52" s="102">
        <f t="shared" si="13"/>
        <v>-2742.5239216859072</v>
      </c>
      <c r="H52" s="71">
        <f t="shared" si="7"/>
        <v>63245.301060917263</v>
      </c>
      <c r="I52" s="71">
        <f t="shared" si="7"/>
        <v>264169.77989202767</v>
      </c>
      <c r="J52" s="71">
        <f t="shared" si="8"/>
        <v>200924.47883111041</v>
      </c>
      <c r="K52" s="71">
        <f t="shared" si="9"/>
        <v>-42194.140554533187</v>
      </c>
      <c r="L52" s="71">
        <f t="shared" si="10"/>
        <v>19855.761244342943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+'E3556'!L53</f>
        <v>19855.761244342946</v>
      </c>
      <c r="S52" s="124">
        <f t="shared" si="16"/>
        <v>-62049.901798876133</v>
      </c>
      <c r="T52" s="119">
        <f>U52-SUM(P$49:$P52)+1</f>
        <v>276</v>
      </c>
      <c r="U52" s="120">
        <f t="shared" si="20"/>
        <v>366</v>
      </c>
      <c r="V52" s="117">
        <f t="shared" si="17"/>
        <v>14973.197003930745</v>
      </c>
      <c r="W52" s="121">
        <f t="shared" si="18"/>
        <v>-52339.024031834095</v>
      </c>
    </row>
    <row r="53" spans="1:23" x14ac:dyDescent="0.25">
      <c r="A53" s="70">
        <v>45382</v>
      </c>
      <c r="B53" s="71">
        <f t="shared" si="5"/>
        <v>266912.3038137136</v>
      </c>
      <c r="C53" s="102">
        <f t="shared" si="14"/>
        <v>266912.3038137136</v>
      </c>
      <c r="D53" s="71">
        <f t="shared" si="19"/>
        <v>95160.693781055335</v>
      </c>
      <c r="E53" s="102">
        <f t="shared" si="12"/>
        <v>609.44976037464608</v>
      </c>
      <c r="F53" s="71">
        <f t="shared" si="13"/>
        <v>-298827.69653385167</v>
      </c>
      <c r="G53" s="102">
        <f t="shared" si="13"/>
        <v>-3351.9736820605531</v>
      </c>
      <c r="H53" s="71">
        <f t="shared" si="7"/>
        <v>-31915.392720138072</v>
      </c>
      <c r="I53" s="71">
        <f t="shared" si="7"/>
        <v>263560.33013165306</v>
      </c>
      <c r="J53" s="71">
        <f t="shared" si="8"/>
        <v>295475.72285179113</v>
      </c>
      <c r="K53" s="71">
        <f t="shared" si="9"/>
        <v>-62049.901798876133</v>
      </c>
      <c r="L53" s="71">
        <f t="shared" si="10"/>
        <v>19855.761244342946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+'E3556'!L54</f>
        <v>19855.761244342939</v>
      </c>
      <c r="S53" s="124">
        <f t="shared" si="16"/>
        <v>-81905.663043219072</v>
      </c>
      <c r="T53" s="119">
        <f>U53-SUM(P$49:$P53)+1</f>
        <v>246</v>
      </c>
      <c r="U53" s="120">
        <f t="shared" si="20"/>
        <v>366</v>
      </c>
      <c r="V53" s="117">
        <f t="shared" si="17"/>
        <v>13345.675590460007</v>
      </c>
      <c r="W53" s="121">
        <f t="shared" si="18"/>
        <v>-65684.699622294109</v>
      </c>
    </row>
    <row r="54" spans="1:23" x14ac:dyDescent="0.25">
      <c r="A54" s="70">
        <v>45412</v>
      </c>
      <c r="B54" s="71">
        <f t="shared" si="5"/>
        <v>266912.3038137136</v>
      </c>
      <c r="C54" s="102">
        <f t="shared" si="14"/>
        <v>266912.3038137136</v>
      </c>
      <c r="D54" s="71">
        <f t="shared" si="19"/>
        <v>95160.693781055335</v>
      </c>
      <c r="E54" s="102">
        <f t="shared" si="12"/>
        <v>609.44976037464608</v>
      </c>
      <c r="F54" s="71">
        <f t="shared" si="13"/>
        <v>-393988.39031490701</v>
      </c>
      <c r="G54" s="102">
        <f t="shared" si="13"/>
        <v>-3961.4234424351989</v>
      </c>
      <c r="H54" s="71">
        <f t="shared" si="7"/>
        <v>-127076.08650119341</v>
      </c>
      <c r="I54" s="71">
        <f t="shared" si="7"/>
        <v>262950.88037127838</v>
      </c>
      <c r="J54" s="71">
        <f t="shared" si="8"/>
        <v>390026.96687247179</v>
      </c>
      <c r="K54" s="71">
        <f t="shared" si="9"/>
        <v>-81905.663043219072</v>
      </c>
      <c r="L54" s="71">
        <f t="shared" si="10"/>
        <v>19855.761244342939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+'E3556'!L55</f>
        <v>19855.761244342953</v>
      </c>
      <c r="S54" s="124">
        <f t="shared" si="16"/>
        <v>-101761.42428756203</v>
      </c>
      <c r="T54" s="119">
        <f>U54-SUM(P$49:$P54)+1</f>
        <v>215</v>
      </c>
      <c r="U54" s="120">
        <f t="shared" si="20"/>
        <v>366</v>
      </c>
      <c r="V54" s="117">
        <f t="shared" si="17"/>
        <v>11663.903463206925</v>
      </c>
      <c r="W54" s="121">
        <f t="shared" si="18"/>
        <v>-77348.603085501032</v>
      </c>
    </row>
    <row r="55" spans="1:23" x14ac:dyDescent="0.25">
      <c r="A55" s="70">
        <v>45443</v>
      </c>
      <c r="B55" s="71">
        <f t="shared" si="5"/>
        <v>266912.3038137136</v>
      </c>
      <c r="C55" s="102">
        <f t="shared" si="14"/>
        <v>266912.3038137136</v>
      </c>
      <c r="D55" s="71">
        <f t="shared" si="19"/>
        <v>95160.693781055335</v>
      </c>
      <c r="E55" s="102">
        <f t="shared" si="12"/>
        <v>609.44976037464608</v>
      </c>
      <c r="F55" s="71">
        <f t="shared" si="13"/>
        <v>-489149.08409596235</v>
      </c>
      <c r="G55" s="102">
        <f t="shared" si="13"/>
        <v>-4570.8732028098448</v>
      </c>
      <c r="H55" s="71">
        <f t="shared" si="7"/>
        <v>-222236.78028224874</v>
      </c>
      <c r="I55" s="71">
        <f t="shared" si="7"/>
        <v>262341.43061090377</v>
      </c>
      <c r="J55" s="71">
        <f t="shared" si="8"/>
        <v>484578.21089315251</v>
      </c>
      <c r="K55" s="71">
        <f t="shared" si="9"/>
        <v>-101761.42428756203</v>
      </c>
      <c r="L55" s="71">
        <f t="shared" si="10"/>
        <v>19855.761244342953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+'E3556'!L56</f>
        <v>19855.761244342939</v>
      </c>
      <c r="S55" s="124">
        <f t="shared" si="16"/>
        <v>-121617.18553190496</v>
      </c>
      <c r="T55" s="119">
        <f>U55-SUM(P$49:$P55)+1</f>
        <v>185</v>
      </c>
      <c r="U55" s="120">
        <f t="shared" si="20"/>
        <v>366</v>
      </c>
      <c r="V55" s="117">
        <f t="shared" si="17"/>
        <v>10036.382049736185</v>
      </c>
      <c r="W55" s="121">
        <f t="shared" si="18"/>
        <v>-87384.985135237221</v>
      </c>
    </row>
    <row r="56" spans="1:23" x14ac:dyDescent="0.25">
      <c r="A56" s="70">
        <v>45473</v>
      </c>
      <c r="B56" s="71">
        <f t="shared" si="5"/>
        <v>266912.3038137136</v>
      </c>
      <c r="C56" s="102">
        <f t="shared" si="14"/>
        <v>266912.3038137136</v>
      </c>
      <c r="D56" s="71">
        <f t="shared" si="19"/>
        <v>95160.693781055335</v>
      </c>
      <c r="E56" s="102">
        <f t="shared" si="12"/>
        <v>609.44976037464608</v>
      </c>
      <c r="F56" s="71">
        <f t="shared" si="13"/>
        <v>-584309.77787701762</v>
      </c>
      <c r="G56" s="102">
        <f t="shared" si="13"/>
        <v>-5180.3229631844906</v>
      </c>
      <c r="H56" s="71">
        <f t="shared" si="7"/>
        <v>-317397.47406330402</v>
      </c>
      <c r="I56" s="71">
        <f t="shared" si="7"/>
        <v>261731.9808505291</v>
      </c>
      <c r="J56" s="71">
        <f t="shared" si="8"/>
        <v>579129.45491383318</v>
      </c>
      <c r="K56" s="71">
        <f t="shared" si="9"/>
        <v>-121617.18553190496</v>
      </c>
      <c r="L56" s="71">
        <f t="shared" si="10"/>
        <v>19855.761244342939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+'E3556'!L57</f>
        <v>19855.76124434291</v>
      </c>
      <c r="S56" s="124">
        <f t="shared" si="16"/>
        <v>-141472.94677624787</v>
      </c>
      <c r="T56" s="119">
        <f>U56-SUM(P$49:$P56)+1</f>
        <v>154</v>
      </c>
      <c r="U56" s="120">
        <f t="shared" si="20"/>
        <v>366</v>
      </c>
      <c r="V56" s="117">
        <f t="shared" si="17"/>
        <v>8354.6099224830832</v>
      </c>
      <c r="W56" s="121">
        <f t="shared" si="18"/>
        <v>-95739.595057720304</v>
      </c>
    </row>
    <row r="57" spans="1:23" x14ac:dyDescent="0.25">
      <c r="A57" s="70">
        <v>45504</v>
      </c>
      <c r="B57" s="71">
        <f t="shared" si="5"/>
        <v>266912.3038137136</v>
      </c>
      <c r="C57" s="102">
        <f t="shared" si="14"/>
        <v>266912.3038137136</v>
      </c>
      <c r="D57" s="71">
        <f t="shared" si="19"/>
        <v>95160.693781055335</v>
      </c>
      <c r="E57" s="102">
        <f t="shared" si="12"/>
        <v>609.44976037464608</v>
      </c>
      <c r="F57" s="71">
        <f t="shared" si="13"/>
        <v>-679470.4716580729</v>
      </c>
      <c r="G57" s="102">
        <f t="shared" si="13"/>
        <v>-5789.7727235591365</v>
      </c>
      <c r="H57" s="71">
        <f t="shared" si="7"/>
        <v>-412558.1678443593</v>
      </c>
      <c r="I57" s="71">
        <f t="shared" si="7"/>
        <v>261122.53109015446</v>
      </c>
      <c r="J57" s="71">
        <f t="shared" si="8"/>
        <v>673680.69893451373</v>
      </c>
      <c r="K57" s="71">
        <f t="shared" si="9"/>
        <v>-141472.94677624787</v>
      </c>
      <c r="L57" s="71">
        <f t="shared" si="10"/>
        <v>19855.76124434291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+'E3556'!L58</f>
        <v>19855.761244342953</v>
      </c>
      <c r="S57" s="124">
        <f t="shared" si="16"/>
        <v>-161328.70802059083</v>
      </c>
      <c r="T57" s="119">
        <f>U57-SUM(P$49:$P57)+1</f>
        <v>123</v>
      </c>
      <c r="U57" s="120">
        <f t="shared" si="20"/>
        <v>366</v>
      </c>
      <c r="V57" s="117">
        <f t="shared" si="17"/>
        <v>6672.8377952300089</v>
      </c>
      <c r="W57" s="121">
        <f t="shared" si="18"/>
        <v>-102412.43285295031</v>
      </c>
    </row>
    <row r="58" spans="1:23" x14ac:dyDescent="0.25">
      <c r="A58" s="70">
        <v>45535</v>
      </c>
      <c r="B58" s="71">
        <f t="shared" si="5"/>
        <v>266912.3038137136</v>
      </c>
      <c r="C58" s="102">
        <f t="shared" si="14"/>
        <v>266912.3038137136</v>
      </c>
      <c r="D58" s="71">
        <f t="shared" si="19"/>
        <v>95160.693781055335</v>
      </c>
      <c r="E58" s="102">
        <f t="shared" si="12"/>
        <v>609.44976037464608</v>
      </c>
      <c r="F58" s="71">
        <f t="shared" si="13"/>
        <v>-774631.16543912818</v>
      </c>
      <c r="G58" s="102">
        <f t="shared" si="13"/>
        <v>-6399.2224839337823</v>
      </c>
      <c r="H58" s="71">
        <f t="shared" si="7"/>
        <v>-507718.86162541457</v>
      </c>
      <c r="I58" s="71">
        <f t="shared" si="7"/>
        <v>260513.08132977982</v>
      </c>
      <c r="J58" s="71">
        <f t="shared" si="8"/>
        <v>768231.94295519439</v>
      </c>
      <c r="K58" s="71">
        <f t="shared" si="9"/>
        <v>-161328.70802059083</v>
      </c>
      <c r="L58" s="71">
        <f t="shared" si="10"/>
        <v>19855.761244342953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+'E3556'!L59</f>
        <v>19855.761244342924</v>
      </c>
      <c r="S58" s="124">
        <f t="shared" si="16"/>
        <v>-181184.46926493375</v>
      </c>
      <c r="T58" s="119">
        <f>U58-SUM(P$49:$P58)+1</f>
        <v>93</v>
      </c>
      <c r="U58" s="120">
        <f t="shared" si="20"/>
        <v>366</v>
      </c>
      <c r="V58" s="117">
        <f t="shared" si="17"/>
        <v>5045.3163817592676</v>
      </c>
      <c r="W58" s="121">
        <f t="shared" si="18"/>
        <v>-107457.74923470958</v>
      </c>
    </row>
    <row r="59" spans="1:23" x14ac:dyDescent="0.25">
      <c r="A59" s="70">
        <v>45565</v>
      </c>
      <c r="B59" s="71">
        <f t="shared" si="5"/>
        <v>266912.3038137136</v>
      </c>
      <c r="C59" s="102">
        <f t="shared" si="14"/>
        <v>266912.3038137136</v>
      </c>
      <c r="D59" s="71">
        <f t="shared" si="19"/>
        <v>95160.693781055335</v>
      </c>
      <c r="E59" s="102">
        <f t="shared" si="12"/>
        <v>609.44976037464608</v>
      </c>
      <c r="F59" s="71">
        <f t="shared" si="13"/>
        <v>-869791.85922018345</v>
      </c>
      <c r="G59" s="102">
        <f t="shared" si="13"/>
        <v>-7008.6722443084282</v>
      </c>
      <c r="H59" s="71">
        <f t="shared" si="7"/>
        <v>-602879.55540646985</v>
      </c>
      <c r="I59" s="71">
        <f t="shared" si="7"/>
        <v>259903.63156940517</v>
      </c>
      <c r="J59" s="71">
        <f t="shared" si="8"/>
        <v>862783.18697587505</v>
      </c>
      <c r="K59" s="71">
        <f t="shared" si="9"/>
        <v>-181184.46926493375</v>
      </c>
      <c r="L59" s="71">
        <f t="shared" si="10"/>
        <v>19855.761244342924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+'E3556'!L60</f>
        <v>14501.800151376141</v>
      </c>
      <c r="S59" s="124">
        <f t="shared" si="16"/>
        <v>-195686.26941630989</v>
      </c>
      <c r="T59" s="119">
        <f>U59-SUM(P$49:$P59)+1</f>
        <v>62</v>
      </c>
      <c r="U59" s="120">
        <f t="shared" si="20"/>
        <v>366</v>
      </c>
      <c r="V59" s="117">
        <f t="shared" si="17"/>
        <v>2456.589096681204</v>
      </c>
      <c r="W59" s="121">
        <f t="shared" si="18"/>
        <v>-109914.33833139078</v>
      </c>
    </row>
    <row r="60" spans="1:23" x14ac:dyDescent="0.25">
      <c r="A60" s="70">
        <v>45596</v>
      </c>
      <c r="B60" s="71">
        <f t="shared" si="5"/>
        <v>22598345.434020936</v>
      </c>
      <c r="C60" s="102">
        <f>C59+'CWIP Closing Detail'!L14</f>
        <v>22598345.434020936</v>
      </c>
      <c r="D60" s="71">
        <f t="shared" si="19"/>
        <v>95160.693781055335</v>
      </c>
      <c r="E60" s="102">
        <f t="shared" si="12"/>
        <v>26104.50258402789</v>
      </c>
      <c r="F60" s="71">
        <f t="shared" si="13"/>
        <v>-964952.55300123873</v>
      </c>
      <c r="G60" s="102">
        <f t="shared" si="13"/>
        <v>-33113.174828336319</v>
      </c>
      <c r="H60" s="71">
        <f t="shared" si="7"/>
        <v>21633392.881019697</v>
      </c>
      <c r="I60" s="71">
        <f t="shared" si="7"/>
        <v>22565232.259192601</v>
      </c>
      <c r="J60" s="71">
        <f t="shared" si="8"/>
        <v>931839.37817290425</v>
      </c>
      <c r="K60" s="71">
        <f t="shared" si="9"/>
        <v>-195686.26941630989</v>
      </c>
      <c r="L60" s="71">
        <f t="shared" si="10"/>
        <v>14501.800151376141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+'E3556'!L61</f>
        <v>9147.8390584087174</v>
      </c>
      <c r="S60" s="124">
        <f t="shared" si="16"/>
        <v>-204834.10847471861</v>
      </c>
      <c r="T60" s="119">
        <f>U60-SUM(P$49:$P60)+1</f>
        <v>32</v>
      </c>
      <c r="U60" s="120">
        <f t="shared" si="20"/>
        <v>366</v>
      </c>
      <c r="V60" s="117">
        <f t="shared" si="17"/>
        <v>799.81106521606273</v>
      </c>
      <c r="W60" s="121">
        <f t="shared" si="18"/>
        <v>-110714.14939660685</v>
      </c>
    </row>
    <row r="61" spans="1:23" x14ac:dyDescent="0.25">
      <c r="A61" s="70">
        <v>45626</v>
      </c>
      <c r="B61" s="71">
        <f t="shared" si="5"/>
        <v>22598345.434020936</v>
      </c>
      <c r="C61" s="102">
        <f t="shared" ref="C61:C74" si="21">C60</f>
        <v>22598345.434020936</v>
      </c>
      <c r="D61" s="71">
        <f t="shared" si="19"/>
        <v>95160.693781055335</v>
      </c>
      <c r="E61" s="102">
        <f t="shared" si="12"/>
        <v>51599.555407681146</v>
      </c>
      <c r="F61" s="71">
        <f t="shared" ref="F61:G74" si="22">-D61+F60</f>
        <v>-1060113.246782294</v>
      </c>
      <c r="G61" s="102">
        <f t="shared" si="22"/>
        <v>-84712.730236017465</v>
      </c>
      <c r="H61" s="71">
        <f t="shared" si="7"/>
        <v>21538232.187238641</v>
      </c>
      <c r="I61" s="71">
        <f t="shared" si="7"/>
        <v>22513632.70378492</v>
      </c>
      <c r="J61" s="71">
        <f t="shared" si="8"/>
        <v>975400.51654627919</v>
      </c>
      <c r="K61" s="71">
        <f t="shared" si="9"/>
        <v>-204834.10847471861</v>
      </c>
      <c r="L61" s="71">
        <f t="shared" si="10"/>
        <v>9147.8390584087174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+'E3556'!L62</f>
        <v>9147.8390584087465</v>
      </c>
      <c r="S61" s="124">
        <f t="shared" si="16"/>
        <v>-213981.94753312736</v>
      </c>
      <c r="T61" s="119">
        <f>U61-SUM(P$49:$P61)+1</f>
        <v>1</v>
      </c>
      <c r="U61" s="120">
        <f t="shared" si="20"/>
        <v>366</v>
      </c>
      <c r="V61" s="117">
        <f t="shared" si="17"/>
        <v>24.994095788002038</v>
      </c>
      <c r="W61" s="121">
        <f t="shared" si="18"/>
        <v>-110739.14349239485</v>
      </c>
    </row>
    <row r="62" spans="1:23" ht="15.75" thickBot="1" x14ac:dyDescent="0.3">
      <c r="A62" s="70">
        <v>45657</v>
      </c>
      <c r="B62" s="71">
        <f t="shared" si="5"/>
        <v>22598345.434020936</v>
      </c>
      <c r="C62" s="102">
        <f t="shared" si="21"/>
        <v>22598345.434020936</v>
      </c>
      <c r="D62" s="71">
        <f>($B$26*$E$6+($B$38-$B$26)*$D$6+($B$50-$B$38)*$C$6+($B$62-$B$50)*$B$6)/12</f>
        <v>95160.693781055335</v>
      </c>
      <c r="E62" s="102">
        <f t="shared" si="12"/>
        <v>51599.555407681146</v>
      </c>
      <c r="F62" s="71">
        <f t="shared" si="22"/>
        <v>-1155273.9405633493</v>
      </c>
      <c r="G62" s="102">
        <f t="shared" si="22"/>
        <v>-136312.28564369862</v>
      </c>
      <c r="H62" s="71">
        <f t="shared" si="7"/>
        <v>21443071.493457586</v>
      </c>
      <c r="I62" s="71">
        <f t="shared" si="7"/>
        <v>22462033.14837724</v>
      </c>
      <c r="J62" s="71">
        <f t="shared" si="8"/>
        <v>1018961.6549196541</v>
      </c>
      <c r="K62" s="71">
        <f t="shared" si="9"/>
        <v>-213981.94753312736</v>
      </c>
      <c r="L62" s="71">
        <f t="shared" si="10"/>
        <v>9147.8390584087465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211499.32946728004</v>
      </c>
      <c r="S62" s="133">
        <f>+'E3556'!K62-S61</f>
        <v>0</v>
      </c>
      <c r="T62" s="83"/>
      <c r="U62" s="134"/>
      <c r="V62" s="132">
        <f>SUM(V50:V61)</f>
        <v>108256.52542654754</v>
      </c>
      <c r="W62" s="88"/>
    </row>
    <row r="63" spans="1:23" ht="16.5" thickTop="1" thickBot="1" x14ac:dyDescent="0.3">
      <c r="A63" s="126">
        <v>45688</v>
      </c>
      <c r="B63" s="127">
        <f t="shared" si="5"/>
        <v>22598345.434020936</v>
      </c>
      <c r="C63" s="128">
        <f t="shared" si="21"/>
        <v>22598345.434020936</v>
      </c>
      <c r="D63" s="127">
        <f t="shared" ref="D63:D73" si="23">($B$26*$F$6+($B$38-$B$26)*$E$6+($B$50-$B$38)*$D$6+($B$62-$B$50)*$C$6+($B$74-$B$62)*$B$6)/12</f>
        <v>178692.26244547986</v>
      </c>
      <c r="E63" s="128">
        <f t="shared" si="12"/>
        <v>51599.555407681146</v>
      </c>
      <c r="F63" s="127">
        <f t="shared" si="22"/>
        <v>-1333966.2030088292</v>
      </c>
      <c r="G63" s="128">
        <f t="shared" si="22"/>
        <v>-187911.84105137977</v>
      </c>
      <c r="H63" s="127">
        <f t="shared" si="7"/>
        <v>21264379.231012106</v>
      </c>
      <c r="I63" s="127">
        <f t="shared" si="7"/>
        <v>22410433.592969555</v>
      </c>
      <c r="J63" s="127">
        <f t="shared" si="8"/>
        <v>1146054.3619574495</v>
      </c>
      <c r="K63" s="127">
        <f t="shared" si="9"/>
        <v>-240671.41601106437</v>
      </c>
      <c r="L63" s="127">
        <f t="shared" si="10"/>
        <v>26689.468477937015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</row>
    <row r="64" spans="1:23" ht="15.75" thickBot="1" x14ac:dyDescent="0.3">
      <c r="A64" s="70">
        <v>45716</v>
      </c>
      <c r="B64" s="71">
        <f t="shared" si="5"/>
        <v>22598345.434020936</v>
      </c>
      <c r="C64" s="102">
        <f t="shared" si="21"/>
        <v>22598345.434020936</v>
      </c>
      <c r="D64" s="71">
        <f t="shared" si="23"/>
        <v>178692.26244547986</v>
      </c>
      <c r="E64" s="102">
        <f t="shared" si="12"/>
        <v>51599.555407681146</v>
      </c>
      <c r="F64" s="71">
        <f t="shared" si="22"/>
        <v>-1512658.465454309</v>
      </c>
      <c r="G64" s="102">
        <f t="shared" si="22"/>
        <v>-239511.39645906092</v>
      </c>
      <c r="H64" s="71">
        <f t="shared" si="7"/>
        <v>21085686.968566626</v>
      </c>
      <c r="I64" s="71">
        <f t="shared" si="7"/>
        <v>22358834.037561875</v>
      </c>
      <c r="J64" s="71">
        <f t="shared" si="8"/>
        <v>1273147.0689952485</v>
      </c>
      <c r="K64" s="71">
        <f t="shared" si="9"/>
        <v>-267360.88448900217</v>
      </c>
      <c r="L64" s="71">
        <f t="shared" si="10"/>
        <v>26689.4684779378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-118717.12327321449</v>
      </c>
      <c r="T64" s="83"/>
      <c r="U64" s="84"/>
      <c r="V64" s="139" t="s">
        <v>131</v>
      </c>
      <c r="W64" s="140">
        <f>W61</f>
        <v>-110739.14349239485</v>
      </c>
    </row>
    <row r="65" spans="1:23" ht="16.5" thickTop="1" thickBot="1" x14ac:dyDescent="0.3">
      <c r="A65" s="70">
        <v>45747</v>
      </c>
      <c r="B65" s="71">
        <f t="shared" si="5"/>
        <v>22598345.434020936</v>
      </c>
      <c r="C65" s="102">
        <f t="shared" si="21"/>
        <v>22598345.434020936</v>
      </c>
      <c r="D65" s="71">
        <f t="shared" si="23"/>
        <v>178692.26244547986</v>
      </c>
      <c r="E65" s="102">
        <f t="shared" si="12"/>
        <v>51599.555407681146</v>
      </c>
      <c r="F65" s="71">
        <f t="shared" si="22"/>
        <v>-1691350.7278997889</v>
      </c>
      <c r="G65" s="102">
        <f t="shared" si="22"/>
        <v>-291110.95186674205</v>
      </c>
      <c r="H65" s="71">
        <f t="shared" si="7"/>
        <v>20906994.706121147</v>
      </c>
      <c r="I65" s="71">
        <f t="shared" si="7"/>
        <v>22307234.482154194</v>
      </c>
      <c r="J65" s="71">
        <f t="shared" si="8"/>
        <v>1400239.7760330476</v>
      </c>
      <c r="K65" s="71">
        <f t="shared" si="9"/>
        <v>-294050.35296693997</v>
      </c>
      <c r="L65" s="71">
        <f t="shared" si="10"/>
        <v>26689.4684779378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</row>
    <row r="66" spans="1:23" ht="15.75" thickBot="1" x14ac:dyDescent="0.3">
      <c r="A66" s="70">
        <v>45777</v>
      </c>
      <c r="B66" s="71">
        <f t="shared" si="5"/>
        <v>22598345.434020936</v>
      </c>
      <c r="C66" s="102">
        <f t="shared" si="21"/>
        <v>22598345.434020936</v>
      </c>
      <c r="D66" s="71">
        <f t="shared" si="23"/>
        <v>178692.26244547986</v>
      </c>
      <c r="E66" s="102">
        <f t="shared" si="12"/>
        <v>51599.555407681146</v>
      </c>
      <c r="F66" s="71">
        <f t="shared" si="22"/>
        <v>-1870042.9903452687</v>
      </c>
      <c r="G66" s="102">
        <f t="shared" si="22"/>
        <v>-342710.5072744232</v>
      </c>
      <c r="H66" s="71">
        <f t="shared" si="7"/>
        <v>20728302.443675667</v>
      </c>
      <c r="I66" s="71">
        <f t="shared" si="7"/>
        <v>22255634.926746514</v>
      </c>
      <c r="J66" s="71">
        <f t="shared" si="8"/>
        <v>1527332.4830708466</v>
      </c>
      <c r="K66" s="71">
        <f t="shared" si="9"/>
        <v>-320739.82144487777</v>
      </c>
      <c r="L66" s="71">
        <f t="shared" si="10"/>
        <v>26689.4684779378</v>
      </c>
      <c r="M66" s="113"/>
      <c r="N66" s="71"/>
    </row>
    <row r="67" spans="1:23" x14ac:dyDescent="0.25">
      <c r="A67" s="70">
        <v>45808</v>
      </c>
      <c r="B67" s="71">
        <f t="shared" si="5"/>
        <v>22598345.434020936</v>
      </c>
      <c r="C67" s="102">
        <f t="shared" si="21"/>
        <v>22598345.434020936</v>
      </c>
      <c r="D67" s="71">
        <f t="shared" si="23"/>
        <v>178692.26244547986</v>
      </c>
      <c r="E67" s="102">
        <f t="shared" si="12"/>
        <v>51599.555407681146</v>
      </c>
      <c r="F67" s="71">
        <f t="shared" si="22"/>
        <v>-2048735.2527907486</v>
      </c>
      <c r="G67" s="102">
        <f t="shared" si="22"/>
        <v>-394310.06268210436</v>
      </c>
      <c r="H67" s="71">
        <f t="shared" si="7"/>
        <v>20549610.181230187</v>
      </c>
      <c r="I67" s="71">
        <f t="shared" si="7"/>
        <v>22204035.371338833</v>
      </c>
      <c r="J67" s="71">
        <f t="shared" si="8"/>
        <v>1654425.1901086457</v>
      </c>
      <c r="K67" s="71">
        <f t="shared" si="9"/>
        <v>-347429.28992281557</v>
      </c>
      <c r="L67" s="71">
        <f t="shared" si="10"/>
        <v>26689.4684779378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23" x14ac:dyDescent="0.25">
      <c r="A68" s="70">
        <v>45838</v>
      </c>
      <c r="B68" s="71">
        <f t="shared" si="5"/>
        <v>22598345.434020936</v>
      </c>
      <c r="C68" s="102">
        <f t="shared" si="21"/>
        <v>22598345.434020936</v>
      </c>
      <c r="D68" s="71">
        <f t="shared" si="23"/>
        <v>178692.26244547986</v>
      </c>
      <c r="E68" s="102">
        <f t="shared" si="12"/>
        <v>51599.555407681146</v>
      </c>
      <c r="F68" s="71">
        <f t="shared" si="22"/>
        <v>-2227427.5152362287</v>
      </c>
      <c r="G68" s="102">
        <f t="shared" si="22"/>
        <v>-445909.61808978551</v>
      </c>
      <c r="H68" s="71">
        <f t="shared" si="7"/>
        <v>20370917.918784708</v>
      </c>
      <c r="I68" s="71">
        <f t="shared" si="7"/>
        <v>22152435.815931153</v>
      </c>
      <c r="J68" s="71">
        <f t="shared" si="8"/>
        <v>1781517.8971464448</v>
      </c>
      <c r="K68" s="71">
        <f t="shared" si="9"/>
        <v>-374118.75840075337</v>
      </c>
      <c r="L68" s="71">
        <f t="shared" si="10"/>
        <v>26689.4684779378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23" x14ac:dyDescent="0.25">
      <c r="A69" s="70">
        <v>45869</v>
      </c>
      <c r="B69" s="71">
        <f t="shared" si="5"/>
        <v>22598345.434020936</v>
      </c>
      <c r="C69" s="102">
        <f t="shared" si="21"/>
        <v>22598345.434020936</v>
      </c>
      <c r="D69" s="71">
        <f t="shared" si="23"/>
        <v>178692.26244547986</v>
      </c>
      <c r="E69" s="102">
        <f t="shared" si="12"/>
        <v>51599.555407681146</v>
      </c>
      <c r="F69" s="71">
        <f t="shared" si="22"/>
        <v>-2406119.7776817083</v>
      </c>
      <c r="G69" s="102">
        <f t="shared" si="22"/>
        <v>-497509.17349746666</v>
      </c>
      <c r="H69" s="71">
        <f t="shared" si="7"/>
        <v>20192225.656339228</v>
      </c>
      <c r="I69" s="71">
        <f t="shared" si="7"/>
        <v>22100836.260523468</v>
      </c>
      <c r="J69" s="71">
        <f t="shared" si="8"/>
        <v>1908610.6041842401</v>
      </c>
      <c r="K69" s="71">
        <f t="shared" si="9"/>
        <v>-400808.22687869042</v>
      </c>
      <c r="L69" s="71">
        <f t="shared" si="10"/>
        <v>26689.468477937044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23" x14ac:dyDescent="0.25">
      <c r="A70" s="70">
        <v>45900</v>
      </c>
      <c r="B70" s="71">
        <f t="shared" si="5"/>
        <v>22598345.434020936</v>
      </c>
      <c r="C70" s="102">
        <f t="shared" si="21"/>
        <v>22598345.434020936</v>
      </c>
      <c r="D70" s="71">
        <f t="shared" si="23"/>
        <v>178692.26244547986</v>
      </c>
      <c r="E70" s="102">
        <f t="shared" si="12"/>
        <v>51599.555407681146</v>
      </c>
      <c r="F70" s="71">
        <f t="shared" si="22"/>
        <v>-2584812.040127188</v>
      </c>
      <c r="G70" s="102">
        <f t="shared" si="22"/>
        <v>-549108.72890514776</v>
      </c>
      <c r="H70" s="71">
        <f t="shared" si="7"/>
        <v>20013533.393893749</v>
      </c>
      <c r="I70" s="71">
        <f t="shared" si="7"/>
        <v>22049236.705115788</v>
      </c>
      <c r="J70" s="71">
        <f>I70-H70</f>
        <v>2035703.3112220392</v>
      </c>
      <c r="K70" s="71">
        <f t="shared" si="9"/>
        <v>-427497.69535662822</v>
      </c>
      <c r="L70" s="71">
        <f t="shared" si="10"/>
        <v>26689.4684779378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23" ht="15" customHeight="1" x14ac:dyDescent="0.25">
      <c r="A71" s="70">
        <v>45930</v>
      </c>
      <c r="B71" s="71">
        <f t="shared" si="5"/>
        <v>22598345.434020936</v>
      </c>
      <c r="C71" s="102">
        <f t="shared" si="21"/>
        <v>22598345.434020936</v>
      </c>
      <c r="D71" s="71">
        <f t="shared" si="23"/>
        <v>178692.26244547986</v>
      </c>
      <c r="E71" s="102">
        <f t="shared" si="12"/>
        <v>51599.555407681146</v>
      </c>
      <c r="F71" s="71">
        <f t="shared" si="22"/>
        <v>-2763504.3025726676</v>
      </c>
      <c r="G71" s="102">
        <f t="shared" si="22"/>
        <v>-600708.28431282891</v>
      </c>
      <c r="H71" s="71">
        <f t="shared" si="7"/>
        <v>19834841.131448269</v>
      </c>
      <c r="I71" s="71">
        <f t="shared" si="7"/>
        <v>21997637.149708107</v>
      </c>
      <c r="J71" s="71">
        <f>I71-H71</f>
        <v>2162796.0182598382</v>
      </c>
      <c r="K71" s="71">
        <f t="shared" si="9"/>
        <v>-454187.16383456602</v>
      </c>
      <c r="L71" s="71">
        <f t="shared" si="10"/>
        <v>26689.4684779378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23" ht="15" customHeight="1" x14ac:dyDescent="0.25">
      <c r="A72" s="70">
        <v>45961</v>
      </c>
      <c r="B72" s="71">
        <f t="shared" si="5"/>
        <v>22598345.434020936</v>
      </c>
      <c r="C72" s="102">
        <f t="shared" si="21"/>
        <v>22598345.434020936</v>
      </c>
      <c r="D72" s="71">
        <f t="shared" si="23"/>
        <v>178692.26244547986</v>
      </c>
      <c r="E72" s="102">
        <f t="shared" si="12"/>
        <v>51599.555407681146</v>
      </c>
      <c r="F72" s="71">
        <f t="shared" si="22"/>
        <v>-2942196.5650181472</v>
      </c>
      <c r="G72" s="102">
        <f t="shared" si="22"/>
        <v>-652307.83972051006</v>
      </c>
      <c r="H72" s="71">
        <f t="shared" si="7"/>
        <v>19656148.869002789</v>
      </c>
      <c r="I72" s="71">
        <f t="shared" si="7"/>
        <v>21946037.594300427</v>
      </c>
      <c r="J72" s="71">
        <f t="shared" ref="J72:J74" si="24">I72-H72</f>
        <v>2289888.7252976373</v>
      </c>
      <c r="K72" s="71">
        <f t="shared" si="9"/>
        <v>-480876.63231250382</v>
      </c>
      <c r="L72" s="71">
        <f t="shared" si="10"/>
        <v>26689.4684779378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23" ht="15" customHeight="1" x14ac:dyDescent="0.25">
      <c r="A73" s="70">
        <v>45991</v>
      </c>
      <c r="B73" s="71">
        <f t="shared" si="5"/>
        <v>22598345.434020936</v>
      </c>
      <c r="C73" s="102">
        <f t="shared" si="21"/>
        <v>22598345.434020936</v>
      </c>
      <c r="D73" s="71">
        <f t="shared" si="23"/>
        <v>178692.26244547986</v>
      </c>
      <c r="E73" s="102">
        <f t="shared" si="12"/>
        <v>51599.555407681146</v>
      </c>
      <c r="F73" s="71">
        <f t="shared" si="22"/>
        <v>-3120888.8274636269</v>
      </c>
      <c r="G73" s="102">
        <f t="shared" si="22"/>
        <v>-703907.39512819122</v>
      </c>
      <c r="H73" s="71">
        <f t="shared" si="7"/>
        <v>19477456.60655731</v>
      </c>
      <c r="I73" s="71">
        <f t="shared" si="7"/>
        <v>21894438.038892746</v>
      </c>
      <c r="J73" s="71">
        <f t="shared" si="24"/>
        <v>2416981.4323354363</v>
      </c>
      <c r="K73" s="71">
        <f t="shared" si="9"/>
        <v>-507566.10079044162</v>
      </c>
      <c r="L73" s="71">
        <f t="shared" si="10"/>
        <v>26689.4684779378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23" x14ac:dyDescent="0.25">
      <c r="A74" s="70">
        <v>46022</v>
      </c>
      <c r="B74" s="71">
        <f t="shared" si="5"/>
        <v>22598345.434020936</v>
      </c>
      <c r="C74" s="102">
        <f t="shared" si="21"/>
        <v>22598345.434020936</v>
      </c>
      <c r="D74" s="71">
        <f>($B$26*$F$6+($B$38-$B$26)*$E$6+($B$50-$B$38)*$D$6+($B$62-$B$50)*$C$6+($B$74-$B$62)*$B$6)/12</f>
        <v>178692.26244547986</v>
      </c>
      <c r="E74" s="102">
        <f t="shared" si="12"/>
        <v>51599.555407681146</v>
      </c>
      <c r="F74" s="71">
        <f t="shared" si="22"/>
        <v>-3299581.0899091065</v>
      </c>
      <c r="G74" s="102">
        <f t="shared" si="22"/>
        <v>-755506.95053587237</v>
      </c>
      <c r="H74" s="71">
        <f t="shared" si="7"/>
        <v>19298764.34411183</v>
      </c>
      <c r="I74" s="71">
        <f t="shared" si="7"/>
        <v>21842838.483485065</v>
      </c>
      <c r="J74" s="71">
        <f t="shared" si="24"/>
        <v>2544074.1393732354</v>
      </c>
      <c r="K74" s="71">
        <f t="shared" si="9"/>
        <v>-534255.56926837936</v>
      </c>
      <c r="L74" s="71">
        <f t="shared" si="10"/>
        <v>26689.468477937742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23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+'E3556'!L62</f>
        <v>9147.8390584087465</v>
      </c>
      <c r="S75" s="122">
        <f>+'E3556'!K62</f>
        <v>-213981.94753312736</v>
      </c>
      <c r="T75" s="119"/>
      <c r="U75" s="120"/>
      <c r="V75" s="117"/>
      <c r="W75" s="123">
        <f>S75</f>
        <v>-213981.94753312736</v>
      </c>
    </row>
    <row r="76" spans="1:23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+'E3556'!L63</f>
        <v>26689.468477937015</v>
      </c>
      <c r="S76" s="124">
        <f t="shared" ref="S76:S87" si="26">+S75-R76</f>
        <v>-240671.41601106437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24495.81353454493</v>
      </c>
      <c r="W76" s="121">
        <f t="shared" ref="W76:W87" si="28">+W75-V76</f>
        <v>-238477.76106767228</v>
      </c>
    </row>
    <row r="77" spans="1:23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+'E3556'!L64</f>
        <v>26689.4684779378</v>
      </c>
      <c r="S77" s="124">
        <f t="shared" si="26"/>
        <v>-267360.88448900217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22448.402254046316</v>
      </c>
      <c r="W77" s="121">
        <f t="shared" si="28"/>
        <v>-260926.1633217186</v>
      </c>
    </row>
    <row r="78" spans="1:23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+'E3556'!L65</f>
        <v>26689.4684779378</v>
      </c>
      <c r="S78" s="124">
        <f t="shared" si="26"/>
        <v>-294050.35296693997</v>
      </c>
      <c r="T78" s="119">
        <f>U78-SUM($P$75:P78)+1</f>
        <v>276</v>
      </c>
      <c r="U78" s="120">
        <f t="shared" si="30"/>
        <v>365</v>
      </c>
      <c r="V78" s="117">
        <f t="shared" si="27"/>
        <v>20181.62547920776</v>
      </c>
      <c r="W78" s="121">
        <f t="shared" si="28"/>
        <v>-281107.78880092636</v>
      </c>
    </row>
    <row r="79" spans="1:23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+'E3556'!L66</f>
        <v>26689.4684779378</v>
      </c>
      <c r="S79" s="124">
        <f t="shared" si="26"/>
        <v>-320739.82144487777</v>
      </c>
      <c r="T79" s="119">
        <f>U79-SUM($P$75:P79)+1</f>
        <v>246</v>
      </c>
      <c r="U79" s="120">
        <f t="shared" si="30"/>
        <v>365</v>
      </c>
      <c r="V79" s="117">
        <f t="shared" si="27"/>
        <v>17987.970535815613</v>
      </c>
      <c r="W79" s="121">
        <f t="shared" si="28"/>
        <v>-299095.75933674199</v>
      </c>
    </row>
    <row r="80" spans="1:23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+'E3556'!L67</f>
        <v>26689.4684779378</v>
      </c>
      <c r="S80" s="124">
        <f t="shared" si="26"/>
        <v>-347429.28992281557</v>
      </c>
      <c r="T80" s="119">
        <f>U80-SUM($P$75:P80)+1</f>
        <v>215</v>
      </c>
      <c r="U80" s="120">
        <f t="shared" si="30"/>
        <v>365</v>
      </c>
      <c r="V80" s="117">
        <f t="shared" si="27"/>
        <v>15721.193760977061</v>
      </c>
      <c r="W80" s="121">
        <f t="shared" si="28"/>
        <v>-314816.95309771906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+'E3556'!L68</f>
        <v>26689.4684779378</v>
      </c>
      <c r="S81" s="124">
        <f t="shared" si="26"/>
        <v>-374118.75840075337</v>
      </c>
      <c r="T81" s="119">
        <f>U81-SUM($P$75:P81)+1</f>
        <v>185</v>
      </c>
      <c r="U81" s="120">
        <f t="shared" si="30"/>
        <v>365</v>
      </c>
      <c r="V81" s="117">
        <f t="shared" si="27"/>
        <v>13527.538817584913</v>
      </c>
      <c r="W81" s="121">
        <f t="shared" si="28"/>
        <v>-328344.49191530398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+'E3556'!L69</f>
        <v>26689.468477937044</v>
      </c>
      <c r="S82" s="124">
        <f t="shared" si="26"/>
        <v>-400808.22687869042</v>
      </c>
      <c r="T82" s="119">
        <f>U82-SUM($P$75:P82)+1</f>
        <v>154</v>
      </c>
      <c r="U82" s="120">
        <f t="shared" si="30"/>
        <v>365</v>
      </c>
      <c r="V82" s="117">
        <f t="shared" si="27"/>
        <v>11260.762042746041</v>
      </c>
      <c r="W82" s="121">
        <f t="shared" si="28"/>
        <v>-339605.25395805005</v>
      </c>
    </row>
    <row r="83" spans="1:42" x14ac:dyDescent="0.25">
      <c r="A83" s="160" t="s">
        <v>142</v>
      </c>
      <c r="B83" s="149">
        <f>B50</f>
        <v>266912.3038137136</v>
      </c>
      <c r="C83" s="149">
        <f>C50</f>
        <v>266912.3038137136</v>
      </c>
      <c r="D83" s="149">
        <f>SUM(D39:D50)</f>
        <v>13345.615190685685</v>
      </c>
      <c r="E83" s="149">
        <f>SUM(E39:E50)</f>
        <v>1523.6244009366151</v>
      </c>
      <c r="F83" s="149">
        <f t="shared" ref="F83:K83" si="34">F50</f>
        <v>-13345.615190685685</v>
      </c>
      <c r="G83" s="149">
        <f t="shared" si="34"/>
        <v>-1523.6244009366151</v>
      </c>
      <c r="H83" s="149">
        <f t="shared" si="34"/>
        <v>253566.68862302791</v>
      </c>
      <c r="I83" s="149">
        <f t="shared" si="34"/>
        <v>265388.67941277701</v>
      </c>
      <c r="J83" s="149">
        <f t="shared" si="34"/>
        <v>11821.990789749107</v>
      </c>
      <c r="K83" s="149">
        <f t="shared" si="34"/>
        <v>-2482.6180658473122</v>
      </c>
      <c r="L83" s="154">
        <f>SUM(L39:L50)</f>
        <v>2482.6180658473122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+'E3556'!L70</f>
        <v>26689.4684779378</v>
      </c>
      <c r="S83" s="124">
        <f t="shared" si="26"/>
        <v>-427497.69535662822</v>
      </c>
      <c r="T83" s="119">
        <f>U83-SUM($P$75:P83)+1</f>
        <v>123</v>
      </c>
      <c r="U83" s="120">
        <f t="shared" si="30"/>
        <v>365</v>
      </c>
      <c r="V83" s="117">
        <f t="shared" si="27"/>
        <v>8993.9852679078067</v>
      </c>
      <c r="W83" s="121">
        <f t="shared" si="28"/>
        <v>-348599.23922595783</v>
      </c>
    </row>
    <row r="84" spans="1:42" x14ac:dyDescent="0.25">
      <c r="A84" s="162" t="s">
        <v>143</v>
      </c>
      <c r="B84" s="163">
        <f>(B38+B50+SUM(B39:B49)*2)/24</f>
        <v>55606.729961190336</v>
      </c>
      <c r="C84" s="163">
        <f>(C38+C50+SUM(C39:C49)*2)/24</f>
        <v>55606.729961190336</v>
      </c>
      <c r="D84" s="163"/>
      <c r="E84" s="164"/>
      <c r="F84" s="163">
        <f t="shared" ref="F84:K84" si="35">(F38+F50+SUM(F39:F49)*2)/24</f>
        <v>-6672.8075953428415</v>
      </c>
      <c r="G84" s="163">
        <f t="shared" si="35"/>
        <v>-165.05931010146665</v>
      </c>
      <c r="H84" s="163">
        <f t="shared" si="35"/>
        <v>48933.922365847488</v>
      </c>
      <c r="I84" s="163">
        <f t="shared" si="35"/>
        <v>55441.670651088876</v>
      </c>
      <c r="J84" s="163">
        <f t="shared" si="35"/>
        <v>6507.748285241375</v>
      </c>
      <c r="K84" s="163">
        <f t="shared" si="35"/>
        <v>-1366.6271399006889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+'E3556'!L71</f>
        <v>26689.4684779378</v>
      </c>
      <c r="S84" s="124">
        <f t="shared" si="26"/>
        <v>-454187.16383456602</v>
      </c>
      <c r="T84" s="119">
        <f>U84-SUM($P$75:P84)+1</f>
        <v>93</v>
      </c>
      <c r="U84" s="120">
        <f t="shared" si="30"/>
        <v>365</v>
      </c>
      <c r="V84" s="117">
        <f t="shared" si="27"/>
        <v>6800.3303245156585</v>
      </c>
      <c r="W84" s="121">
        <f t="shared" si="28"/>
        <v>-355399.56955047348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+'E3556'!L72</f>
        <v>26689.4684779378</v>
      </c>
      <c r="S85" s="124">
        <f t="shared" si="26"/>
        <v>-480876.63231250382</v>
      </c>
      <c r="T85" s="119">
        <f>U85-SUM($P$75:P85)+1</f>
        <v>62</v>
      </c>
      <c r="U85" s="120">
        <f t="shared" si="30"/>
        <v>365</v>
      </c>
      <c r="V85" s="117">
        <f t="shared" si="27"/>
        <v>4533.5535496771054</v>
      </c>
      <c r="W85" s="121">
        <f t="shared" si="28"/>
        <v>-359933.12310015061</v>
      </c>
    </row>
    <row r="86" spans="1:42" x14ac:dyDescent="0.25">
      <c r="A86" s="170" t="s">
        <v>145</v>
      </c>
      <c r="B86" s="171">
        <f>B62</f>
        <v>22598345.434020936</v>
      </c>
      <c r="C86" s="171">
        <f>C62</f>
        <v>22598345.434020936</v>
      </c>
      <c r="D86" s="171">
        <f>SUM(D51:D62)</f>
        <v>1141928.3253726638</v>
      </c>
      <c r="E86" s="171">
        <f>SUM(E51:E62)</f>
        <v>134788.661242762</v>
      </c>
      <c r="F86" s="171">
        <f t="shared" ref="F86:K86" si="36">F62</f>
        <v>-1155273.9405633493</v>
      </c>
      <c r="G86" s="171">
        <f t="shared" si="36"/>
        <v>-136312.28564369862</v>
      </c>
      <c r="H86" s="171">
        <f t="shared" si="36"/>
        <v>21443071.493457586</v>
      </c>
      <c r="I86" s="171">
        <f t="shared" si="36"/>
        <v>22462033.14837724</v>
      </c>
      <c r="J86" s="171">
        <f t="shared" si="36"/>
        <v>1018961.6549196541</v>
      </c>
      <c r="K86" s="171">
        <f t="shared" si="36"/>
        <v>-213981.94753312736</v>
      </c>
      <c r="L86" s="172">
        <f>SUM(L51:L62)</f>
        <v>211499.32946728004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+'E3556'!L73</f>
        <v>26689.4684779378</v>
      </c>
      <c r="S86" s="124">
        <f t="shared" si="26"/>
        <v>-507566.10079044162</v>
      </c>
      <c r="T86" s="119">
        <f>U86-SUM($P$75:P86)+1</f>
        <v>32</v>
      </c>
      <c r="U86" s="120">
        <f t="shared" si="30"/>
        <v>365</v>
      </c>
      <c r="V86" s="117">
        <f t="shared" si="27"/>
        <v>2339.8986062849581</v>
      </c>
      <c r="W86" s="121">
        <f t="shared" si="28"/>
        <v>-362273.0217064356</v>
      </c>
    </row>
    <row r="87" spans="1:42" x14ac:dyDescent="0.25">
      <c r="A87" s="173" t="s">
        <v>146</v>
      </c>
      <c r="B87" s="174">
        <f t="shared" ref="B87:C87" si="37">(B50+B62+SUM(B51:B61)*2)/24</f>
        <v>4919294.2059402186</v>
      </c>
      <c r="C87" s="174">
        <f t="shared" si="37"/>
        <v>4919294.2059402186</v>
      </c>
      <c r="D87" s="174"/>
      <c r="E87" s="175"/>
      <c r="F87" s="174">
        <f t="shared" ref="F87:H87" si="38">(F50+F62+SUM(F51:F61)*2)/24</f>
        <v>-584309.77787701751</v>
      </c>
      <c r="G87" s="174">
        <f t="shared" si="38"/>
        <v>-18990.143242663333</v>
      </c>
      <c r="H87" s="174">
        <f t="shared" si="38"/>
        <v>4334984.4280632008</v>
      </c>
      <c r="I87" s="174">
        <f>(I50+I62+SUM(I51:I61)*2)/24</f>
        <v>4900304.0626975559</v>
      </c>
      <c r="J87" s="174">
        <f t="shared" ref="J87:K87" si="39">(J50+J62+SUM(J51:J61)*2)/24</f>
        <v>565319.63463435473</v>
      </c>
      <c r="K87" s="174">
        <f t="shared" si="39"/>
        <v>-118717.12327321449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+'E3556'!L74</f>
        <v>26689.468477937742</v>
      </c>
      <c r="S87" s="124">
        <f t="shared" si="26"/>
        <v>-534255.56926837936</v>
      </c>
      <c r="T87" s="119">
        <f>U87-SUM($P$75:P87)+1</f>
        <v>1</v>
      </c>
      <c r="U87" s="120">
        <f t="shared" si="30"/>
        <v>365</v>
      </c>
      <c r="V87" s="117">
        <f t="shared" si="27"/>
        <v>73.121831446404769</v>
      </c>
      <c r="W87" s="121">
        <f t="shared" si="28"/>
        <v>-362346.14353788202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320273.62173525203</v>
      </c>
      <c r="S88" s="133">
        <f>+'E3556'!K74-S87</f>
        <v>0</v>
      </c>
      <c r="T88" s="83"/>
      <c r="U88" s="134"/>
      <c r="V88" s="132">
        <f>SUM(V76:V87)</f>
        <v>148364.19600475454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22598345.434020936</v>
      </c>
      <c r="C89" s="149">
        <f>C74</f>
        <v>22598345.434020936</v>
      </c>
      <c r="D89" s="149">
        <f>SUM(D63:D74)</f>
        <v>2144307.1493457584</v>
      </c>
      <c r="E89" s="149">
        <f>SUM(E63:E74)</f>
        <v>619194.66489217372</v>
      </c>
      <c r="F89" s="149">
        <f t="shared" ref="F89:K89" si="40">F74</f>
        <v>-3299581.0899091065</v>
      </c>
      <c r="G89" s="149">
        <f t="shared" si="40"/>
        <v>-755506.95053587237</v>
      </c>
      <c r="H89" s="149">
        <f t="shared" si="40"/>
        <v>19298764.34411183</v>
      </c>
      <c r="I89" s="149">
        <f t="shared" si="40"/>
        <v>21842838.483485065</v>
      </c>
      <c r="J89" s="149">
        <f t="shared" si="40"/>
        <v>2544074.1393732354</v>
      </c>
      <c r="K89" s="149">
        <f t="shared" si="40"/>
        <v>-534255.56926837936</v>
      </c>
      <c r="L89" s="154">
        <f>SUM(L63:L74)</f>
        <v>320273.62173525203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22598345.434020936</v>
      </c>
      <c r="C90" s="163">
        <f>(C62+C74+SUM(C63:C73)*2)/24</f>
        <v>22598345.434020936</v>
      </c>
      <c r="D90" s="163"/>
      <c r="E90" s="164"/>
      <c r="F90" s="163">
        <f t="shared" ref="F90:K90" si="41">(F62+F74+SUM(F63:F73)*2)/24</f>
        <v>-2227427.5152362282</v>
      </c>
      <c r="G90" s="163">
        <f t="shared" si="41"/>
        <v>-445909.61808978557</v>
      </c>
      <c r="H90" s="163">
        <f t="shared" si="41"/>
        <v>20370917.918784708</v>
      </c>
      <c r="I90" s="163">
        <f t="shared" si="41"/>
        <v>22152435.815931149</v>
      </c>
      <c r="J90" s="163">
        <f t="shared" si="41"/>
        <v>1781517.8971464431</v>
      </c>
      <c r="K90" s="163">
        <f t="shared" si="41"/>
        <v>-374118.75840075308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-374118.75840075308</v>
      </c>
      <c r="T90" s="83"/>
      <c r="U90" s="84"/>
      <c r="V90" s="139" t="s">
        <v>131</v>
      </c>
      <c r="W90" s="140">
        <f>W87</f>
        <v>-362346.14353788202</v>
      </c>
      <c r="X90"/>
      <c r="Y90"/>
      <c r="Z90"/>
      <c r="AA90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3">
        <v>2023</v>
      </c>
      <c r="B93" s="180">
        <f>C84+G84+W38</f>
        <v>54165.83934532493</v>
      </c>
      <c r="C93"/>
      <c r="D93"/>
      <c r="E93"/>
      <c r="F93"/>
      <c r="G93"/>
      <c r="H93"/>
      <c r="I93"/>
      <c r="J93" s="76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3">
        <v>2024</v>
      </c>
      <c r="B94" s="180">
        <f>C87+G87+W64</f>
        <v>4789564.9192051599</v>
      </c>
      <c r="C94"/>
      <c r="D94"/>
      <c r="E94"/>
      <c r="F94"/>
      <c r="G94"/>
      <c r="H94"/>
      <c r="I94"/>
      <c r="J94" s="181"/>
      <c r="K94" s="181"/>
      <c r="L94" s="181"/>
    </row>
    <row r="95" spans="1:42" x14ac:dyDescent="0.25">
      <c r="A95" s="243">
        <v>2025</v>
      </c>
      <c r="B95" s="180">
        <f>C90+G90+W90</f>
        <v>21790089.67239327</v>
      </c>
      <c r="C95"/>
      <c r="D95"/>
      <c r="E95"/>
      <c r="F95"/>
      <c r="G95"/>
      <c r="H95"/>
      <c r="I95"/>
      <c r="J95" s="181"/>
      <c r="K95" s="181"/>
      <c r="L95" s="181"/>
    </row>
    <row r="96" spans="1:42" x14ac:dyDescent="0.25">
      <c r="A96"/>
      <c r="B96"/>
      <c r="C96"/>
      <c r="D96"/>
      <c r="E96"/>
      <c r="F96"/>
      <c r="G96"/>
      <c r="H96"/>
      <c r="I96"/>
      <c r="J96" s="181"/>
      <c r="K96" s="181"/>
      <c r="L96" s="181"/>
    </row>
    <row r="97" spans="1:12" x14ac:dyDescent="0.25">
      <c r="A97"/>
      <c r="B97"/>
      <c r="C97"/>
      <c r="D97"/>
      <c r="E97"/>
      <c r="F97"/>
      <c r="G97"/>
      <c r="H97"/>
      <c r="I97"/>
      <c r="J97" s="181"/>
      <c r="K97" s="181"/>
      <c r="L97" s="181"/>
    </row>
    <row r="98" spans="1:12" x14ac:dyDescent="0.25">
      <c r="A98"/>
      <c r="B98"/>
      <c r="C98"/>
      <c r="D98"/>
      <c r="E98"/>
      <c r="F98"/>
      <c r="G98"/>
      <c r="H98"/>
      <c r="I98"/>
    </row>
    <row r="99" spans="1:12" x14ac:dyDescent="0.25">
      <c r="A99"/>
      <c r="B99"/>
      <c r="C99"/>
      <c r="D99"/>
      <c r="E99"/>
      <c r="F99"/>
      <c r="G99"/>
      <c r="H99"/>
      <c r="I99"/>
    </row>
    <row r="100" spans="1:12" x14ac:dyDescent="0.25">
      <c r="A100"/>
      <c r="B100"/>
      <c r="C100"/>
      <c r="D100"/>
      <c r="E100"/>
      <c r="F100"/>
      <c r="G100"/>
      <c r="H100"/>
      <c r="I100"/>
    </row>
    <row r="101" spans="1:12" x14ac:dyDescent="0.25">
      <c r="A101"/>
      <c r="B101"/>
      <c r="C101"/>
      <c r="D101"/>
      <c r="E101"/>
      <c r="F101"/>
      <c r="G101"/>
      <c r="H101"/>
      <c r="I101"/>
    </row>
    <row r="102" spans="1:12" x14ac:dyDescent="0.25">
      <c r="A102"/>
      <c r="B102"/>
      <c r="C102"/>
      <c r="D102"/>
      <c r="E102"/>
      <c r="F102"/>
      <c r="G102"/>
      <c r="H102"/>
      <c r="I102"/>
    </row>
    <row r="103" spans="1:12" x14ac:dyDescent="0.25">
      <c r="A103"/>
      <c r="B103"/>
      <c r="C103"/>
      <c r="D103"/>
      <c r="E103"/>
      <c r="F103"/>
      <c r="G103"/>
      <c r="H103"/>
      <c r="I103"/>
    </row>
    <row r="104" spans="1:12" x14ac:dyDescent="0.25">
      <c r="A104"/>
      <c r="B104"/>
      <c r="C104"/>
      <c r="D104"/>
      <c r="E104"/>
      <c r="F104"/>
      <c r="G104"/>
      <c r="H104"/>
      <c r="I104"/>
    </row>
    <row r="105" spans="1:12" x14ac:dyDescent="0.25">
      <c r="A105"/>
      <c r="B105"/>
      <c r="C105"/>
      <c r="D105"/>
      <c r="E105"/>
      <c r="F105"/>
      <c r="G105"/>
      <c r="H105"/>
      <c r="I105"/>
    </row>
    <row r="106" spans="1:12" x14ac:dyDescent="0.25">
      <c r="A106"/>
      <c r="B106"/>
      <c r="C106"/>
      <c r="D106"/>
      <c r="E106"/>
      <c r="F106"/>
      <c r="G106"/>
      <c r="H106"/>
      <c r="I106"/>
    </row>
    <row r="107" spans="1:12" x14ac:dyDescent="0.25">
      <c r="A107"/>
      <c r="B107"/>
      <c r="C107"/>
      <c r="D107"/>
      <c r="E107"/>
      <c r="F107"/>
      <c r="G107"/>
      <c r="H107"/>
      <c r="I107"/>
    </row>
    <row r="108" spans="1:12" x14ac:dyDescent="0.25">
      <c r="A108"/>
      <c r="B108"/>
      <c r="C108"/>
      <c r="D108"/>
      <c r="E108"/>
      <c r="F108"/>
      <c r="G108"/>
      <c r="H108"/>
      <c r="I108"/>
    </row>
    <row r="109" spans="1:12" x14ac:dyDescent="0.25">
      <c r="A109"/>
      <c r="B109"/>
      <c r="C109"/>
      <c r="D109"/>
      <c r="E109"/>
      <c r="F109"/>
      <c r="G109"/>
      <c r="H109"/>
      <c r="I109"/>
    </row>
    <row r="110" spans="1:12" x14ac:dyDescent="0.25">
      <c r="A110"/>
      <c r="B110"/>
      <c r="C110"/>
      <c r="D110"/>
      <c r="E110"/>
      <c r="F110"/>
      <c r="G110"/>
      <c r="H110"/>
      <c r="I110"/>
    </row>
    <row r="111" spans="1:12" x14ac:dyDescent="0.25">
      <c r="A111"/>
      <c r="B111"/>
      <c r="C111"/>
      <c r="D111"/>
      <c r="E111"/>
      <c r="F111"/>
      <c r="G111"/>
      <c r="H111"/>
      <c r="I111"/>
    </row>
    <row r="112" spans="1:12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33"/>
  </sheetPr>
  <dimension ref="A1:AP179"/>
  <sheetViews>
    <sheetView view="pageBreakPreview" zoomScale="60" zoomScaleNormal="85" workbookViewId="0">
      <pane xSplit="1" ySplit="13" topLeftCell="B14" activePane="bottomRight" state="frozen"/>
      <selection activeCell="C74" sqref="C74"/>
      <selection pane="topRight" activeCell="C74" sqref="C74"/>
      <selection pane="bottomLeft" activeCell="C74" sqref="C74"/>
      <selection pane="bottomRight" activeCell="C74" sqref="C74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35" s="19" customFormat="1" x14ac:dyDescent="0.25">
      <c r="A1" s="17" t="s">
        <v>54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35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35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35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35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</row>
    <row r="6" spans="1:35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</row>
    <row r="7" spans="1:35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</row>
    <row r="8" spans="1:35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35" ht="15.75" thickBot="1" x14ac:dyDescent="0.3">
      <c r="A9" s="47"/>
      <c r="B9" s="48"/>
      <c r="C9" s="49"/>
      <c r="D9" s="48" t="s">
        <v>73</v>
      </c>
      <c r="E9" s="50">
        <v>1.29E-2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35" ht="15.75" thickBot="1" x14ac:dyDescent="0.3">
      <c r="A10" s="47"/>
      <c r="B10" s="48"/>
      <c r="C10" s="49"/>
      <c r="D10" s="48" t="s">
        <v>75</v>
      </c>
      <c r="E10" s="50">
        <v>1.18E-2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35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35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35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35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35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  <c r="AI15" s="76"/>
    </row>
    <row r="16" spans="1:35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  <c r="AI16" s="76"/>
    </row>
    <row r="17" spans="1:35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  <c r="AI17" s="76"/>
    </row>
    <row r="18" spans="1:35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  <c r="AI18" s="76"/>
    </row>
    <row r="19" spans="1:35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  <c r="AI19" s="76"/>
    </row>
    <row r="20" spans="1:35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  <c r="AI20" s="76"/>
    </row>
    <row r="21" spans="1:35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  <c r="AI21" s="76"/>
    </row>
    <row r="22" spans="1:35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  <c r="AI22" s="76"/>
    </row>
    <row r="23" spans="1:35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+'E356'!L38</f>
        <v>0</v>
      </c>
      <c r="S23" s="122">
        <f>+'E356'!K38</f>
        <v>0</v>
      </c>
      <c r="T23" s="119"/>
      <c r="U23" s="120"/>
      <c r="V23" s="117"/>
      <c r="W23" s="123">
        <f>S23</f>
        <v>0</v>
      </c>
      <c r="AI23" s="76"/>
    </row>
    <row r="24" spans="1:35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+'E356'!L39</f>
        <v>364.81849801434737</v>
      </c>
      <c r="S24" s="124">
        <f t="shared" ref="S24:S35" si="1">+S23-R24</f>
        <v>-364.81849801434737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334.8334159857709</v>
      </c>
      <c r="W24" s="121">
        <f t="shared" ref="W24:W35" si="3">+W23-V24</f>
        <v>-334.8334159857709</v>
      </c>
      <c r="AI24" s="76"/>
    </row>
    <row r="25" spans="1:35" x14ac:dyDescent="0.25">
      <c r="A25" s="70">
        <v>44530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+'E356'!L40</f>
        <v>364.81849801434737</v>
      </c>
      <c r="S25" s="124">
        <f t="shared" si="1"/>
        <v>-729.63699602869474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306.84733942576617</v>
      </c>
      <c r="W25" s="121">
        <f t="shared" si="3"/>
        <v>-641.68075541153712</v>
      </c>
      <c r="AI25" s="76"/>
    </row>
    <row r="26" spans="1:35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+'E356'!L41</f>
        <v>364.81849801434737</v>
      </c>
      <c r="S26" s="124">
        <f t="shared" si="1"/>
        <v>-1094.4554940430421</v>
      </c>
      <c r="T26" s="119">
        <f>U26-SUM($P$23:P26)+1</f>
        <v>276</v>
      </c>
      <c r="U26" s="120">
        <f t="shared" si="4"/>
        <v>365</v>
      </c>
      <c r="V26" s="117">
        <f t="shared" si="2"/>
        <v>275.86275466290374</v>
      </c>
      <c r="W26" s="121">
        <f t="shared" si="3"/>
        <v>-917.54351007444086</v>
      </c>
      <c r="AI26" s="76"/>
    </row>
    <row r="27" spans="1:35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+'E356'!L42</f>
        <v>364.81849801434737</v>
      </c>
      <c r="S27" s="124">
        <f t="shared" si="1"/>
        <v>-1459.2739920573895</v>
      </c>
      <c r="T27" s="119">
        <f>U27-SUM($P$23:P27)+1</f>
        <v>246</v>
      </c>
      <c r="U27" s="120">
        <f t="shared" si="4"/>
        <v>365</v>
      </c>
      <c r="V27" s="117">
        <f t="shared" si="2"/>
        <v>245.87767263432727</v>
      </c>
      <c r="W27" s="121">
        <f t="shared" si="3"/>
        <v>-1163.4211827087681</v>
      </c>
      <c r="AI27" s="76"/>
    </row>
    <row r="28" spans="1:35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+'E356'!L43</f>
        <v>364.81849801434737</v>
      </c>
      <c r="S28" s="124">
        <f t="shared" si="1"/>
        <v>-1824.0924900717368</v>
      </c>
      <c r="T28" s="119">
        <f>U28-SUM($P$23:P28)+1</f>
        <v>215</v>
      </c>
      <c r="U28" s="120">
        <f t="shared" si="4"/>
        <v>365</v>
      </c>
      <c r="V28" s="117">
        <f t="shared" si="2"/>
        <v>214.8930878714649</v>
      </c>
      <c r="W28" s="121">
        <f t="shared" si="3"/>
        <v>-1378.3142705802329</v>
      </c>
      <c r="AI28" s="76"/>
    </row>
    <row r="29" spans="1:35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+'E356'!L44</f>
        <v>364.81849801434737</v>
      </c>
      <c r="S29" s="124">
        <f t="shared" si="1"/>
        <v>-2188.9109880860842</v>
      </c>
      <c r="T29" s="119">
        <f>U29-SUM($P$23:P29)+1</f>
        <v>185</v>
      </c>
      <c r="U29" s="120">
        <f t="shared" si="4"/>
        <v>365</v>
      </c>
      <c r="V29" s="117">
        <f t="shared" si="2"/>
        <v>184.9080058428884</v>
      </c>
      <c r="W29" s="121">
        <f t="shared" si="3"/>
        <v>-1563.2222764231212</v>
      </c>
      <c r="AI29" s="76"/>
    </row>
    <row r="30" spans="1:35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+'E356'!L45</f>
        <v>364.81849801434737</v>
      </c>
      <c r="S30" s="124">
        <f t="shared" si="1"/>
        <v>-2553.7294861004316</v>
      </c>
      <c r="T30" s="119">
        <f>U30-SUM($P$23:P30)+1</f>
        <v>154</v>
      </c>
      <c r="U30" s="120">
        <f t="shared" si="4"/>
        <v>365</v>
      </c>
      <c r="V30" s="117">
        <f t="shared" si="2"/>
        <v>153.923421080026</v>
      </c>
      <c r="W30" s="121">
        <f t="shared" si="3"/>
        <v>-1717.1456975031472</v>
      </c>
      <c r="AI30" s="76"/>
    </row>
    <row r="31" spans="1:35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+'E356'!L46</f>
        <v>364.81849801434737</v>
      </c>
      <c r="S31" s="124">
        <f t="shared" si="1"/>
        <v>-2918.547984114779</v>
      </c>
      <c r="T31" s="119">
        <f>U31-SUM($P$23:P31)+1</f>
        <v>123</v>
      </c>
      <c r="U31" s="120">
        <f t="shared" si="4"/>
        <v>365</v>
      </c>
      <c r="V31" s="117">
        <f t="shared" si="2"/>
        <v>122.93883631716363</v>
      </c>
      <c r="W31" s="121">
        <f t="shared" si="3"/>
        <v>-1840.0845338203108</v>
      </c>
      <c r="AI31" s="76"/>
    </row>
    <row r="32" spans="1:35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+'E356'!L47</f>
        <v>364.81849801434737</v>
      </c>
      <c r="S32" s="124">
        <f t="shared" si="1"/>
        <v>-3283.3664821291263</v>
      </c>
      <c r="T32" s="119">
        <f>U32-SUM($P$23:P32)+1</f>
        <v>93</v>
      </c>
      <c r="U32" s="120">
        <f t="shared" si="4"/>
        <v>365</v>
      </c>
      <c r="V32" s="117">
        <f t="shared" si="2"/>
        <v>92.953754288587135</v>
      </c>
      <c r="W32" s="121">
        <f t="shared" si="3"/>
        <v>-1933.0382881088979</v>
      </c>
      <c r="AI32" s="76"/>
    </row>
    <row r="33" spans="1:35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+'E356'!L48</f>
        <v>321.7699152486507</v>
      </c>
      <c r="S33" s="124">
        <f t="shared" si="1"/>
        <v>-3605.136397377777</v>
      </c>
      <c r="T33" s="119">
        <f>U33-SUM($P$23:P33)+1</f>
        <v>62</v>
      </c>
      <c r="U33" s="120">
        <f t="shared" si="4"/>
        <v>365</v>
      </c>
      <c r="V33" s="117">
        <f t="shared" si="2"/>
        <v>54.656807521688613</v>
      </c>
      <c r="W33" s="121">
        <f t="shared" si="3"/>
        <v>-1987.6950956305864</v>
      </c>
      <c r="AI33" s="76"/>
    </row>
    <row r="34" spans="1:35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+'E356'!L49</f>
        <v>278.7213324829695</v>
      </c>
      <c r="S34" s="124">
        <f t="shared" si="1"/>
        <v>-3883.8577298607465</v>
      </c>
      <c r="T34" s="119">
        <f>U34-SUM($P$23:P34)+1</f>
        <v>32</v>
      </c>
      <c r="U34" s="120">
        <f t="shared" si="4"/>
        <v>365</v>
      </c>
      <c r="V34" s="117">
        <f t="shared" si="2"/>
        <v>24.435842847821984</v>
      </c>
      <c r="W34" s="121">
        <f t="shared" si="3"/>
        <v>-2012.1309384784083</v>
      </c>
      <c r="AI34" s="76"/>
    </row>
    <row r="35" spans="1:35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+'E356'!L50</f>
        <v>278.72133248295768</v>
      </c>
      <c r="S35" s="124">
        <f t="shared" si="1"/>
        <v>-4162.5790623437042</v>
      </c>
      <c r="T35" s="119">
        <f>U35-SUM($P$23:P35)+1</f>
        <v>1</v>
      </c>
      <c r="U35" s="120">
        <f t="shared" si="4"/>
        <v>365</v>
      </c>
      <c r="V35" s="117">
        <f t="shared" si="2"/>
        <v>0.76362008899440459</v>
      </c>
      <c r="W35" s="121">
        <f t="shared" si="3"/>
        <v>-2012.8945585674028</v>
      </c>
      <c r="AI35" s="76"/>
    </row>
    <row r="36" spans="1:35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4162.5790623437042</v>
      </c>
      <c r="S36" s="133">
        <f>+'E356'!K50-S35</f>
        <v>0</v>
      </c>
      <c r="T36" s="83"/>
      <c r="U36" s="134"/>
      <c r="V36" s="132">
        <f>SUM(V24:V35)</f>
        <v>2012.8945585674028</v>
      </c>
      <c r="W36" s="88"/>
      <c r="AI36" s="76"/>
    </row>
    <row r="37" spans="1:35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  <c r="AI37" s="76"/>
    </row>
    <row r="38" spans="1:35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-2165.593005754667</v>
      </c>
      <c r="T38" s="83"/>
      <c r="U38" s="84"/>
      <c r="V38" s="139" t="s">
        <v>131</v>
      </c>
      <c r="W38" s="140">
        <f>W35</f>
        <v>-2012.8945585674028</v>
      </c>
      <c r="AI38" s="76"/>
    </row>
    <row r="39" spans="1:35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1737.2309429254638</v>
      </c>
      <c r="E39" s="128">
        <f>+(C38*$E$10/12)+(((C39-C38)*$E$10/12)*0.5)</f>
        <v>0</v>
      </c>
      <c r="F39" s="127">
        <f t="shared" ref="F39:G44" si="6">-D39+F38</f>
        <v>-1737.2309429254638</v>
      </c>
      <c r="G39" s="128">
        <f t="shared" si="6"/>
        <v>0</v>
      </c>
      <c r="H39" s="127">
        <f t="shared" ref="H39:I74" si="7">B39+F39</f>
        <v>-1737.2309429254638</v>
      </c>
      <c r="I39" s="127">
        <f t="shared" si="7"/>
        <v>0</v>
      </c>
      <c r="J39" s="127">
        <f t="shared" ref="J39:J69" si="8">I39-H39</f>
        <v>1737.2309429254638</v>
      </c>
      <c r="K39" s="127">
        <f t="shared" ref="K39:K74" si="9">-J39*$K$11</f>
        <v>-364.81849801434737</v>
      </c>
      <c r="L39" s="127">
        <f t="shared" ref="L39:L74" si="10">-K39+K38</f>
        <v>364.81849801434737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  <c r="AI39" s="76"/>
    </row>
    <row r="40" spans="1:35" ht="15.75" thickBot="1" x14ac:dyDescent="0.3">
      <c r="A40" s="70">
        <v>44985</v>
      </c>
      <c r="B40" s="71">
        <f t="shared" si="5"/>
        <v>0</v>
      </c>
      <c r="C40" s="102"/>
      <c r="D40" s="71">
        <f t="shared" ref="D40:D49" si="11">(($B$26*$D$6/12)+(($B$38-$B$26)*$C$6/12)+(($B$50-$B$38)*$B$6/12))</f>
        <v>1737.2309429254638</v>
      </c>
      <c r="E40" s="102">
        <f>+(C39*$E$10/12)+(((C40-C39)*$E$10/12)*0.5)</f>
        <v>0</v>
      </c>
      <c r="F40" s="71">
        <f t="shared" si="6"/>
        <v>-3474.4618858509275</v>
      </c>
      <c r="G40" s="102">
        <f t="shared" si="6"/>
        <v>0</v>
      </c>
      <c r="H40" s="71">
        <f t="shared" si="7"/>
        <v>-3474.4618858509275</v>
      </c>
      <c r="I40" s="71">
        <f t="shared" si="7"/>
        <v>0</v>
      </c>
      <c r="J40" s="71">
        <f t="shared" si="8"/>
        <v>3474.4618858509275</v>
      </c>
      <c r="K40" s="71">
        <f t="shared" si="9"/>
        <v>-729.63699602869474</v>
      </c>
      <c r="L40" s="71">
        <f t="shared" si="10"/>
        <v>364.81849801434737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AA40" s="76"/>
      <c r="AB40" s="76"/>
      <c r="AC40" s="76"/>
      <c r="AD40" s="76"/>
      <c r="AE40" s="76"/>
      <c r="AF40" s="76"/>
      <c r="AG40" s="76"/>
      <c r="AH40" s="76"/>
      <c r="AI40" s="76"/>
    </row>
    <row r="41" spans="1:35" x14ac:dyDescent="0.25">
      <c r="A41" s="70">
        <v>45016</v>
      </c>
      <c r="B41" s="71">
        <f t="shared" si="5"/>
        <v>0</v>
      </c>
      <c r="C41" s="102"/>
      <c r="D41" s="71">
        <f t="shared" si="11"/>
        <v>1737.2309429254638</v>
      </c>
      <c r="E41" s="102">
        <f t="shared" ref="E41:E74" si="12">+(C40*$E$10/12)+(((C41-C40)*$E$10/12)*0.5)</f>
        <v>0</v>
      </c>
      <c r="F41" s="71">
        <f t="shared" si="6"/>
        <v>-5211.6928287763913</v>
      </c>
      <c r="G41" s="102">
        <f t="shared" si="6"/>
        <v>0</v>
      </c>
      <c r="H41" s="71">
        <f t="shared" si="7"/>
        <v>-5211.6928287763913</v>
      </c>
      <c r="I41" s="71">
        <f t="shared" si="7"/>
        <v>0</v>
      </c>
      <c r="J41" s="71">
        <f t="shared" si="8"/>
        <v>5211.6928287763913</v>
      </c>
      <c r="K41" s="71">
        <f t="shared" si="9"/>
        <v>-1094.4554940430421</v>
      </c>
      <c r="L41" s="71">
        <f t="shared" si="10"/>
        <v>364.81849801434737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AA41" s="76"/>
      <c r="AB41" s="76"/>
      <c r="AC41" s="76"/>
      <c r="AD41" s="76"/>
      <c r="AE41" s="76"/>
      <c r="AF41" s="76"/>
      <c r="AG41" s="76"/>
      <c r="AH41" s="76"/>
      <c r="AI41" s="76"/>
    </row>
    <row r="42" spans="1:35" x14ac:dyDescent="0.25">
      <c r="A42" s="70">
        <v>45046</v>
      </c>
      <c r="B42" s="71">
        <f t="shared" si="5"/>
        <v>0</v>
      </c>
      <c r="C42" s="102"/>
      <c r="D42" s="71">
        <f t="shared" si="11"/>
        <v>1737.2309429254638</v>
      </c>
      <c r="E42" s="102">
        <f t="shared" si="12"/>
        <v>0</v>
      </c>
      <c r="F42" s="71">
        <f t="shared" si="6"/>
        <v>-6948.923771701855</v>
      </c>
      <c r="G42" s="102">
        <f t="shared" si="6"/>
        <v>0</v>
      </c>
      <c r="H42" s="71">
        <f t="shared" si="7"/>
        <v>-6948.923771701855</v>
      </c>
      <c r="I42" s="71">
        <f t="shared" si="7"/>
        <v>0</v>
      </c>
      <c r="J42" s="71">
        <f t="shared" si="8"/>
        <v>6948.923771701855</v>
      </c>
      <c r="K42" s="71">
        <f t="shared" si="9"/>
        <v>-1459.2739920573895</v>
      </c>
      <c r="L42" s="71">
        <f t="shared" si="10"/>
        <v>364.81849801434737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1:35" x14ac:dyDescent="0.25">
      <c r="A43" s="70">
        <v>45077</v>
      </c>
      <c r="B43" s="71">
        <f t="shared" si="5"/>
        <v>0</v>
      </c>
      <c r="C43" s="102"/>
      <c r="D43" s="71">
        <f t="shared" si="11"/>
        <v>1737.2309429254638</v>
      </c>
      <c r="E43" s="102">
        <f t="shared" si="12"/>
        <v>0</v>
      </c>
      <c r="F43" s="71">
        <f t="shared" si="6"/>
        <v>-8686.1547146273188</v>
      </c>
      <c r="G43" s="102">
        <f t="shared" si="6"/>
        <v>0</v>
      </c>
      <c r="H43" s="71">
        <f t="shared" si="7"/>
        <v>-8686.1547146273188</v>
      </c>
      <c r="I43" s="71">
        <f t="shared" si="7"/>
        <v>0</v>
      </c>
      <c r="J43" s="71">
        <f t="shared" si="8"/>
        <v>8686.1547146273188</v>
      </c>
      <c r="K43" s="71">
        <f t="shared" si="9"/>
        <v>-1824.0924900717368</v>
      </c>
      <c r="L43" s="71">
        <f t="shared" si="10"/>
        <v>364.81849801434737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AA43" s="76"/>
      <c r="AB43" s="76"/>
      <c r="AC43" s="76"/>
      <c r="AD43" s="76"/>
      <c r="AE43" s="76"/>
      <c r="AF43" s="76"/>
      <c r="AG43" s="76"/>
      <c r="AH43" s="76"/>
      <c r="AI43" s="76"/>
    </row>
    <row r="44" spans="1:35" x14ac:dyDescent="0.25">
      <c r="A44" s="70">
        <v>45107</v>
      </c>
      <c r="B44" s="71">
        <f t="shared" si="5"/>
        <v>0</v>
      </c>
      <c r="C44" s="102"/>
      <c r="D44" s="71">
        <f t="shared" si="11"/>
        <v>1737.2309429254638</v>
      </c>
      <c r="E44" s="102">
        <f t="shared" si="12"/>
        <v>0</v>
      </c>
      <c r="F44" s="71">
        <f t="shared" si="6"/>
        <v>-10423.385657552783</v>
      </c>
      <c r="G44" s="102">
        <f t="shared" si="6"/>
        <v>0</v>
      </c>
      <c r="H44" s="71">
        <f t="shared" si="7"/>
        <v>-10423.385657552783</v>
      </c>
      <c r="I44" s="71">
        <f t="shared" si="7"/>
        <v>0</v>
      </c>
      <c r="J44" s="71">
        <f t="shared" si="8"/>
        <v>10423.385657552783</v>
      </c>
      <c r="K44" s="71">
        <f t="shared" si="9"/>
        <v>-2188.9109880860842</v>
      </c>
      <c r="L44" s="71">
        <f t="shared" si="10"/>
        <v>364.81849801434737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AA44" s="76"/>
      <c r="AB44" s="76"/>
      <c r="AC44" s="76"/>
      <c r="AD44" s="76"/>
      <c r="AE44" s="76"/>
      <c r="AF44" s="76"/>
      <c r="AG44" s="76"/>
      <c r="AH44" s="76"/>
      <c r="AI44" s="76"/>
    </row>
    <row r="45" spans="1:35" x14ac:dyDescent="0.25">
      <c r="A45" s="70">
        <v>45138</v>
      </c>
      <c r="B45" s="71">
        <f t="shared" si="5"/>
        <v>0</v>
      </c>
      <c r="C45" s="102"/>
      <c r="D45" s="71">
        <f t="shared" si="11"/>
        <v>1737.2309429254638</v>
      </c>
      <c r="E45" s="102">
        <f t="shared" si="12"/>
        <v>0</v>
      </c>
      <c r="F45" s="71">
        <f t="shared" ref="F45:G60" si="13">-D45+F44</f>
        <v>-12160.616600478246</v>
      </c>
      <c r="G45" s="102">
        <f t="shared" si="13"/>
        <v>0</v>
      </c>
      <c r="H45" s="71">
        <f t="shared" si="7"/>
        <v>-12160.616600478246</v>
      </c>
      <c r="I45" s="71">
        <f t="shared" si="7"/>
        <v>0</v>
      </c>
      <c r="J45" s="71">
        <f t="shared" si="8"/>
        <v>12160.616600478246</v>
      </c>
      <c r="K45" s="71">
        <f t="shared" si="9"/>
        <v>-2553.7294861004316</v>
      </c>
      <c r="L45" s="71">
        <f t="shared" si="10"/>
        <v>364.81849801434737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AA45" s="76"/>
      <c r="AB45" s="76"/>
      <c r="AC45" s="76"/>
      <c r="AD45" s="76"/>
      <c r="AE45" s="76"/>
      <c r="AF45" s="76"/>
      <c r="AG45" s="76"/>
      <c r="AH45" s="76"/>
      <c r="AI45" s="76"/>
    </row>
    <row r="46" spans="1:35" x14ac:dyDescent="0.25">
      <c r="A46" s="70">
        <v>45169</v>
      </c>
      <c r="B46" s="71">
        <f t="shared" si="5"/>
        <v>0</v>
      </c>
      <c r="C46" s="102"/>
      <c r="D46" s="71">
        <f t="shared" si="11"/>
        <v>1737.2309429254638</v>
      </c>
      <c r="E46" s="102">
        <f t="shared" si="12"/>
        <v>0</v>
      </c>
      <c r="F46" s="71">
        <f t="shared" si="13"/>
        <v>-13897.84754340371</v>
      </c>
      <c r="G46" s="102">
        <f t="shared" si="13"/>
        <v>0</v>
      </c>
      <c r="H46" s="71">
        <f t="shared" si="7"/>
        <v>-13897.84754340371</v>
      </c>
      <c r="I46" s="71">
        <f t="shared" si="7"/>
        <v>0</v>
      </c>
      <c r="J46" s="71">
        <f t="shared" si="8"/>
        <v>13897.84754340371</v>
      </c>
      <c r="K46" s="71">
        <f t="shared" si="9"/>
        <v>-2918.547984114779</v>
      </c>
      <c r="L46" s="71">
        <f t="shared" si="10"/>
        <v>364.81849801434737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AA46" s="76"/>
      <c r="AB46" s="76"/>
      <c r="AC46" s="76"/>
      <c r="AD46" s="76"/>
      <c r="AE46" s="76"/>
      <c r="AF46" s="76"/>
      <c r="AG46" s="76"/>
      <c r="AH46" s="76"/>
      <c r="AI46" s="76"/>
    </row>
    <row r="47" spans="1:35" x14ac:dyDescent="0.25">
      <c r="A47" s="70">
        <v>45199</v>
      </c>
      <c r="B47" s="71">
        <f t="shared" si="5"/>
        <v>0</v>
      </c>
      <c r="C47" s="102"/>
      <c r="D47" s="71">
        <f t="shared" si="11"/>
        <v>1737.2309429254638</v>
      </c>
      <c r="E47" s="102">
        <f t="shared" si="12"/>
        <v>0</v>
      </c>
      <c r="F47" s="71">
        <f t="shared" si="13"/>
        <v>-15635.078486329174</v>
      </c>
      <c r="G47" s="102">
        <f t="shared" si="13"/>
        <v>0</v>
      </c>
      <c r="H47" s="71">
        <f t="shared" si="7"/>
        <v>-15635.078486329174</v>
      </c>
      <c r="I47" s="71">
        <f t="shared" si="7"/>
        <v>0</v>
      </c>
      <c r="J47" s="71">
        <f t="shared" si="8"/>
        <v>15635.078486329174</v>
      </c>
      <c r="K47" s="71">
        <f t="shared" si="9"/>
        <v>-3283.3664821291263</v>
      </c>
      <c r="L47" s="71">
        <f t="shared" si="10"/>
        <v>364.81849801434737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AA47" s="76"/>
      <c r="AB47" s="76"/>
      <c r="AC47" s="76"/>
      <c r="AD47" s="76"/>
      <c r="AE47" s="76"/>
      <c r="AF47" s="76"/>
      <c r="AG47" s="76"/>
      <c r="AH47" s="76"/>
      <c r="AI47" s="76"/>
    </row>
    <row r="48" spans="1:35" x14ac:dyDescent="0.25">
      <c r="A48" s="70">
        <v>45230</v>
      </c>
      <c r="B48" s="71">
        <f t="shared" si="5"/>
        <v>416935.42630211124</v>
      </c>
      <c r="C48" s="102">
        <f>'CWIP Closing Detail'!J15</f>
        <v>416935.42630211124</v>
      </c>
      <c r="D48" s="71">
        <f t="shared" si="11"/>
        <v>1737.2309429254638</v>
      </c>
      <c r="E48" s="102">
        <f t="shared" si="12"/>
        <v>204.99325126520469</v>
      </c>
      <c r="F48" s="71">
        <f t="shared" si="13"/>
        <v>-17372.309429254638</v>
      </c>
      <c r="G48" s="102">
        <f t="shared" si="13"/>
        <v>-204.99325126520469</v>
      </c>
      <c r="H48" s="71">
        <f t="shared" si="7"/>
        <v>399563.11687285663</v>
      </c>
      <c r="I48" s="71">
        <f t="shared" si="7"/>
        <v>416730.43305084604</v>
      </c>
      <c r="J48" s="71">
        <f t="shared" si="8"/>
        <v>17167.316177989414</v>
      </c>
      <c r="K48" s="71">
        <f t="shared" si="9"/>
        <v>-3605.136397377777</v>
      </c>
      <c r="L48" s="71">
        <f t="shared" si="10"/>
        <v>321.7699152486507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1:35" x14ac:dyDescent="0.25">
      <c r="A49" s="70">
        <v>45260</v>
      </c>
      <c r="B49" s="71">
        <f t="shared" si="5"/>
        <v>416935.42630211124</v>
      </c>
      <c r="C49" s="102">
        <f t="shared" ref="C49:C59" si="14">C48</f>
        <v>416935.42630211124</v>
      </c>
      <c r="D49" s="71">
        <f t="shared" si="11"/>
        <v>1737.2309429254638</v>
      </c>
      <c r="E49" s="102">
        <f t="shared" si="12"/>
        <v>409.98650253040938</v>
      </c>
      <c r="F49" s="71">
        <f t="shared" si="13"/>
        <v>-19109.540372180101</v>
      </c>
      <c r="G49" s="102">
        <f t="shared" si="13"/>
        <v>-614.9797537956141</v>
      </c>
      <c r="H49" s="71">
        <f t="shared" si="7"/>
        <v>397825.88592993113</v>
      </c>
      <c r="I49" s="71">
        <f t="shared" si="7"/>
        <v>416320.44654831564</v>
      </c>
      <c r="J49" s="71">
        <f t="shared" si="8"/>
        <v>18494.560618384508</v>
      </c>
      <c r="K49" s="71">
        <f t="shared" si="9"/>
        <v>-3883.8577298607465</v>
      </c>
      <c r="L49" s="71">
        <f t="shared" si="10"/>
        <v>278.7213324829695</v>
      </c>
      <c r="M49" s="113"/>
      <c r="N49" s="71"/>
      <c r="O49" s="114">
        <v>2</v>
      </c>
      <c r="P49" s="115"/>
      <c r="Q49" s="116">
        <v>45291</v>
      </c>
      <c r="R49" s="117">
        <f>+'E356'!L50</f>
        <v>278.72133248295768</v>
      </c>
      <c r="S49" s="122">
        <f>+'E356'!K50</f>
        <v>-4162.5790623437042</v>
      </c>
      <c r="T49" s="119"/>
      <c r="U49" s="120"/>
      <c r="V49" s="117"/>
      <c r="W49" s="123">
        <f>S49</f>
        <v>-4162.5790623437042</v>
      </c>
      <c r="AA49" s="76"/>
      <c r="AB49" s="76"/>
      <c r="AC49" s="76"/>
      <c r="AD49" s="76"/>
      <c r="AE49" s="76"/>
      <c r="AF49" s="76"/>
      <c r="AG49" s="76"/>
      <c r="AH49" s="76"/>
      <c r="AI49" s="76"/>
    </row>
    <row r="50" spans="1:35" x14ac:dyDescent="0.25">
      <c r="A50" s="70">
        <v>45291</v>
      </c>
      <c r="B50" s="71">
        <f t="shared" si="5"/>
        <v>416935.42630211124</v>
      </c>
      <c r="C50" s="102">
        <f t="shared" si="14"/>
        <v>416935.42630211124</v>
      </c>
      <c r="D50" s="71">
        <f>(($B$26*$D$6/12)+(($B$38-$B$26)*$C$6/12)+(($B$50-$B$38)*$B$6/12))</f>
        <v>1737.2309429254638</v>
      </c>
      <c r="E50" s="102">
        <f t="shared" si="12"/>
        <v>409.98650253040938</v>
      </c>
      <c r="F50" s="71">
        <f t="shared" si="13"/>
        <v>-20846.771315105565</v>
      </c>
      <c r="G50" s="102">
        <f t="shared" si="13"/>
        <v>-1024.9662563260235</v>
      </c>
      <c r="H50" s="71">
        <f t="shared" si="7"/>
        <v>396088.65498700569</v>
      </c>
      <c r="I50" s="71">
        <f t="shared" si="7"/>
        <v>415910.46004578524</v>
      </c>
      <c r="J50" s="71">
        <f t="shared" si="8"/>
        <v>19821.805058779544</v>
      </c>
      <c r="K50" s="71">
        <f t="shared" si="9"/>
        <v>-4162.5790623437042</v>
      </c>
      <c r="L50" s="71">
        <f t="shared" si="10"/>
        <v>278.72133248295768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+'E356'!L51</f>
        <v>31129.891797888595</v>
      </c>
      <c r="S50" s="124">
        <f t="shared" ref="S50:S61" si="16">+S49-R50</f>
        <v>-35292.470860232301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28578.261322651826</v>
      </c>
      <c r="W50" s="121">
        <f t="shared" ref="W50:W61" si="18">+W49-V50</f>
        <v>-32740.840384995528</v>
      </c>
      <c r="AA50" s="76"/>
      <c r="AB50" s="76"/>
      <c r="AC50" s="76"/>
      <c r="AD50" s="76"/>
      <c r="AE50" s="76"/>
      <c r="AF50" s="76"/>
      <c r="AG50" s="76"/>
      <c r="AH50" s="76"/>
      <c r="AI50" s="76"/>
    </row>
    <row r="51" spans="1:35" x14ac:dyDescent="0.25">
      <c r="A51" s="126">
        <v>45322</v>
      </c>
      <c r="B51" s="127">
        <f t="shared" si="5"/>
        <v>416935.42630211124</v>
      </c>
      <c r="C51" s="128">
        <f t="shared" si="14"/>
        <v>416935.42630211124</v>
      </c>
      <c r="D51" s="127">
        <f t="shared" ref="D51:D61" si="19">($B$26*$E$6+($B$38-$B$26)*$D$6+($B$50-$B$38)*$C$6+($B$62-$B$50)*$B$6)/12</f>
        <v>148647.56649247609</v>
      </c>
      <c r="E51" s="128">
        <f t="shared" si="12"/>
        <v>409.98650253040938</v>
      </c>
      <c r="F51" s="127">
        <f t="shared" si="13"/>
        <v>-169494.33780758164</v>
      </c>
      <c r="G51" s="128">
        <f t="shared" si="13"/>
        <v>-1434.9527588564329</v>
      </c>
      <c r="H51" s="127">
        <f t="shared" si="7"/>
        <v>247441.0884945296</v>
      </c>
      <c r="I51" s="127">
        <f t="shared" si="7"/>
        <v>415500.47354325483</v>
      </c>
      <c r="J51" s="127">
        <f t="shared" si="8"/>
        <v>168059.38504872523</v>
      </c>
      <c r="K51" s="127">
        <f t="shared" si="9"/>
        <v>-35292.470860232301</v>
      </c>
      <c r="L51" s="127">
        <f t="shared" si="10"/>
        <v>31129.891797888595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+'E356'!L52</f>
        <v>31129.89179788858</v>
      </c>
      <c r="S51" s="124">
        <f t="shared" si="16"/>
        <v>-66422.362658120881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26111.685196589602</v>
      </c>
      <c r="W51" s="121">
        <f t="shared" si="18"/>
        <v>-58852.525581585127</v>
      </c>
      <c r="AA51" s="76"/>
      <c r="AB51" s="76"/>
      <c r="AC51" s="76"/>
      <c r="AD51" s="76"/>
      <c r="AE51" s="76"/>
      <c r="AF51" s="76"/>
      <c r="AG51" s="76"/>
      <c r="AH51" s="76"/>
      <c r="AI51" s="76"/>
    </row>
    <row r="52" spans="1:35" x14ac:dyDescent="0.25">
      <c r="A52" s="70">
        <v>45351</v>
      </c>
      <c r="B52" s="71">
        <f t="shared" si="5"/>
        <v>416935.42630211124</v>
      </c>
      <c r="C52" s="102">
        <f t="shared" si="14"/>
        <v>416935.42630211124</v>
      </c>
      <c r="D52" s="71">
        <f t="shared" si="19"/>
        <v>148647.56649247609</v>
      </c>
      <c r="E52" s="102">
        <f t="shared" si="12"/>
        <v>409.98650253040938</v>
      </c>
      <c r="F52" s="71">
        <f t="shared" si="13"/>
        <v>-318141.90430005774</v>
      </c>
      <c r="G52" s="102">
        <f t="shared" si="13"/>
        <v>-1844.9392613868422</v>
      </c>
      <c r="H52" s="71">
        <f t="shared" si="7"/>
        <v>98793.522002053505</v>
      </c>
      <c r="I52" s="71">
        <f t="shared" si="7"/>
        <v>415090.48704072437</v>
      </c>
      <c r="J52" s="71">
        <f t="shared" si="8"/>
        <v>316296.96503867087</v>
      </c>
      <c r="K52" s="71">
        <f t="shared" si="9"/>
        <v>-66422.362658120881</v>
      </c>
      <c r="L52" s="71">
        <f t="shared" si="10"/>
        <v>31129.89179788858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+'E356'!L53</f>
        <v>31129.891797888587</v>
      </c>
      <c r="S52" s="124">
        <f t="shared" si="16"/>
        <v>-97552.254456009468</v>
      </c>
      <c r="T52" s="119">
        <f>U52-SUM(P$49:$P52)+1</f>
        <v>276</v>
      </c>
      <c r="U52" s="120">
        <f t="shared" si="20"/>
        <v>366</v>
      </c>
      <c r="V52" s="117">
        <f t="shared" si="17"/>
        <v>23475.000372178278</v>
      </c>
      <c r="W52" s="121">
        <f t="shared" si="18"/>
        <v>-82327.525953763397</v>
      </c>
      <c r="AA52" s="76"/>
      <c r="AB52" s="76"/>
      <c r="AC52" s="76"/>
      <c r="AD52" s="76"/>
      <c r="AE52" s="76"/>
      <c r="AF52" s="76"/>
      <c r="AG52" s="76"/>
      <c r="AH52" s="76"/>
      <c r="AI52" s="76"/>
    </row>
    <row r="53" spans="1:35" x14ac:dyDescent="0.25">
      <c r="A53" s="70">
        <v>45382</v>
      </c>
      <c r="B53" s="71">
        <f t="shared" si="5"/>
        <v>416935.42630211124</v>
      </c>
      <c r="C53" s="102">
        <f t="shared" si="14"/>
        <v>416935.42630211124</v>
      </c>
      <c r="D53" s="71">
        <f t="shared" si="19"/>
        <v>148647.56649247609</v>
      </c>
      <c r="E53" s="102">
        <f t="shared" si="12"/>
        <v>409.98650253040938</v>
      </c>
      <c r="F53" s="71">
        <f t="shared" si="13"/>
        <v>-466789.47079253383</v>
      </c>
      <c r="G53" s="102">
        <f t="shared" si="13"/>
        <v>-2254.9257639172515</v>
      </c>
      <c r="H53" s="71">
        <f t="shared" si="7"/>
        <v>-49854.044490422588</v>
      </c>
      <c r="I53" s="71">
        <f t="shared" si="7"/>
        <v>414680.50053819397</v>
      </c>
      <c r="J53" s="71">
        <f t="shared" si="8"/>
        <v>464534.54502861656</v>
      </c>
      <c r="K53" s="71">
        <f t="shared" si="9"/>
        <v>-97552.254456009468</v>
      </c>
      <c r="L53" s="71">
        <f t="shared" si="10"/>
        <v>31129.891797888587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+'E356'!L54</f>
        <v>31129.891797888587</v>
      </c>
      <c r="S53" s="124">
        <f t="shared" si="16"/>
        <v>-128682.14625389806</v>
      </c>
      <c r="T53" s="119">
        <f>U53-SUM(P$49:$P53)+1</f>
        <v>246</v>
      </c>
      <c r="U53" s="120">
        <f t="shared" si="20"/>
        <v>366</v>
      </c>
      <c r="V53" s="117">
        <f t="shared" si="17"/>
        <v>20923.369896941509</v>
      </c>
      <c r="W53" s="121">
        <f t="shared" si="18"/>
        <v>-103250.89585070491</v>
      </c>
      <c r="AA53" s="76"/>
      <c r="AB53" s="76"/>
      <c r="AC53" s="76"/>
      <c r="AD53" s="76"/>
      <c r="AE53" s="76"/>
      <c r="AF53" s="76"/>
      <c r="AG53" s="76"/>
      <c r="AH53" s="76"/>
      <c r="AI53" s="76"/>
    </row>
    <row r="54" spans="1:35" x14ac:dyDescent="0.25">
      <c r="A54" s="70">
        <v>45412</v>
      </c>
      <c r="B54" s="71">
        <f t="shared" si="5"/>
        <v>416935.42630211124</v>
      </c>
      <c r="C54" s="102">
        <f t="shared" si="14"/>
        <v>416935.42630211124</v>
      </c>
      <c r="D54" s="71">
        <f t="shared" si="19"/>
        <v>148647.56649247609</v>
      </c>
      <c r="E54" s="102">
        <f t="shared" si="12"/>
        <v>409.98650253040938</v>
      </c>
      <c r="F54" s="71">
        <f t="shared" si="13"/>
        <v>-615437.03728500986</v>
      </c>
      <c r="G54" s="102">
        <f t="shared" si="13"/>
        <v>-2664.9122664476608</v>
      </c>
      <c r="H54" s="71">
        <f t="shared" si="7"/>
        <v>-198501.61098289862</v>
      </c>
      <c r="I54" s="71">
        <f t="shared" si="7"/>
        <v>414270.51403566357</v>
      </c>
      <c r="J54" s="71">
        <f t="shared" si="8"/>
        <v>612772.12501856219</v>
      </c>
      <c r="K54" s="71">
        <f t="shared" si="9"/>
        <v>-128682.14625389806</v>
      </c>
      <c r="L54" s="71">
        <f t="shared" si="10"/>
        <v>31129.891797888587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+'E356'!L55</f>
        <v>31129.891797888573</v>
      </c>
      <c r="S54" s="124">
        <f t="shared" si="16"/>
        <v>-159812.03805178663</v>
      </c>
      <c r="T54" s="119">
        <f>U54-SUM(P$49:$P54)+1</f>
        <v>215</v>
      </c>
      <c r="U54" s="120">
        <f t="shared" si="20"/>
        <v>366</v>
      </c>
      <c r="V54" s="117">
        <f t="shared" si="17"/>
        <v>18286.685072530174</v>
      </c>
      <c r="W54" s="121">
        <f t="shared" si="18"/>
        <v>-121537.58092323509</v>
      </c>
      <c r="AA54" s="76"/>
      <c r="AB54" s="76"/>
      <c r="AC54" s="76"/>
      <c r="AD54" s="76"/>
      <c r="AE54" s="76"/>
      <c r="AF54" s="76"/>
      <c r="AG54" s="76"/>
      <c r="AH54" s="76"/>
      <c r="AI54" s="76"/>
    </row>
    <row r="55" spans="1:35" x14ac:dyDescent="0.25">
      <c r="A55" s="70">
        <v>45443</v>
      </c>
      <c r="B55" s="71">
        <f t="shared" si="5"/>
        <v>416935.42630211124</v>
      </c>
      <c r="C55" s="102">
        <f t="shared" si="14"/>
        <v>416935.42630211124</v>
      </c>
      <c r="D55" s="71">
        <f t="shared" si="19"/>
        <v>148647.56649247609</v>
      </c>
      <c r="E55" s="102">
        <f t="shared" si="12"/>
        <v>409.98650253040938</v>
      </c>
      <c r="F55" s="71">
        <f t="shared" si="13"/>
        <v>-764084.6037774859</v>
      </c>
      <c r="G55" s="102">
        <f t="shared" si="13"/>
        <v>-3074.8987689780702</v>
      </c>
      <c r="H55" s="71">
        <f t="shared" si="7"/>
        <v>-347149.17747537466</v>
      </c>
      <c r="I55" s="71">
        <f t="shared" si="7"/>
        <v>413860.52753313316</v>
      </c>
      <c r="J55" s="71">
        <f t="shared" si="8"/>
        <v>761009.70500850782</v>
      </c>
      <c r="K55" s="71">
        <f t="shared" si="9"/>
        <v>-159812.03805178663</v>
      </c>
      <c r="L55" s="71">
        <f t="shared" si="10"/>
        <v>31129.891797888573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+'E356'!L56</f>
        <v>31129.891797888587</v>
      </c>
      <c r="S55" s="124">
        <f t="shared" si="16"/>
        <v>-190941.92984967522</v>
      </c>
      <c r="T55" s="119">
        <f>U55-SUM(P$49:$P55)+1</f>
        <v>185</v>
      </c>
      <c r="U55" s="120">
        <f t="shared" si="20"/>
        <v>366</v>
      </c>
      <c r="V55" s="117">
        <f t="shared" si="17"/>
        <v>15735.054597293412</v>
      </c>
      <c r="W55" s="121">
        <f t="shared" si="18"/>
        <v>-137272.63552052851</v>
      </c>
      <c r="AA55" s="76"/>
      <c r="AB55" s="76"/>
      <c r="AC55" s="76"/>
      <c r="AD55" s="76"/>
      <c r="AE55" s="76"/>
      <c r="AF55" s="76"/>
      <c r="AG55" s="76"/>
      <c r="AH55" s="76"/>
      <c r="AI55" s="76"/>
    </row>
    <row r="56" spans="1:35" x14ac:dyDescent="0.25">
      <c r="A56" s="70">
        <v>45473</v>
      </c>
      <c r="B56" s="71">
        <f t="shared" si="5"/>
        <v>416935.42630211124</v>
      </c>
      <c r="C56" s="102">
        <f t="shared" si="14"/>
        <v>416935.42630211124</v>
      </c>
      <c r="D56" s="71">
        <f t="shared" si="19"/>
        <v>148647.56649247609</v>
      </c>
      <c r="E56" s="102">
        <f t="shared" si="12"/>
        <v>409.98650253040938</v>
      </c>
      <c r="F56" s="71">
        <f t="shared" si="13"/>
        <v>-912732.17026996193</v>
      </c>
      <c r="G56" s="102">
        <f t="shared" si="13"/>
        <v>-3484.8852715084795</v>
      </c>
      <c r="H56" s="71">
        <f t="shared" si="7"/>
        <v>-495796.74396785069</v>
      </c>
      <c r="I56" s="71">
        <f t="shared" si="7"/>
        <v>413450.54103060276</v>
      </c>
      <c r="J56" s="71">
        <f t="shared" si="8"/>
        <v>909247.28499845346</v>
      </c>
      <c r="K56" s="71">
        <f t="shared" si="9"/>
        <v>-190941.92984967522</v>
      </c>
      <c r="L56" s="71">
        <f t="shared" si="10"/>
        <v>31129.891797888587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+'E356'!L57</f>
        <v>31129.891797888617</v>
      </c>
      <c r="S56" s="124">
        <f t="shared" si="16"/>
        <v>-222071.82164756383</v>
      </c>
      <c r="T56" s="119">
        <f>U56-SUM(P$49:$P56)+1</f>
        <v>154</v>
      </c>
      <c r="U56" s="120">
        <f t="shared" si="20"/>
        <v>366</v>
      </c>
      <c r="V56" s="117">
        <f t="shared" si="17"/>
        <v>13098.369772882097</v>
      </c>
      <c r="W56" s="121">
        <f t="shared" si="18"/>
        <v>-150371.00529341059</v>
      </c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35" x14ac:dyDescent="0.25">
      <c r="A57" s="70">
        <v>45504</v>
      </c>
      <c r="B57" s="71">
        <f t="shared" si="5"/>
        <v>416935.42630211124</v>
      </c>
      <c r="C57" s="102">
        <f t="shared" si="14"/>
        <v>416935.42630211124</v>
      </c>
      <c r="D57" s="71">
        <f t="shared" si="19"/>
        <v>148647.56649247609</v>
      </c>
      <c r="E57" s="102">
        <f t="shared" si="12"/>
        <v>409.98650253040938</v>
      </c>
      <c r="F57" s="71">
        <f t="shared" si="13"/>
        <v>-1061379.736762438</v>
      </c>
      <c r="G57" s="102">
        <f t="shared" si="13"/>
        <v>-3894.8717740388888</v>
      </c>
      <c r="H57" s="71">
        <f t="shared" si="7"/>
        <v>-644444.31046032673</v>
      </c>
      <c r="I57" s="71">
        <f t="shared" si="7"/>
        <v>413040.55452807236</v>
      </c>
      <c r="J57" s="71">
        <f t="shared" si="8"/>
        <v>1057484.8649883992</v>
      </c>
      <c r="K57" s="71">
        <f t="shared" si="9"/>
        <v>-222071.82164756383</v>
      </c>
      <c r="L57" s="71">
        <f t="shared" si="10"/>
        <v>31129.891797888617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+'E356'!L58</f>
        <v>31129.891797888558</v>
      </c>
      <c r="S57" s="124">
        <f t="shared" si="16"/>
        <v>-253201.71344545239</v>
      </c>
      <c r="T57" s="119">
        <f>U57-SUM(P$49:$P57)+1</f>
        <v>123</v>
      </c>
      <c r="U57" s="120">
        <f t="shared" si="20"/>
        <v>366</v>
      </c>
      <c r="V57" s="117">
        <f t="shared" si="17"/>
        <v>10461.684948470745</v>
      </c>
      <c r="W57" s="121">
        <f t="shared" si="18"/>
        <v>-160832.69024188133</v>
      </c>
      <c r="AA57" s="76"/>
      <c r="AB57" s="76"/>
      <c r="AC57" s="76"/>
      <c r="AD57" s="76"/>
      <c r="AE57" s="76"/>
      <c r="AF57" s="76"/>
      <c r="AG57" s="76"/>
      <c r="AH57" s="76"/>
      <c r="AI57" s="76"/>
    </row>
    <row r="58" spans="1:35" x14ac:dyDescent="0.25">
      <c r="A58" s="70">
        <v>45535</v>
      </c>
      <c r="B58" s="71">
        <f t="shared" si="5"/>
        <v>416935.42630211124</v>
      </c>
      <c r="C58" s="102">
        <f t="shared" si="14"/>
        <v>416935.42630211124</v>
      </c>
      <c r="D58" s="71">
        <f t="shared" si="19"/>
        <v>148647.56649247609</v>
      </c>
      <c r="E58" s="102">
        <f t="shared" si="12"/>
        <v>409.98650253040938</v>
      </c>
      <c r="F58" s="71">
        <f t="shared" si="13"/>
        <v>-1210027.303254914</v>
      </c>
      <c r="G58" s="102">
        <f t="shared" si="13"/>
        <v>-4304.8582765692981</v>
      </c>
      <c r="H58" s="71">
        <f t="shared" si="7"/>
        <v>-793091.87695280276</v>
      </c>
      <c r="I58" s="71">
        <f t="shared" si="7"/>
        <v>412630.56802554196</v>
      </c>
      <c r="J58" s="71">
        <f t="shared" si="8"/>
        <v>1205722.4449783447</v>
      </c>
      <c r="K58" s="71">
        <f t="shared" si="9"/>
        <v>-253201.71344545239</v>
      </c>
      <c r="L58" s="71">
        <f t="shared" si="10"/>
        <v>31129.891797888558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+'E356'!L59</f>
        <v>31129.891797888558</v>
      </c>
      <c r="S58" s="124">
        <f t="shared" si="16"/>
        <v>-284331.60524334095</v>
      </c>
      <c r="T58" s="119">
        <f>U58-SUM(P$49:$P58)+1</f>
        <v>93</v>
      </c>
      <c r="U58" s="120">
        <f t="shared" si="20"/>
        <v>366</v>
      </c>
      <c r="V58" s="117">
        <f t="shared" si="17"/>
        <v>7910.0544732339777</v>
      </c>
      <c r="W58" s="121">
        <f t="shared" si="18"/>
        <v>-168742.74471511532</v>
      </c>
      <c r="AA58" s="76"/>
      <c r="AB58" s="76"/>
      <c r="AC58" s="76"/>
      <c r="AD58" s="76"/>
      <c r="AE58" s="76"/>
      <c r="AF58" s="76"/>
      <c r="AG58" s="76"/>
      <c r="AH58" s="76"/>
      <c r="AI58" s="76"/>
    </row>
    <row r="59" spans="1:35" x14ac:dyDescent="0.25">
      <c r="A59" s="70">
        <v>45565</v>
      </c>
      <c r="B59" s="71">
        <f t="shared" si="5"/>
        <v>416935.42630211124</v>
      </c>
      <c r="C59" s="102">
        <f t="shared" si="14"/>
        <v>416935.42630211124</v>
      </c>
      <c r="D59" s="71">
        <f t="shared" si="19"/>
        <v>148647.56649247609</v>
      </c>
      <c r="E59" s="102">
        <f t="shared" si="12"/>
        <v>409.98650253040938</v>
      </c>
      <c r="F59" s="71">
        <f t="shared" si="13"/>
        <v>-1358674.86974739</v>
      </c>
      <c r="G59" s="102">
        <f t="shared" si="13"/>
        <v>-4714.8447790997079</v>
      </c>
      <c r="H59" s="71">
        <f t="shared" si="7"/>
        <v>-941739.4434452788</v>
      </c>
      <c r="I59" s="71">
        <f t="shared" si="7"/>
        <v>412220.58152301155</v>
      </c>
      <c r="J59" s="71">
        <f t="shared" si="8"/>
        <v>1353960.0249682902</v>
      </c>
      <c r="K59" s="71">
        <f t="shared" si="9"/>
        <v>-284331.60524334095</v>
      </c>
      <c r="L59" s="71">
        <f t="shared" si="10"/>
        <v>31129.891797888558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+'E356'!L60</f>
        <v>27528.197407459782</v>
      </c>
      <c r="S59" s="124">
        <f t="shared" si="16"/>
        <v>-311859.80265080073</v>
      </c>
      <c r="T59" s="119">
        <f>U59-SUM(P$49:$P59)+1</f>
        <v>62</v>
      </c>
      <c r="U59" s="120">
        <f t="shared" si="20"/>
        <v>366</v>
      </c>
      <c r="V59" s="117">
        <f t="shared" si="17"/>
        <v>4663.2465553620395</v>
      </c>
      <c r="W59" s="121">
        <f t="shared" si="18"/>
        <v>-173405.99127047736</v>
      </c>
      <c r="AA59" s="76"/>
      <c r="AB59" s="76"/>
      <c r="AC59" s="76"/>
      <c r="AD59" s="76"/>
      <c r="AE59" s="76"/>
      <c r="AF59" s="76"/>
      <c r="AG59" s="76"/>
      <c r="AH59" s="76"/>
      <c r="AI59" s="76"/>
    </row>
    <row r="60" spans="1:35" x14ac:dyDescent="0.25">
      <c r="A60" s="70">
        <v>45596</v>
      </c>
      <c r="B60" s="71">
        <f t="shared" si="5"/>
        <v>35300174.074522361</v>
      </c>
      <c r="C60" s="102">
        <f>C59+'CWIP Closing Detail'!L15</f>
        <v>35300174.074522361</v>
      </c>
      <c r="D60" s="71">
        <f t="shared" si="19"/>
        <v>148647.56649247609</v>
      </c>
      <c r="E60" s="102">
        <f t="shared" si="12"/>
        <v>17560.912171238699</v>
      </c>
      <c r="F60" s="71">
        <f t="shared" si="13"/>
        <v>-1507322.4362398661</v>
      </c>
      <c r="G60" s="102">
        <f t="shared" si="13"/>
        <v>-22275.756950338407</v>
      </c>
      <c r="H60" s="71">
        <f t="shared" si="7"/>
        <v>33792851.638282493</v>
      </c>
      <c r="I60" s="71">
        <f t="shared" si="7"/>
        <v>35277898.31757202</v>
      </c>
      <c r="J60" s="71">
        <f t="shared" si="8"/>
        <v>1485046.6792895272</v>
      </c>
      <c r="K60" s="71">
        <f t="shared" si="9"/>
        <v>-311859.80265080073</v>
      </c>
      <c r="L60" s="71">
        <f t="shared" si="10"/>
        <v>27528.197407459782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+'E356'!L61</f>
        <v>23926.50301703118</v>
      </c>
      <c r="S60" s="124">
        <f t="shared" si="16"/>
        <v>-335786.30566783191</v>
      </c>
      <c r="T60" s="119">
        <f>U60-SUM(P$49:$P60)+1</f>
        <v>32</v>
      </c>
      <c r="U60" s="120">
        <f t="shared" si="20"/>
        <v>366</v>
      </c>
      <c r="V60" s="117">
        <f t="shared" si="17"/>
        <v>2091.9346900136552</v>
      </c>
      <c r="W60" s="121">
        <f t="shared" si="18"/>
        <v>-175497.925960491</v>
      </c>
      <c r="AA60" s="76"/>
      <c r="AB60" s="76"/>
      <c r="AC60" s="76"/>
      <c r="AD60" s="76"/>
      <c r="AE60" s="76"/>
      <c r="AF60" s="76"/>
      <c r="AG60" s="76"/>
      <c r="AH60" s="76"/>
      <c r="AI60" s="76"/>
    </row>
    <row r="61" spans="1:35" x14ac:dyDescent="0.25">
      <c r="A61" s="70">
        <v>45626</v>
      </c>
      <c r="B61" s="71">
        <f t="shared" si="5"/>
        <v>35300174.074522361</v>
      </c>
      <c r="C61" s="102">
        <f>C60</f>
        <v>35300174.074522361</v>
      </c>
      <c r="D61" s="71">
        <f t="shared" si="19"/>
        <v>148647.56649247609</v>
      </c>
      <c r="E61" s="102">
        <f t="shared" si="12"/>
        <v>34711.837839946988</v>
      </c>
      <c r="F61" s="71">
        <f t="shared" ref="F61:G74" si="21">-D61+F60</f>
        <v>-1655970.0027323421</v>
      </c>
      <c r="G61" s="102">
        <f t="shared" si="21"/>
        <v>-56987.594790285395</v>
      </c>
      <c r="H61" s="71">
        <f t="shared" si="7"/>
        <v>33644204.071790017</v>
      </c>
      <c r="I61" s="71">
        <f t="shared" si="7"/>
        <v>35243186.479732074</v>
      </c>
      <c r="J61" s="71">
        <f t="shared" si="8"/>
        <v>1598982.4079420567</v>
      </c>
      <c r="K61" s="71">
        <f t="shared" si="9"/>
        <v>-335786.30566783191</v>
      </c>
      <c r="L61" s="71">
        <f t="shared" si="10"/>
        <v>23926.50301703118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+'E356'!L62</f>
        <v>23926.503017031122</v>
      </c>
      <c r="S61" s="124">
        <f t="shared" si="16"/>
        <v>-359712.80868486303</v>
      </c>
      <c r="T61" s="119">
        <f>U61-SUM(P$49:$P61)+1</f>
        <v>1</v>
      </c>
      <c r="U61" s="120">
        <f t="shared" si="20"/>
        <v>366</v>
      </c>
      <c r="V61" s="117">
        <f t="shared" si="17"/>
        <v>65.372959062926569</v>
      </c>
      <c r="W61" s="121">
        <f t="shared" si="18"/>
        <v>-175563.29891955393</v>
      </c>
      <c r="AA61" s="76"/>
      <c r="AB61" s="76"/>
      <c r="AC61" s="76"/>
      <c r="AD61" s="76"/>
      <c r="AE61" s="76"/>
      <c r="AF61" s="76"/>
      <c r="AG61" s="76"/>
      <c r="AH61" s="76"/>
      <c r="AI61" s="76"/>
    </row>
    <row r="62" spans="1:35" ht="15.75" thickBot="1" x14ac:dyDescent="0.3">
      <c r="A62" s="70">
        <v>45657</v>
      </c>
      <c r="B62" s="71">
        <f t="shared" si="5"/>
        <v>35300174.074522361</v>
      </c>
      <c r="C62" s="102">
        <f>C61</f>
        <v>35300174.074522361</v>
      </c>
      <c r="D62" s="71">
        <f>($B$26*$E$6+($B$38-$B$26)*$D$6+($B$50-$B$38)*$C$6+($B$62-$B$50)*$B$6)/12</f>
        <v>148647.56649247609</v>
      </c>
      <c r="E62" s="102">
        <f t="shared" si="12"/>
        <v>34711.837839946988</v>
      </c>
      <c r="F62" s="71">
        <f t="shared" si="21"/>
        <v>-1804617.5692248181</v>
      </c>
      <c r="G62" s="102">
        <f t="shared" si="21"/>
        <v>-91699.43263023239</v>
      </c>
      <c r="H62" s="71">
        <f t="shared" si="7"/>
        <v>33495556.505297542</v>
      </c>
      <c r="I62" s="71">
        <f t="shared" si="7"/>
        <v>35208474.641892128</v>
      </c>
      <c r="J62" s="71">
        <f t="shared" si="8"/>
        <v>1712918.1365945861</v>
      </c>
      <c r="K62" s="71">
        <f t="shared" si="9"/>
        <v>-359712.80868486303</v>
      </c>
      <c r="L62" s="71">
        <f t="shared" si="10"/>
        <v>23926.503017031122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355550.22962251934</v>
      </c>
      <c r="S62" s="133">
        <f>+'E356'!K62-S61</f>
        <v>0</v>
      </c>
      <c r="T62" s="83"/>
      <c r="U62" s="134"/>
      <c r="V62" s="132">
        <f>SUM(V50:V61)</f>
        <v>171400.71985721024</v>
      </c>
      <c r="W62" s="88"/>
      <c r="AA62" s="76"/>
      <c r="AB62" s="76"/>
      <c r="AC62" s="76"/>
      <c r="AD62" s="76"/>
      <c r="AE62" s="76"/>
      <c r="AF62" s="76"/>
      <c r="AG62" s="76"/>
      <c r="AH62" s="76"/>
      <c r="AI62" s="76"/>
    </row>
    <row r="63" spans="1:35" ht="16.5" thickTop="1" thickBot="1" x14ac:dyDescent="0.3">
      <c r="A63" s="126">
        <v>45688</v>
      </c>
      <c r="B63" s="127">
        <f t="shared" si="5"/>
        <v>35300174.074522361</v>
      </c>
      <c r="C63" s="128">
        <f>C62</f>
        <v>35300174.074522361</v>
      </c>
      <c r="D63" s="127">
        <f t="shared" ref="D63:D73" si="22">($B$26*$F$6+($B$38-$B$26)*$E$6+($B$50-$B$38)*$D$6+($B$62-$B$50)*$C$6+($B$74-$B$62)*$B$6)/12</f>
        <v>279129.63754414622</v>
      </c>
      <c r="E63" s="128">
        <f t="shared" si="12"/>
        <v>34711.837839946988</v>
      </c>
      <c r="F63" s="127">
        <f t="shared" si="21"/>
        <v>-2083747.2067689644</v>
      </c>
      <c r="G63" s="128">
        <f t="shared" si="21"/>
        <v>-126411.27047017938</v>
      </c>
      <c r="H63" s="127">
        <f t="shared" si="7"/>
        <v>33216426.867753398</v>
      </c>
      <c r="I63" s="127">
        <f t="shared" si="7"/>
        <v>35173762.804052182</v>
      </c>
      <c r="J63" s="127">
        <f t="shared" si="8"/>
        <v>1957335.9362987839</v>
      </c>
      <c r="K63" s="127">
        <f t="shared" si="9"/>
        <v>-411040.54662274459</v>
      </c>
      <c r="L63" s="127">
        <f t="shared" si="10"/>
        <v>51327.737937881553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AA63" s="76"/>
      <c r="AB63" s="76"/>
      <c r="AC63" s="76"/>
      <c r="AD63" s="76"/>
      <c r="AE63" s="76"/>
      <c r="AF63" s="76"/>
      <c r="AG63" s="76"/>
      <c r="AH63" s="76"/>
      <c r="AI63" s="76"/>
    </row>
    <row r="64" spans="1:35" ht="15.75" thickBot="1" x14ac:dyDescent="0.3">
      <c r="A64" s="70">
        <v>45716</v>
      </c>
      <c r="B64" s="71">
        <f t="shared" si="5"/>
        <v>35300174.074522361</v>
      </c>
      <c r="C64" s="102">
        <f t="shared" ref="C64:C74" si="23">C63</f>
        <v>35300174.074522361</v>
      </c>
      <c r="D64" s="71">
        <f t="shared" si="22"/>
        <v>279129.63754414622</v>
      </c>
      <c r="E64" s="102">
        <f t="shared" si="12"/>
        <v>34711.837839946988</v>
      </c>
      <c r="F64" s="71">
        <f t="shared" si="21"/>
        <v>-2362876.8443131107</v>
      </c>
      <c r="G64" s="102">
        <f t="shared" si="21"/>
        <v>-161123.10831012638</v>
      </c>
      <c r="H64" s="71">
        <f t="shared" si="7"/>
        <v>32937297.23020925</v>
      </c>
      <c r="I64" s="71">
        <f t="shared" si="7"/>
        <v>35139050.966212235</v>
      </c>
      <c r="J64" s="71">
        <f t="shared" si="8"/>
        <v>2201753.7360029854</v>
      </c>
      <c r="K64" s="71">
        <f t="shared" si="9"/>
        <v>-462368.2845606269</v>
      </c>
      <c r="L64" s="71">
        <f t="shared" si="10"/>
        <v>51327.73793788231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-188991.01205485963</v>
      </c>
      <c r="T64" s="83"/>
      <c r="U64" s="84"/>
      <c r="V64" s="139" t="s">
        <v>131</v>
      </c>
      <c r="W64" s="140">
        <f>W61</f>
        <v>-175563.29891955393</v>
      </c>
      <c r="AA64" s="76"/>
      <c r="AB64" s="76"/>
      <c r="AC64" s="76"/>
      <c r="AD64" s="76"/>
      <c r="AE64" s="76"/>
      <c r="AF64" s="76"/>
      <c r="AG64" s="76"/>
      <c r="AH64" s="76"/>
      <c r="AI64" s="76"/>
    </row>
    <row r="65" spans="1:35" ht="16.5" thickTop="1" thickBot="1" x14ac:dyDescent="0.3">
      <c r="A65" s="70">
        <v>45747</v>
      </c>
      <c r="B65" s="71">
        <f t="shared" si="5"/>
        <v>35300174.074522361</v>
      </c>
      <c r="C65" s="102">
        <f t="shared" si="23"/>
        <v>35300174.074522361</v>
      </c>
      <c r="D65" s="71">
        <f t="shared" si="22"/>
        <v>279129.63754414622</v>
      </c>
      <c r="E65" s="102">
        <f t="shared" si="12"/>
        <v>34711.837839946988</v>
      </c>
      <c r="F65" s="71">
        <f t="shared" si="21"/>
        <v>-2642006.481857257</v>
      </c>
      <c r="G65" s="102">
        <f t="shared" si="21"/>
        <v>-195834.94615007337</v>
      </c>
      <c r="H65" s="71">
        <f t="shared" si="7"/>
        <v>32658167.592665106</v>
      </c>
      <c r="I65" s="71">
        <f t="shared" si="7"/>
        <v>35104339.128372289</v>
      </c>
      <c r="J65" s="71">
        <f t="shared" si="8"/>
        <v>2446171.5357071832</v>
      </c>
      <c r="K65" s="71">
        <f t="shared" si="9"/>
        <v>-513696.02249850845</v>
      </c>
      <c r="L65" s="71">
        <f t="shared" si="10"/>
        <v>51327.737937881553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AA65" s="76"/>
      <c r="AB65" s="76"/>
      <c r="AC65" s="76"/>
      <c r="AD65" s="76"/>
      <c r="AE65" s="76"/>
      <c r="AF65" s="76"/>
      <c r="AG65" s="76"/>
      <c r="AH65" s="76"/>
      <c r="AI65" s="76"/>
    </row>
    <row r="66" spans="1:35" ht="15.75" thickBot="1" x14ac:dyDescent="0.3">
      <c r="A66" s="70">
        <v>45777</v>
      </c>
      <c r="B66" s="71">
        <f t="shared" si="5"/>
        <v>35300174.074522361</v>
      </c>
      <c r="C66" s="102">
        <f t="shared" si="23"/>
        <v>35300174.074522361</v>
      </c>
      <c r="D66" s="71">
        <f t="shared" si="22"/>
        <v>279129.63754414622</v>
      </c>
      <c r="E66" s="102">
        <f t="shared" si="12"/>
        <v>34711.837839946988</v>
      </c>
      <c r="F66" s="71">
        <f t="shared" si="21"/>
        <v>-2921136.1194014032</v>
      </c>
      <c r="G66" s="102">
        <f t="shared" si="21"/>
        <v>-230546.78399002037</v>
      </c>
      <c r="H66" s="71">
        <f t="shared" si="7"/>
        <v>32379037.955120958</v>
      </c>
      <c r="I66" s="71">
        <f t="shared" si="7"/>
        <v>35069627.290532343</v>
      </c>
      <c r="J66" s="71">
        <f t="shared" si="8"/>
        <v>2690589.3354113847</v>
      </c>
      <c r="K66" s="71">
        <f t="shared" si="9"/>
        <v>-565023.76043639076</v>
      </c>
      <c r="L66" s="71">
        <f t="shared" si="10"/>
        <v>51327.73793788231</v>
      </c>
      <c r="M66" s="113"/>
      <c r="N66" s="71"/>
    </row>
    <row r="67" spans="1:35" x14ac:dyDescent="0.25">
      <c r="A67" s="70">
        <v>45808</v>
      </c>
      <c r="B67" s="71">
        <f t="shared" si="5"/>
        <v>35300174.074522361</v>
      </c>
      <c r="C67" s="102">
        <f t="shared" si="23"/>
        <v>35300174.074522361</v>
      </c>
      <c r="D67" s="71">
        <f t="shared" si="22"/>
        <v>279129.63754414622</v>
      </c>
      <c r="E67" s="102">
        <f t="shared" si="12"/>
        <v>34711.837839946988</v>
      </c>
      <c r="F67" s="71">
        <f t="shared" si="21"/>
        <v>-3200265.7569455495</v>
      </c>
      <c r="G67" s="102">
        <f t="shared" si="21"/>
        <v>-265258.62182996736</v>
      </c>
      <c r="H67" s="71">
        <f t="shared" si="7"/>
        <v>32099908.317576811</v>
      </c>
      <c r="I67" s="71">
        <f t="shared" si="7"/>
        <v>35034915.452692397</v>
      </c>
      <c r="J67" s="71">
        <f t="shared" si="8"/>
        <v>2935007.1351155862</v>
      </c>
      <c r="K67" s="71">
        <f t="shared" si="9"/>
        <v>-616351.49837427307</v>
      </c>
      <c r="L67" s="71">
        <f t="shared" si="10"/>
        <v>51327.73793788231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35" x14ac:dyDescent="0.25">
      <c r="A68" s="70">
        <v>45838</v>
      </c>
      <c r="B68" s="71">
        <f t="shared" si="5"/>
        <v>35300174.074522361</v>
      </c>
      <c r="C68" s="102">
        <f t="shared" si="23"/>
        <v>35300174.074522361</v>
      </c>
      <c r="D68" s="71">
        <f t="shared" si="22"/>
        <v>279129.63754414622</v>
      </c>
      <c r="E68" s="102">
        <f t="shared" si="12"/>
        <v>34711.837839946988</v>
      </c>
      <c r="F68" s="71">
        <f t="shared" si="21"/>
        <v>-3479395.3944896958</v>
      </c>
      <c r="G68" s="102">
        <f t="shared" si="21"/>
        <v>-299970.45966991433</v>
      </c>
      <c r="H68" s="71">
        <f t="shared" si="7"/>
        <v>31820778.680032667</v>
      </c>
      <c r="I68" s="71">
        <f t="shared" si="7"/>
        <v>35000203.614852443</v>
      </c>
      <c r="J68" s="71">
        <f t="shared" si="8"/>
        <v>3179424.9348197766</v>
      </c>
      <c r="K68" s="71">
        <f t="shared" si="9"/>
        <v>-667679.23631215305</v>
      </c>
      <c r="L68" s="71">
        <f t="shared" si="10"/>
        <v>51327.737937879981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35" x14ac:dyDescent="0.25">
      <c r="A69" s="70">
        <v>45869</v>
      </c>
      <c r="B69" s="71">
        <f t="shared" si="5"/>
        <v>35300174.074522361</v>
      </c>
      <c r="C69" s="102">
        <f t="shared" si="23"/>
        <v>35300174.074522361</v>
      </c>
      <c r="D69" s="71">
        <f t="shared" si="22"/>
        <v>279129.63754414622</v>
      </c>
      <c r="E69" s="102">
        <f t="shared" si="12"/>
        <v>34711.837839946988</v>
      </c>
      <c r="F69" s="71">
        <f t="shared" si="21"/>
        <v>-3758525.0320338421</v>
      </c>
      <c r="G69" s="102">
        <f t="shared" si="21"/>
        <v>-334682.2975098613</v>
      </c>
      <c r="H69" s="71">
        <f t="shared" si="7"/>
        <v>31541649.042488519</v>
      </c>
      <c r="I69" s="71">
        <f t="shared" si="7"/>
        <v>34965491.777012497</v>
      </c>
      <c r="J69" s="71">
        <f t="shared" si="8"/>
        <v>3423842.7345239781</v>
      </c>
      <c r="K69" s="71">
        <f t="shared" si="9"/>
        <v>-719006.97425003536</v>
      </c>
      <c r="L69" s="71">
        <f t="shared" si="10"/>
        <v>51327.73793788231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35" x14ac:dyDescent="0.25">
      <c r="A70" s="70">
        <v>45900</v>
      </c>
      <c r="B70" s="71">
        <f t="shared" si="5"/>
        <v>35300174.074522361</v>
      </c>
      <c r="C70" s="102">
        <f t="shared" si="23"/>
        <v>35300174.074522361</v>
      </c>
      <c r="D70" s="71">
        <f t="shared" si="22"/>
        <v>279129.63754414622</v>
      </c>
      <c r="E70" s="102">
        <f t="shared" si="12"/>
        <v>34711.837839946988</v>
      </c>
      <c r="F70" s="71">
        <f t="shared" si="21"/>
        <v>-4037654.6695779883</v>
      </c>
      <c r="G70" s="102">
        <f t="shared" si="21"/>
        <v>-369394.13534980826</v>
      </c>
      <c r="H70" s="71">
        <f t="shared" si="7"/>
        <v>31262519.404944371</v>
      </c>
      <c r="I70" s="71">
        <f t="shared" si="7"/>
        <v>34930779.939172551</v>
      </c>
      <c r="J70" s="71">
        <f>I70-H70</f>
        <v>3668260.5342281796</v>
      </c>
      <c r="K70" s="71">
        <f t="shared" si="9"/>
        <v>-770334.71218791767</v>
      </c>
      <c r="L70" s="71">
        <f t="shared" si="10"/>
        <v>51327.73793788231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35" ht="15" customHeight="1" x14ac:dyDescent="0.25">
      <c r="A71" s="70">
        <v>45930</v>
      </c>
      <c r="B71" s="71">
        <f t="shared" si="5"/>
        <v>35300174.074522361</v>
      </c>
      <c r="C71" s="102">
        <f t="shared" si="23"/>
        <v>35300174.074522361</v>
      </c>
      <c r="D71" s="71">
        <f t="shared" si="22"/>
        <v>279129.63754414622</v>
      </c>
      <c r="E71" s="102">
        <f t="shared" si="12"/>
        <v>34711.837839946988</v>
      </c>
      <c r="F71" s="71">
        <f t="shared" si="21"/>
        <v>-4316784.3071221346</v>
      </c>
      <c r="G71" s="102">
        <f t="shared" si="21"/>
        <v>-404105.97318975523</v>
      </c>
      <c r="H71" s="71">
        <f t="shared" si="7"/>
        <v>30983389.767400227</v>
      </c>
      <c r="I71" s="71">
        <f t="shared" si="7"/>
        <v>34896068.101332605</v>
      </c>
      <c r="J71" s="71">
        <f>I71-H71</f>
        <v>3912678.3339323774</v>
      </c>
      <c r="K71" s="71">
        <f t="shared" si="9"/>
        <v>-821662.45012579917</v>
      </c>
      <c r="L71" s="71">
        <f t="shared" si="10"/>
        <v>51327.737937881495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35" ht="15" customHeight="1" x14ac:dyDescent="0.25">
      <c r="A72" s="70">
        <v>45961</v>
      </c>
      <c r="B72" s="71">
        <f t="shared" si="5"/>
        <v>35300174.074522361</v>
      </c>
      <c r="C72" s="102">
        <f t="shared" si="23"/>
        <v>35300174.074522361</v>
      </c>
      <c r="D72" s="71">
        <f t="shared" si="22"/>
        <v>279129.63754414622</v>
      </c>
      <c r="E72" s="102">
        <f t="shared" si="12"/>
        <v>34711.837839946988</v>
      </c>
      <c r="F72" s="71">
        <f t="shared" si="21"/>
        <v>-4595913.9446662804</v>
      </c>
      <c r="G72" s="102">
        <f t="shared" si="21"/>
        <v>-438817.81102970219</v>
      </c>
      <c r="H72" s="71">
        <f t="shared" si="7"/>
        <v>30704260.12985608</v>
      </c>
      <c r="I72" s="71">
        <f t="shared" si="7"/>
        <v>34861356.263492659</v>
      </c>
      <c r="J72" s="71">
        <f t="shared" ref="J72:J74" si="24">I72-H72</f>
        <v>4157096.1336365789</v>
      </c>
      <c r="K72" s="71">
        <f t="shared" si="9"/>
        <v>-872990.18806368159</v>
      </c>
      <c r="L72" s="71">
        <f t="shared" si="10"/>
        <v>51327.737937882426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35" ht="15" customHeight="1" x14ac:dyDescent="0.25">
      <c r="A73" s="70">
        <v>45991</v>
      </c>
      <c r="B73" s="71">
        <f t="shared" si="5"/>
        <v>35300174.074522361</v>
      </c>
      <c r="C73" s="102">
        <f t="shared" si="23"/>
        <v>35300174.074522361</v>
      </c>
      <c r="D73" s="71">
        <f t="shared" si="22"/>
        <v>279129.63754414622</v>
      </c>
      <c r="E73" s="102">
        <f t="shared" si="12"/>
        <v>34711.837839946988</v>
      </c>
      <c r="F73" s="71">
        <f t="shared" si="21"/>
        <v>-4875043.5822104262</v>
      </c>
      <c r="G73" s="102">
        <f t="shared" si="21"/>
        <v>-473529.64886964916</v>
      </c>
      <c r="H73" s="71">
        <f t="shared" si="7"/>
        <v>30425130.492311936</v>
      </c>
      <c r="I73" s="71">
        <f t="shared" si="7"/>
        <v>34826644.425652713</v>
      </c>
      <c r="J73" s="71">
        <f t="shared" si="24"/>
        <v>4401513.9333407767</v>
      </c>
      <c r="K73" s="71">
        <f t="shared" si="9"/>
        <v>-924317.92600156309</v>
      </c>
      <c r="L73" s="71">
        <f t="shared" si="10"/>
        <v>51327.737937881495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35" x14ac:dyDescent="0.25">
      <c r="A74" s="70">
        <v>46022</v>
      </c>
      <c r="B74" s="71">
        <f t="shared" si="5"/>
        <v>35300174.074522361</v>
      </c>
      <c r="C74" s="102">
        <f t="shared" si="23"/>
        <v>35300174.074522361</v>
      </c>
      <c r="D74" s="71">
        <f>($B$26*$F$6+($B$38-$B$26)*$E$6+($B$50-$B$38)*$D$6+($B$62-$B$50)*$C$6+($B$74-$B$62)*$B$6)/12</f>
        <v>279129.63754414622</v>
      </c>
      <c r="E74" s="102">
        <f t="shared" si="12"/>
        <v>34711.837839946988</v>
      </c>
      <c r="F74" s="71">
        <f t="shared" si="21"/>
        <v>-5154173.219754572</v>
      </c>
      <c r="G74" s="102">
        <f t="shared" si="21"/>
        <v>-508241.48670959612</v>
      </c>
      <c r="H74" s="71">
        <f t="shared" si="7"/>
        <v>30146000.854767788</v>
      </c>
      <c r="I74" s="71">
        <f t="shared" si="7"/>
        <v>34791932.587812766</v>
      </c>
      <c r="J74" s="71">
        <f t="shared" si="24"/>
        <v>4645931.7330449782</v>
      </c>
      <c r="K74" s="71">
        <f t="shared" si="9"/>
        <v>-975645.6639394454</v>
      </c>
      <c r="L74" s="71">
        <f t="shared" si="10"/>
        <v>51327.73793788231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35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+'E356'!L62</f>
        <v>23926.503017031122</v>
      </c>
      <c r="S75" s="122">
        <f>+'E356'!K62</f>
        <v>-359712.80868486303</v>
      </c>
      <c r="T75" s="119"/>
      <c r="U75" s="120"/>
      <c r="V75" s="117"/>
      <c r="W75" s="123">
        <f>S75</f>
        <v>-359712.80868486303</v>
      </c>
    </row>
    <row r="76" spans="1:35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+'E356'!L63</f>
        <v>51327.737937881553</v>
      </c>
      <c r="S76" s="124">
        <f t="shared" ref="S76:S87" si="26">+S75-R76</f>
        <v>-411040.54662274459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47109.019751206361</v>
      </c>
      <c r="W76" s="121">
        <f t="shared" ref="W76:W87" si="28">+W75-V76</f>
        <v>-406821.82843606942</v>
      </c>
    </row>
    <row r="77" spans="1:35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+'E356'!L64</f>
        <v>51327.73793788231</v>
      </c>
      <c r="S77" s="124">
        <f t="shared" si="26"/>
        <v>-462368.2845606269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43171.549443643475</v>
      </c>
      <c r="W77" s="121">
        <f t="shared" si="28"/>
        <v>-449993.37787971291</v>
      </c>
    </row>
    <row r="78" spans="1:35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+'E356'!L65</f>
        <v>51327.737937881553</v>
      </c>
      <c r="S78" s="124">
        <f t="shared" si="26"/>
        <v>-513696.02249850845</v>
      </c>
      <c r="T78" s="119">
        <f>U78-SUM($P$75:P78)+1</f>
        <v>276</v>
      </c>
      <c r="U78" s="120">
        <f t="shared" si="30"/>
        <v>365</v>
      </c>
      <c r="V78" s="117">
        <f t="shared" si="27"/>
        <v>38812.207317411805</v>
      </c>
      <c r="W78" s="121">
        <f t="shared" si="28"/>
        <v>-488805.58519712469</v>
      </c>
    </row>
    <row r="79" spans="1:35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+'E356'!L66</f>
        <v>51327.73793788231</v>
      </c>
      <c r="S79" s="124">
        <f t="shared" si="26"/>
        <v>-565023.76043639076</v>
      </c>
      <c r="T79" s="119">
        <f>U79-SUM($P$75:P79)+1</f>
        <v>246</v>
      </c>
      <c r="U79" s="120">
        <f t="shared" si="30"/>
        <v>365</v>
      </c>
      <c r="V79" s="117">
        <f t="shared" si="27"/>
        <v>34593.489130737122</v>
      </c>
      <c r="W79" s="121">
        <f t="shared" si="28"/>
        <v>-523399.07432786183</v>
      </c>
    </row>
    <row r="80" spans="1:35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+'E356'!L67</f>
        <v>51327.73793788231</v>
      </c>
      <c r="S80" s="124">
        <f t="shared" si="26"/>
        <v>-616351.49837427307</v>
      </c>
      <c r="T80" s="119">
        <f>U80-SUM($P$75:P80)+1</f>
        <v>215</v>
      </c>
      <c r="U80" s="120">
        <f t="shared" si="30"/>
        <v>365</v>
      </c>
      <c r="V80" s="117">
        <f t="shared" si="27"/>
        <v>30234.14700450602</v>
      </c>
      <c r="W80" s="121">
        <f t="shared" si="28"/>
        <v>-553633.22133236786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+'E356'!L68</f>
        <v>51327.737937879981</v>
      </c>
      <c r="S81" s="124">
        <f t="shared" si="26"/>
        <v>-667679.23631215305</v>
      </c>
      <c r="T81" s="119">
        <f>U81-SUM($P$75:P81)+1</f>
        <v>185</v>
      </c>
      <c r="U81" s="120">
        <f t="shared" si="30"/>
        <v>365</v>
      </c>
      <c r="V81" s="117">
        <f t="shared" si="27"/>
        <v>26015.428817829583</v>
      </c>
      <c r="W81" s="121">
        <f t="shared" si="28"/>
        <v>-579648.65015019744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+'E356'!L69</f>
        <v>51327.73793788231</v>
      </c>
      <c r="S82" s="124">
        <f t="shared" si="26"/>
        <v>-719006.97425003536</v>
      </c>
      <c r="T82" s="119">
        <f>U82-SUM($P$75:P82)+1</f>
        <v>154</v>
      </c>
      <c r="U82" s="120">
        <f t="shared" si="30"/>
        <v>365</v>
      </c>
      <c r="V82" s="117">
        <f t="shared" si="27"/>
        <v>21656.086691599659</v>
      </c>
      <c r="W82" s="121">
        <f t="shared" si="28"/>
        <v>-601304.73684179713</v>
      </c>
    </row>
    <row r="83" spans="1:42" x14ac:dyDescent="0.25">
      <c r="A83" s="160" t="s">
        <v>142</v>
      </c>
      <c r="B83" s="149">
        <f>B50</f>
        <v>416935.42630211124</v>
      </c>
      <c r="C83" s="149">
        <f>C50</f>
        <v>416935.42630211124</v>
      </c>
      <c r="D83" s="149">
        <f>SUM(D39:D50)</f>
        <v>20846.771315105565</v>
      </c>
      <c r="E83" s="149">
        <f>SUM(E39:E50)</f>
        <v>1024.9662563260235</v>
      </c>
      <c r="F83" s="149">
        <f t="shared" ref="F83:K83" si="34">F50</f>
        <v>-20846.771315105565</v>
      </c>
      <c r="G83" s="149">
        <f t="shared" si="34"/>
        <v>-1024.9662563260235</v>
      </c>
      <c r="H83" s="149">
        <f t="shared" si="34"/>
        <v>396088.65498700569</v>
      </c>
      <c r="I83" s="149">
        <f t="shared" si="34"/>
        <v>415910.46004578524</v>
      </c>
      <c r="J83" s="149">
        <f t="shared" si="34"/>
        <v>19821.805058779544</v>
      </c>
      <c r="K83" s="149">
        <f t="shared" si="34"/>
        <v>-4162.5790623437042</v>
      </c>
      <c r="L83" s="154">
        <f>SUM(L39:L50)</f>
        <v>4162.5790623437042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+'E356'!L70</f>
        <v>51327.73793788231</v>
      </c>
      <c r="S83" s="124">
        <f t="shared" si="26"/>
        <v>-770334.71218791767</v>
      </c>
      <c r="T83" s="119">
        <f>U83-SUM($P$75:P83)+1</f>
        <v>123</v>
      </c>
      <c r="U83" s="120">
        <f t="shared" si="30"/>
        <v>365</v>
      </c>
      <c r="V83" s="117">
        <f t="shared" si="27"/>
        <v>17296.744565368561</v>
      </c>
      <c r="W83" s="121">
        <f t="shared" si="28"/>
        <v>-618601.48140716564</v>
      </c>
    </row>
    <row r="84" spans="1:42" x14ac:dyDescent="0.25">
      <c r="A84" s="162" t="s">
        <v>143</v>
      </c>
      <c r="B84" s="163">
        <f>(B38+B50+SUM(B39:B49)*2)/24</f>
        <v>86861.54714627318</v>
      </c>
      <c r="C84" s="163">
        <f>(C38+C50+SUM(C39:C49)*2)/24</f>
        <v>86861.54714627318</v>
      </c>
      <c r="D84" s="163"/>
      <c r="E84" s="164"/>
      <c r="F84" s="163">
        <f t="shared" ref="F84:K84" si="35">(F38+F50+SUM(F39:F49)*2)/24</f>
        <v>-10423.385657552783</v>
      </c>
      <c r="G84" s="163">
        <f t="shared" si="35"/>
        <v>-111.03801110198587</v>
      </c>
      <c r="H84" s="163">
        <f t="shared" si="35"/>
        <v>76438.161488720405</v>
      </c>
      <c r="I84" s="163">
        <f t="shared" si="35"/>
        <v>86750.509135171189</v>
      </c>
      <c r="J84" s="163">
        <f t="shared" si="35"/>
        <v>10312.347646450797</v>
      </c>
      <c r="K84" s="163">
        <f t="shared" si="35"/>
        <v>-2165.593005754667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+'E356'!L71</f>
        <v>51327.737937881495</v>
      </c>
      <c r="S84" s="124">
        <f t="shared" si="26"/>
        <v>-821662.45012579917</v>
      </c>
      <c r="T84" s="119">
        <f>U84-SUM($P$75:P84)+1</f>
        <v>93</v>
      </c>
      <c r="U84" s="120">
        <f t="shared" si="30"/>
        <v>365</v>
      </c>
      <c r="V84" s="117">
        <f t="shared" si="27"/>
        <v>13078.026378693094</v>
      </c>
      <c r="W84" s="121">
        <f t="shared" si="28"/>
        <v>-631679.5077858587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+'E356'!L72</f>
        <v>51327.737937882426</v>
      </c>
      <c r="S85" s="124">
        <f t="shared" si="26"/>
        <v>-872990.18806368159</v>
      </c>
      <c r="T85" s="119">
        <f>U85-SUM($P$75:P85)+1</f>
        <v>62</v>
      </c>
      <c r="U85" s="120">
        <f t="shared" si="30"/>
        <v>365</v>
      </c>
      <c r="V85" s="117">
        <f t="shared" si="27"/>
        <v>8718.6842524622207</v>
      </c>
      <c r="W85" s="121">
        <f t="shared" si="28"/>
        <v>-640398.19203832094</v>
      </c>
    </row>
    <row r="86" spans="1:42" x14ac:dyDescent="0.25">
      <c r="A86" s="170" t="s">
        <v>145</v>
      </c>
      <c r="B86" s="171">
        <f>B62</f>
        <v>35300174.074522361</v>
      </c>
      <c r="C86" s="171">
        <f>C62</f>
        <v>35300174.074522361</v>
      </c>
      <c r="D86" s="171">
        <f>SUM(D51:D62)</f>
        <v>1783770.7979097127</v>
      </c>
      <c r="E86" s="171">
        <f>SUM(E51:E62)</f>
        <v>90674.466373906354</v>
      </c>
      <c r="F86" s="171">
        <f t="shared" ref="F86:K86" si="36">F62</f>
        <v>-1804617.5692248181</v>
      </c>
      <c r="G86" s="171">
        <f t="shared" si="36"/>
        <v>-91699.43263023239</v>
      </c>
      <c r="H86" s="171">
        <f t="shared" si="36"/>
        <v>33495556.505297542</v>
      </c>
      <c r="I86" s="171">
        <f t="shared" si="36"/>
        <v>35208474.641892128</v>
      </c>
      <c r="J86" s="171">
        <f t="shared" si="36"/>
        <v>1712918.1365945861</v>
      </c>
      <c r="K86" s="171">
        <f t="shared" si="36"/>
        <v>-359712.80868486303</v>
      </c>
      <c r="L86" s="172">
        <f>SUM(L51:L62)</f>
        <v>355550.22962251934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+'E356'!L73</f>
        <v>51327.737937881495</v>
      </c>
      <c r="S86" s="124">
        <f t="shared" si="26"/>
        <v>-924317.92600156309</v>
      </c>
      <c r="T86" s="119">
        <f>U86-SUM($P$75:P86)+1</f>
        <v>32</v>
      </c>
      <c r="U86" s="120">
        <f t="shared" si="30"/>
        <v>365</v>
      </c>
      <c r="V86" s="117">
        <f t="shared" si="27"/>
        <v>4499.9660657868708</v>
      </c>
      <c r="W86" s="121">
        <f t="shared" si="28"/>
        <v>-644898.15810410783</v>
      </c>
    </row>
    <row r="87" spans="1:42" x14ac:dyDescent="0.25">
      <c r="A87" s="173" t="s">
        <v>146</v>
      </c>
      <c r="B87" s="174">
        <f t="shared" ref="B87:C87" si="37">(B50+B62+SUM(B51:B61)*2)/24</f>
        <v>7684276.8113479977</v>
      </c>
      <c r="C87" s="174">
        <f t="shared" si="37"/>
        <v>7684276.8113479977</v>
      </c>
      <c r="D87" s="174"/>
      <c r="E87" s="175"/>
      <c r="F87" s="174">
        <f t="shared" ref="F87:H87" si="38">(F50+F62+SUM(F51:F61)*2)/24</f>
        <v>-912732.17026996193</v>
      </c>
      <c r="G87" s="174">
        <f t="shared" si="38"/>
        <v>-12774.97000872547</v>
      </c>
      <c r="H87" s="174">
        <f t="shared" si="38"/>
        <v>6771544.6410780353</v>
      </c>
      <c r="I87" s="174">
        <f>(I50+I62+SUM(I51:I61)*2)/24</f>
        <v>7671501.8413392715</v>
      </c>
      <c r="J87" s="174">
        <f t="shared" ref="J87:K87" si="39">(J50+J62+SUM(J51:J61)*2)/24</f>
        <v>899957.20026123652</v>
      </c>
      <c r="K87" s="174">
        <f t="shared" si="39"/>
        <v>-188991.01205485963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+'E356'!L74</f>
        <v>51327.73793788231</v>
      </c>
      <c r="S87" s="124">
        <f t="shared" si="26"/>
        <v>-975645.6639394454</v>
      </c>
      <c r="T87" s="119">
        <f>U87-SUM($P$75:P87)+1</f>
        <v>1</v>
      </c>
      <c r="U87" s="120">
        <f t="shared" si="30"/>
        <v>365</v>
      </c>
      <c r="V87" s="117">
        <f t="shared" si="27"/>
        <v>140.62393955584196</v>
      </c>
      <c r="W87" s="121">
        <f t="shared" si="28"/>
        <v>-645038.78204366367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615932.85525458236</v>
      </c>
      <c r="S88" s="133">
        <f>+'E356'!K74-S87</f>
        <v>0</v>
      </c>
      <c r="T88" s="83"/>
      <c r="U88" s="134"/>
      <c r="V88" s="132">
        <f>SUM(V76:V87)</f>
        <v>285325.97335880069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35300174.074522361</v>
      </c>
      <c r="C89" s="149">
        <f>C74</f>
        <v>35300174.074522361</v>
      </c>
      <c r="D89" s="149">
        <f>SUM(D63:D74)</f>
        <v>3349555.6505297548</v>
      </c>
      <c r="E89" s="149">
        <f>SUM(E63:E74)</f>
        <v>416542.05407936376</v>
      </c>
      <c r="F89" s="149">
        <f t="shared" ref="F89:K89" si="40">F74</f>
        <v>-5154173.219754572</v>
      </c>
      <c r="G89" s="149">
        <f t="shared" si="40"/>
        <v>-508241.48670959612</v>
      </c>
      <c r="H89" s="149">
        <f t="shared" si="40"/>
        <v>30146000.854767788</v>
      </c>
      <c r="I89" s="149">
        <f t="shared" si="40"/>
        <v>34791932.587812766</v>
      </c>
      <c r="J89" s="149">
        <f t="shared" si="40"/>
        <v>4645931.7330449782</v>
      </c>
      <c r="K89" s="149">
        <f t="shared" si="40"/>
        <v>-975645.6639394454</v>
      </c>
      <c r="L89" s="154">
        <f>SUM(L63:L74)</f>
        <v>615932.85525458236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35300174.074522369</v>
      </c>
      <c r="C90" s="163">
        <f>(C62+C74+SUM(C63:C73)*2)/24</f>
        <v>35300174.074522369</v>
      </c>
      <c r="D90" s="163"/>
      <c r="E90" s="164"/>
      <c r="F90" s="163">
        <f t="shared" ref="F90:K90" si="41">(F62+F74+SUM(F63:F73)*2)/24</f>
        <v>-3479395.3944896958</v>
      </c>
      <c r="G90" s="163">
        <f t="shared" si="41"/>
        <v>-299970.45966991427</v>
      </c>
      <c r="H90" s="163">
        <f t="shared" si="41"/>
        <v>31820778.680032667</v>
      </c>
      <c r="I90" s="163">
        <f t="shared" si="41"/>
        <v>35000203.614852436</v>
      </c>
      <c r="J90" s="163">
        <f t="shared" si="41"/>
        <v>3179424.9348197808</v>
      </c>
      <c r="K90" s="163">
        <f t="shared" si="41"/>
        <v>-667679.23631215387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-667679.23631215387</v>
      </c>
      <c r="T90" s="83"/>
      <c r="U90" s="84"/>
      <c r="V90" s="139" t="s">
        <v>131</v>
      </c>
      <c r="W90" s="140">
        <f>W87</f>
        <v>-645038.78204366367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3">
        <v>2023</v>
      </c>
      <c r="B93" s="180">
        <f>C84+G84+W38</f>
        <v>84737.614576603781</v>
      </c>
      <c r="C93"/>
      <c r="D93"/>
      <c r="E93"/>
      <c r="F93"/>
      <c r="G93"/>
      <c r="H93"/>
      <c r="I93"/>
      <c r="J93"/>
      <c r="K93"/>
      <c r="L9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3">
        <v>2024</v>
      </c>
      <c r="B94" s="180">
        <f>C87+G87+W64</f>
        <v>7495938.5424197186</v>
      </c>
      <c r="C94"/>
      <c r="D94"/>
      <c r="E94"/>
      <c r="F94"/>
      <c r="G94"/>
      <c r="H94"/>
      <c r="I94"/>
      <c r="J94"/>
      <c r="K94"/>
      <c r="L94"/>
    </row>
    <row r="95" spans="1:42" x14ac:dyDescent="0.25">
      <c r="A95" s="243">
        <v>2025</v>
      </c>
      <c r="B95" s="180">
        <f>C90+G90+W90</f>
        <v>34355164.832808785</v>
      </c>
      <c r="C95"/>
      <c r="D95"/>
      <c r="E95"/>
      <c r="F95"/>
      <c r="G95"/>
      <c r="H95"/>
      <c r="I95"/>
      <c r="J95"/>
      <c r="K95"/>
      <c r="L95"/>
    </row>
    <row r="96" spans="1:4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33"/>
  </sheetPr>
  <dimension ref="A1:AP110"/>
  <sheetViews>
    <sheetView view="pageBreakPreview" zoomScale="60" zoomScaleNormal="85" workbookViewId="0">
      <pane xSplit="1" ySplit="13" topLeftCell="B29" activePane="bottomRight" state="frozen"/>
      <selection activeCell="K48" sqref="K48"/>
      <selection pane="topRight" activeCell="K48" sqref="K48"/>
      <selection pane="bottomLeft" activeCell="K48" sqref="K48"/>
      <selection pane="bottomRight" activeCell="E83" sqref="E83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6" s="19" customFormat="1" x14ac:dyDescent="0.25">
      <c r="A1" t="s">
        <v>55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26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26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26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26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</row>
    <row r="6" spans="1:26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</row>
    <row r="7" spans="1:26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</row>
    <row r="8" spans="1:26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6" ht="15.75" thickBot="1" x14ac:dyDescent="0.3">
      <c r="A9" s="47"/>
      <c r="B9" s="48"/>
      <c r="C9" s="49"/>
      <c r="D9" s="48" t="s">
        <v>73</v>
      </c>
      <c r="E9" s="50">
        <v>1.8100000000000002E-2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6" ht="15.75" thickBot="1" x14ac:dyDescent="0.3">
      <c r="A10" s="47"/>
      <c r="B10" s="48"/>
      <c r="C10" s="49"/>
      <c r="D10" s="48" t="s">
        <v>75</v>
      </c>
      <c r="E10" s="50">
        <v>1.67E-2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6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6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6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6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26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6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+'E3566'!L38</f>
        <v>0</v>
      </c>
      <c r="S23" s="122">
        <f>+'E3566'!K38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+'E3566'!L39</f>
        <v>42.146066363688398</v>
      </c>
      <c r="S24" s="124">
        <f t="shared" ref="S24:S35" si="1">+S23-R24</f>
        <v>-42.146066363688398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38.682006114618119</v>
      </c>
      <c r="W24" s="121">
        <f t="shared" ref="W24:W35" si="3">+W23-V24</f>
        <v>-38.682006114618119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+'E3566'!L40</f>
        <v>42.146066363688398</v>
      </c>
      <c r="S25" s="124">
        <f t="shared" si="1"/>
        <v>-84.292132727376796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35.448883215485857</v>
      </c>
      <c r="W25" s="121">
        <f t="shared" si="3"/>
        <v>-74.130889330103969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+'E3566'!L41</f>
        <v>42.146066363688405</v>
      </c>
      <c r="S26" s="124">
        <f t="shared" si="1"/>
        <v>-126.4381990910652</v>
      </c>
      <c r="T26" s="119">
        <f>U26-SUM($P$23:P26)+1</f>
        <v>276</v>
      </c>
      <c r="U26" s="120">
        <f t="shared" si="4"/>
        <v>365</v>
      </c>
      <c r="V26" s="117">
        <f t="shared" si="2"/>
        <v>31.869354291446573</v>
      </c>
      <c r="W26" s="121">
        <f t="shared" si="3"/>
        <v>-106.00024362155054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+'E3566'!L42</f>
        <v>42.146066363688391</v>
      </c>
      <c r="S27" s="124">
        <f t="shared" si="1"/>
        <v>-168.58426545475359</v>
      </c>
      <c r="T27" s="119">
        <f>U27-SUM($P$23:P27)+1</f>
        <v>246</v>
      </c>
      <c r="U27" s="120">
        <f t="shared" si="4"/>
        <v>365</v>
      </c>
      <c r="V27" s="117">
        <f t="shared" si="2"/>
        <v>28.405294042376287</v>
      </c>
      <c r="W27" s="121">
        <f t="shared" si="3"/>
        <v>-134.40553766392682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+'E3566'!L43</f>
        <v>42.146066363688419</v>
      </c>
      <c r="S28" s="124">
        <f t="shared" si="1"/>
        <v>-210.73033181844201</v>
      </c>
      <c r="T28" s="119">
        <f>U28-SUM($P$23:P28)+1</f>
        <v>215</v>
      </c>
      <c r="U28" s="120">
        <f t="shared" si="4"/>
        <v>365</v>
      </c>
      <c r="V28" s="117">
        <f t="shared" si="2"/>
        <v>24.825765118337014</v>
      </c>
      <c r="W28" s="121">
        <f t="shared" si="3"/>
        <v>-159.23130278226384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+'E3566'!L44</f>
        <v>42.146066363688391</v>
      </c>
      <c r="S29" s="124">
        <f t="shared" si="1"/>
        <v>-252.8763981821304</v>
      </c>
      <c r="T29" s="119">
        <f>U29-SUM($P$23:P29)+1</f>
        <v>185</v>
      </c>
      <c r="U29" s="120">
        <f t="shared" si="4"/>
        <v>365</v>
      </c>
      <c r="V29" s="117">
        <f t="shared" si="2"/>
        <v>21.36170486926672</v>
      </c>
      <c r="W29" s="121">
        <f t="shared" si="3"/>
        <v>-180.59300765153057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+'E3566'!L45</f>
        <v>42.146066363688419</v>
      </c>
      <c r="S30" s="124">
        <f t="shared" si="1"/>
        <v>-295.02246454581882</v>
      </c>
      <c r="T30" s="119">
        <f>U30-SUM($P$23:P30)+1</f>
        <v>154</v>
      </c>
      <c r="U30" s="120">
        <f t="shared" si="4"/>
        <v>365</v>
      </c>
      <c r="V30" s="117">
        <f t="shared" si="2"/>
        <v>17.782175945227443</v>
      </c>
      <c r="W30" s="121">
        <f t="shared" si="3"/>
        <v>-198.37518359675801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+'E3566'!L46</f>
        <v>42.146066363688362</v>
      </c>
      <c r="S31" s="124">
        <f t="shared" si="1"/>
        <v>-337.16853090950718</v>
      </c>
      <c r="T31" s="119">
        <f>U31-SUM($P$23:P31)+1</f>
        <v>123</v>
      </c>
      <c r="U31" s="120">
        <f t="shared" si="4"/>
        <v>365</v>
      </c>
      <c r="V31" s="117">
        <f t="shared" si="2"/>
        <v>14.202647021188133</v>
      </c>
      <c r="W31" s="121">
        <f t="shared" si="3"/>
        <v>-212.57783061794615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+'E3566'!L47</f>
        <v>42.146066363688419</v>
      </c>
      <c r="S32" s="124">
        <f t="shared" si="1"/>
        <v>-379.3145972731956</v>
      </c>
      <c r="T32" s="119">
        <f>U32-SUM($P$23:P32)+1</f>
        <v>93</v>
      </c>
      <c r="U32" s="120">
        <f t="shared" si="4"/>
        <v>365</v>
      </c>
      <c r="V32" s="117">
        <f t="shared" si="2"/>
        <v>10.738586772117872</v>
      </c>
      <c r="W32" s="121">
        <f t="shared" si="3"/>
        <v>-223.31641739006403</v>
      </c>
    </row>
    <row r="33" spans="1:34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+'E3566'!L48</f>
        <v>35.10767328095136</v>
      </c>
      <c r="S33" s="124">
        <f t="shared" si="1"/>
        <v>-414.42227055414696</v>
      </c>
      <c r="T33" s="119">
        <f>U33-SUM($P$23:P33)+1</f>
        <v>62</v>
      </c>
      <c r="U33" s="120">
        <f t="shared" si="4"/>
        <v>365</v>
      </c>
      <c r="V33" s="117">
        <f t="shared" si="2"/>
        <v>5.9634951874492721</v>
      </c>
      <c r="W33" s="121">
        <f t="shared" si="3"/>
        <v>-229.2799125775133</v>
      </c>
    </row>
    <row r="34" spans="1:34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+'E3566'!L49</f>
        <v>28.069280198217598</v>
      </c>
      <c r="S34" s="124">
        <f t="shared" si="1"/>
        <v>-442.49155075236456</v>
      </c>
      <c r="T34" s="119">
        <f>U34-SUM($P$23:P34)+1</f>
        <v>32</v>
      </c>
      <c r="U34" s="120">
        <f t="shared" si="4"/>
        <v>365</v>
      </c>
      <c r="V34" s="117">
        <f t="shared" si="2"/>
        <v>2.4608684009396251</v>
      </c>
      <c r="W34" s="121">
        <f t="shared" si="3"/>
        <v>-231.74078097845293</v>
      </c>
    </row>
    <row r="35" spans="1:34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+'E3566'!L50</f>
        <v>28.069280198217598</v>
      </c>
      <c r="S35" s="124">
        <f t="shared" si="1"/>
        <v>-470.56083095058216</v>
      </c>
      <c r="T35" s="119">
        <f>U35-SUM($P$23:P35)+1</f>
        <v>1</v>
      </c>
      <c r="U35" s="120">
        <f t="shared" si="4"/>
        <v>365</v>
      </c>
      <c r="V35" s="117">
        <f t="shared" si="2"/>
        <v>7.6902137529363285E-2</v>
      </c>
      <c r="W35" s="121">
        <f t="shared" si="3"/>
        <v>-231.81768311598231</v>
      </c>
    </row>
    <row r="36" spans="1:34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470.56083095058216</v>
      </c>
      <c r="S36" s="133">
        <f>+'E3566'!K50-S35</f>
        <v>0</v>
      </c>
      <c r="T36" s="83"/>
      <c r="U36" s="134"/>
      <c r="V36" s="132">
        <f>SUM(V24:V35)</f>
        <v>231.81768311598231</v>
      </c>
      <c r="W36" s="88"/>
    </row>
    <row r="37" spans="1:34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34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-249.06393526231508</v>
      </c>
      <c r="T38" s="83"/>
      <c r="U38" s="84"/>
      <c r="V38" s="139" t="s">
        <v>131</v>
      </c>
      <c r="W38" s="140">
        <f>W35</f>
        <v>-231.81768311598231</v>
      </c>
    </row>
    <row r="39" spans="1:34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200.69555411280191</v>
      </c>
      <c r="E39" s="128">
        <f>+(C38*$E$10/12)+(((C39-C38)*$E$10/12)*0.5)</f>
        <v>0</v>
      </c>
      <c r="F39" s="127">
        <f t="shared" ref="F39:G44" si="6">-D39+F38</f>
        <v>-200.69555411280191</v>
      </c>
      <c r="G39" s="128">
        <f t="shared" si="6"/>
        <v>0</v>
      </c>
      <c r="H39" s="127">
        <f t="shared" ref="H39:I74" si="7">B39+F39</f>
        <v>-200.69555411280191</v>
      </c>
      <c r="I39" s="127">
        <f t="shared" si="7"/>
        <v>0</v>
      </c>
      <c r="J39" s="127">
        <f t="shared" ref="J39:J69" si="8">I39-H39</f>
        <v>200.69555411280191</v>
      </c>
      <c r="K39" s="127">
        <f t="shared" ref="K39:K74" si="9">-J39*$K$11</f>
        <v>-42.146066363688398</v>
      </c>
      <c r="L39" s="127">
        <f t="shared" ref="L39:L74" si="10">-K39+K38</f>
        <v>42.146066363688398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200.69555411280191</v>
      </c>
      <c r="E40" s="102">
        <f>+(C39*$E$10/12)+(((C40-C39)*$E$10/12)*0.5)</f>
        <v>0</v>
      </c>
      <c r="F40" s="71">
        <f t="shared" si="6"/>
        <v>-401.39110822560383</v>
      </c>
      <c r="G40" s="102">
        <f t="shared" si="6"/>
        <v>0</v>
      </c>
      <c r="H40" s="71">
        <f t="shared" si="7"/>
        <v>-401.39110822560383</v>
      </c>
      <c r="I40" s="71">
        <f t="shared" si="7"/>
        <v>0</v>
      </c>
      <c r="J40" s="71">
        <f t="shared" si="8"/>
        <v>401.39110822560383</v>
      </c>
      <c r="K40" s="71">
        <f t="shared" si="9"/>
        <v>-84.292132727376796</v>
      </c>
      <c r="L40" s="71">
        <f t="shared" si="10"/>
        <v>42.146066363688398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AA40" s="76"/>
      <c r="AB40" s="76"/>
      <c r="AC40" s="76"/>
      <c r="AD40" s="76"/>
      <c r="AE40" s="76"/>
      <c r="AF40" s="76"/>
      <c r="AG40" s="76"/>
      <c r="AH40" s="76"/>
    </row>
    <row r="41" spans="1:34" x14ac:dyDescent="0.25">
      <c r="A41" s="70">
        <v>45016</v>
      </c>
      <c r="B41" s="71">
        <f t="shared" si="5"/>
        <v>0</v>
      </c>
      <c r="C41" s="102"/>
      <c r="D41" s="71">
        <f t="shared" si="11"/>
        <v>200.69555411280191</v>
      </c>
      <c r="E41" s="102">
        <f t="shared" ref="E41:E74" si="12">+(C40*$E$10/12)+(((C41-C40)*$E$10/12)*0.5)</f>
        <v>0</v>
      </c>
      <c r="F41" s="71">
        <f t="shared" si="6"/>
        <v>-602.08666233840574</v>
      </c>
      <c r="G41" s="102">
        <f t="shared" si="6"/>
        <v>0</v>
      </c>
      <c r="H41" s="71">
        <f t="shared" si="7"/>
        <v>-602.08666233840574</v>
      </c>
      <c r="I41" s="71">
        <f t="shared" si="7"/>
        <v>0</v>
      </c>
      <c r="J41" s="71">
        <f t="shared" si="8"/>
        <v>602.08666233840574</v>
      </c>
      <c r="K41" s="71">
        <f t="shared" si="9"/>
        <v>-126.4381990910652</v>
      </c>
      <c r="L41" s="71">
        <f t="shared" si="10"/>
        <v>42.146066363688405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AA41" s="76"/>
      <c r="AB41" s="76"/>
      <c r="AC41" s="76"/>
      <c r="AD41" s="76"/>
      <c r="AE41" s="76"/>
      <c r="AF41" s="76"/>
      <c r="AG41" s="76"/>
      <c r="AH41" s="76"/>
    </row>
    <row r="42" spans="1:34" x14ac:dyDescent="0.25">
      <c r="A42" s="70">
        <v>45046</v>
      </c>
      <c r="B42" s="71">
        <f t="shared" si="5"/>
        <v>0</v>
      </c>
      <c r="C42" s="102"/>
      <c r="D42" s="71">
        <f t="shared" si="11"/>
        <v>200.69555411280191</v>
      </c>
      <c r="E42" s="102">
        <f t="shared" si="12"/>
        <v>0</v>
      </c>
      <c r="F42" s="71">
        <f t="shared" si="6"/>
        <v>-802.78221645120766</v>
      </c>
      <c r="G42" s="102">
        <f t="shared" si="6"/>
        <v>0</v>
      </c>
      <c r="H42" s="71">
        <f t="shared" si="7"/>
        <v>-802.78221645120766</v>
      </c>
      <c r="I42" s="71">
        <f t="shared" si="7"/>
        <v>0</v>
      </c>
      <c r="J42" s="71">
        <f t="shared" si="8"/>
        <v>802.78221645120766</v>
      </c>
      <c r="K42" s="71">
        <f t="shared" si="9"/>
        <v>-168.58426545475359</v>
      </c>
      <c r="L42" s="71">
        <f t="shared" si="10"/>
        <v>42.146066363688391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AA42" s="76"/>
      <c r="AB42" s="76"/>
      <c r="AC42" s="76"/>
      <c r="AD42" s="76"/>
      <c r="AE42" s="76"/>
      <c r="AF42" s="76"/>
      <c r="AG42" s="76"/>
      <c r="AH42" s="76"/>
    </row>
    <row r="43" spans="1:34" x14ac:dyDescent="0.25">
      <c r="A43" s="70">
        <v>45077</v>
      </c>
      <c r="B43" s="71">
        <f t="shared" si="5"/>
        <v>0</v>
      </c>
      <c r="C43" s="102"/>
      <c r="D43" s="71">
        <f t="shared" si="11"/>
        <v>200.69555411280191</v>
      </c>
      <c r="E43" s="102">
        <f t="shared" si="12"/>
        <v>0</v>
      </c>
      <c r="F43" s="71">
        <f t="shared" si="6"/>
        <v>-1003.4777705640096</v>
      </c>
      <c r="G43" s="102">
        <f t="shared" si="6"/>
        <v>0</v>
      </c>
      <c r="H43" s="71">
        <f t="shared" si="7"/>
        <v>-1003.4777705640096</v>
      </c>
      <c r="I43" s="71">
        <f t="shared" si="7"/>
        <v>0</v>
      </c>
      <c r="J43" s="71">
        <f t="shared" si="8"/>
        <v>1003.4777705640096</v>
      </c>
      <c r="K43" s="71">
        <f t="shared" si="9"/>
        <v>-210.73033181844201</v>
      </c>
      <c r="L43" s="71">
        <f t="shared" si="10"/>
        <v>42.146066363688419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AA43" s="76"/>
      <c r="AB43" s="76"/>
      <c r="AC43" s="76"/>
      <c r="AD43" s="76"/>
      <c r="AE43" s="76"/>
      <c r="AF43" s="76"/>
      <c r="AG43" s="76"/>
      <c r="AH43" s="76"/>
    </row>
    <row r="44" spans="1:34" x14ac:dyDescent="0.25">
      <c r="A44" s="70">
        <v>45107</v>
      </c>
      <c r="B44" s="71">
        <f t="shared" si="5"/>
        <v>0</v>
      </c>
      <c r="C44" s="102"/>
      <c r="D44" s="71">
        <f t="shared" si="11"/>
        <v>200.69555411280191</v>
      </c>
      <c r="E44" s="102">
        <f t="shared" si="12"/>
        <v>0</v>
      </c>
      <c r="F44" s="71">
        <f t="shared" si="6"/>
        <v>-1204.1733246768115</v>
      </c>
      <c r="G44" s="102">
        <f t="shared" si="6"/>
        <v>0</v>
      </c>
      <c r="H44" s="71">
        <f t="shared" si="7"/>
        <v>-1204.1733246768115</v>
      </c>
      <c r="I44" s="71">
        <f t="shared" si="7"/>
        <v>0</v>
      </c>
      <c r="J44" s="71">
        <f t="shared" si="8"/>
        <v>1204.1733246768115</v>
      </c>
      <c r="K44" s="71">
        <f t="shared" si="9"/>
        <v>-252.8763981821304</v>
      </c>
      <c r="L44" s="71">
        <f t="shared" si="10"/>
        <v>42.146066363688391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AA44" s="76"/>
      <c r="AB44" s="76"/>
      <c r="AC44" s="76"/>
      <c r="AD44" s="76"/>
      <c r="AE44" s="76"/>
      <c r="AF44" s="76"/>
      <c r="AG44" s="76"/>
      <c r="AH44" s="76"/>
    </row>
    <row r="45" spans="1:34" x14ac:dyDescent="0.25">
      <c r="A45" s="70">
        <v>45138</v>
      </c>
      <c r="B45" s="71">
        <f t="shared" si="5"/>
        <v>0</v>
      </c>
      <c r="C45" s="102"/>
      <c r="D45" s="71">
        <f t="shared" si="11"/>
        <v>200.69555411280191</v>
      </c>
      <c r="E45" s="102">
        <f t="shared" si="12"/>
        <v>0</v>
      </c>
      <c r="F45" s="71">
        <f t="shared" ref="F45:G60" si="13">-D45+F44</f>
        <v>-1404.8688787896135</v>
      </c>
      <c r="G45" s="102">
        <f t="shared" si="13"/>
        <v>0</v>
      </c>
      <c r="H45" s="71">
        <f t="shared" si="7"/>
        <v>-1404.8688787896135</v>
      </c>
      <c r="I45" s="71">
        <f t="shared" si="7"/>
        <v>0</v>
      </c>
      <c r="J45" s="71">
        <f t="shared" si="8"/>
        <v>1404.8688787896135</v>
      </c>
      <c r="K45" s="71">
        <f t="shared" si="9"/>
        <v>-295.02246454581882</v>
      </c>
      <c r="L45" s="71">
        <f t="shared" si="10"/>
        <v>42.146066363688419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AA45" s="76"/>
      <c r="AB45" s="76"/>
      <c r="AC45" s="76"/>
      <c r="AD45" s="76"/>
      <c r="AE45" s="76"/>
      <c r="AF45" s="76"/>
      <c r="AG45" s="76"/>
      <c r="AH45" s="76"/>
    </row>
    <row r="46" spans="1:34" x14ac:dyDescent="0.25">
      <c r="A46" s="70">
        <v>45169</v>
      </c>
      <c r="B46" s="71">
        <f t="shared" si="5"/>
        <v>0</v>
      </c>
      <c r="C46" s="102"/>
      <c r="D46" s="71">
        <f t="shared" si="11"/>
        <v>200.69555411280191</v>
      </c>
      <c r="E46" s="102">
        <f t="shared" si="12"/>
        <v>0</v>
      </c>
      <c r="F46" s="71">
        <f t="shared" si="13"/>
        <v>-1605.5644329024153</v>
      </c>
      <c r="G46" s="102">
        <f t="shared" si="13"/>
        <v>0</v>
      </c>
      <c r="H46" s="71">
        <f t="shared" si="7"/>
        <v>-1605.5644329024153</v>
      </c>
      <c r="I46" s="71">
        <f t="shared" si="7"/>
        <v>0</v>
      </c>
      <c r="J46" s="71">
        <f t="shared" si="8"/>
        <v>1605.5644329024153</v>
      </c>
      <c r="K46" s="71">
        <f t="shared" si="9"/>
        <v>-337.16853090950718</v>
      </c>
      <c r="L46" s="71">
        <f t="shared" si="10"/>
        <v>42.146066363688362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AA46" s="76"/>
      <c r="AB46" s="76"/>
      <c r="AC46" s="76"/>
      <c r="AD46" s="76"/>
      <c r="AE46" s="76"/>
      <c r="AF46" s="76"/>
      <c r="AG46" s="76"/>
      <c r="AH46" s="76"/>
    </row>
    <row r="47" spans="1:34" x14ac:dyDescent="0.25">
      <c r="A47" s="70">
        <v>45199</v>
      </c>
      <c r="B47" s="71">
        <f t="shared" si="5"/>
        <v>0</v>
      </c>
      <c r="C47" s="102"/>
      <c r="D47" s="71">
        <f t="shared" si="11"/>
        <v>200.69555411280191</v>
      </c>
      <c r="E47" s="102">
        <f t="shared" si="12"/>
        <v>0</v>
      </c>
      <c r="F47" s="71">
        <f t="shared" si="13"/>
        <v>-1806.2599870152171</v>
      </c>
      <c r="G47" s="102">
        <f t="shared" si="13"/>
        <v>0</v>
      </c>
      <c r="H47" s="71">
        <f t="shared" si="7"/>
        <v>-1806.2599870152171</v>
      </c>
      <c r="I47" s="71">
        <f t="shared" si="7"/>
        <v>0</v>
      </c>
      <c r="J47" s="71">
        <f t="shared" si="8"/>
        <v>1806.2599870152171</v>
      </c>
      <c r="K47" s="71">
        <f t="shared" si="9"/>
        <v>-379.3145972731956</v>
      </c>
      <c r="L47" s="71">
        <f t="shared" si="10"/>
        <v>42.146066363688419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AA47" s="76"/>
      <c r="AB47" s="76"/>
      <c r="AC47" s="76"/>
      <c r="AD47" s="76"/>
      <c r="AE47" s="76"/>
      <c r="AF47" s="76"/>
      <c r="AG47" s="76"/>
      <c r="AH47" s="76"/>
    </row>
    <row r="48" spans="1:34" x14ac:dyDescent="0.25">
      <c r="A48" s="70">
        <v>45230</v>
      </c>
      <c r="B48" s="71">
        <f t="shared" si="5"/>
        <v>48166.932987072454</v>
      </c>
      <c r="C48" s="102">
        <f>'CWIP Closing Detail'!J16</f>
        <v>48166.932987072454</v>
      </c>
      <c r="D48" s="71">
        <f t="shared" si="11"/>
        <v>200.69555411280191</v>
      </c>
      <c r="E48" s="102">
        <f t="shared" si="12"/>
        <v>33.516157536837916</v>
      </c>
      <c r="F48" s="71">
        <f t="shared" si="13"/>
        <v>-2006.9555411280189</v>
      </c>
      <c r="G48" s="102">
        <f t="shared" si="13"/>
        <v>-33.516157536837916</v>
      </c>
      <c r="H48" s="71">
        <f t="shared" si="7"/>
        <v>46159.977445944438</v>
      </c>
      <c r="I48" s="71">
        <f t="shared" si="7"/>
        <v>48133.416829535614</v>
      </c>
      <c r="J48" s="71">
        <f t="shared" si="8"/>
        <v>1973.439383591176</v>
      </c>
      <c r="K48" s="71">
        <f t="shared" si="9"/>
        <v>-414.42227055414696</v>
      </c>
      <c r="L48" s="71">
        <f t="shared" si="10"/>
        <v>35.10767328095136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AA48" s="76"/>
      <c r="AB48" s="76"/>
      <c r="AC48" s="76"/>
      <c r="AD48" s="76"/>
      <c r="AE48" s="76"/>
      <c r="AF48" s="76"/>
      <c r="AG48" s="76"/>
      <c r="AH48" s="76"/>
    </row>
    <row r="49" spans="1:34" x14ac:dyDescent="0.25">
      <c r="A49" s="70">
        <v>45260</v>
      </c>
      <c r="B49" s="71">
        <f t="shared" si="5"/>
        <v>48166.932987072454</v>
      </c>
      <c r="C49" s="102">
        <f>C48</f>
        <v>48166.932987072454</v>
      </c>
      <c r="D49" s="71">
        <f t="shared" si="11"/>
        <v>200.69555411280191</v>
      </c>
      <c r="E49" s="102">
        <f t="shared" si="12"/>
        <v>67.032315073675832</v>
      </c>
      <c r="F49" s="71">
        <f t="shared" si="13"/>
        <v>-2207.6510952408207</v>
      </c>
      <c r="G49" s="102">
        <f t="shared" si="13"/>
        <v>-100.54847261051376</v>
      </c>
      <c r="H49" s="71">
        <f t="shared" si="7"/>
        <v>45959.281891831633</v>
      </c>
      <c r="I49" s="71">
        <f t="shared" si="7"/>
        <v>48066.384514461941</v>
      </c>
      <c r="J49" s="71">
        <f t="shared" si="8"/>
        <v>2107.1026226303075</v>
      </c>
      <c r="K49" s="71">
        <f t="shared" si="9"/>
        <v>-442.49155075236456</v>
      </c>
      <c r="L49" s="71">
        <f t="shared" si="10"/>
        <v>28.069280198217598</v>
      </c>
      <c r="M49" s="113"/>
      <c r="N49" s="71"/>
      <c r="O49" s="114">
        <v>2</v>
      </c>
      <c r="P49" s="115"/>
      <c r="Q49" s="116">
        <v>45291</v>
      </c>
      <c r="R49" s="117">
        <f>+'E3566'!L50</f>
        <v>28.069280198217598</v>
      </c>
      <c r="S49" s="122">
        <f>+'E3566'!K50</f>
        <v>-470.56083095058216</v>
      </c>
      <c r="T49" s="119"/>
      <c r="U49" s="120"/>
      <c r="V49" s="117"/>
      <c r="W49" s="123">
        <f>S49</f>
        <v>-470.56083095058216</v>
      </c>
      <c r="AA49" s="76"/>
      <c r="AB49" s="76"/>
      <c r="AC49" s="76"/>
      <c r="AD49" s="76"/>
      <c r="AE49" s="76"/>
      <c r="AF49" s="76"/>
      <c r="AG49" s="76"/>
      <c r="AH49" s="76"/>
    </row>
    <row r="50" spans="1:34" x14ac:dyDescent="0.25">
      <c r="A50" s="70">
        <v>45291</v>
      </c>
      <c r="B50" s="71">
        <f t="shared" si="5"/>
        <v>48166.932987072454</v>
      </c>
      <c r="C50" s="102">
        <f t="shared" ref="C50:C59" si="14">C49</f>
        <v>48166.932987072454</v>
      </c>
      <c r="D50" s="71">
        <f t="shared" si="11"/>
        <v>200.69555411280191</v>
      </c>
      <c r="E50" s="102">
        <f t="shared" si="12"/>
        <v>67.032315073675832</v>
      </c>
      <c r="F50" s="71">
        <f t="shared" si="13"/>
        <v>-2408.3466493536225</v>
      </c>
      <c r="G50" s="102">
        <f t="shared" si="13"/>
        <v>-167.5807876841896</v>
      </c>
      <c r="H50" s="71">
        <f t="shared" si="7"/>
        <v>45758.586337718829</v>
      </c>
      <c r="I50" s="71">
        <f t="shared" si="7"/>
        <v>47999.352199388268</v>
      </c>
      <c r="J50" s="71">
        <f t="shared" si="8"/>
        <v>2240.7658616694389</v>
      </c>
      <c r="K50" s="71">
        <f t="shared" si="9"/>
        <v>-470.56083095058216</v>
      </c>
      <c r="L50" s="71">
        <f t="shared" si="10"/>
        <v>28.069280198217598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+'E3566'!L51</f>
        <v>3592.1853678131401</v>
      </c>
      <c r="S50" s="124">
        <f t="shared" ref="S50:S61" si="16">+S49-R50</f>
        <v>-4062.7461987637225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3297.7439442218993</v>
      </c>
      <c r="W50" s="121">
        <f t="shared" ref="W50:W61" si="18">+W49-V50</f>
        <v>-3768.3047751724816</v>
      </c>
      <c r="AA50" s="76"/>
      <c r="AB50" s="76"/>
      <c r="AC50" s="76"/>
      <c r="AD50" s="76"/>
      <c r="AE50" s="76"/>
      <c r="AF50" s="76"/>
      <c r="AG50" s="76"/>
      <c r="AH50" s="76"/>
    </row>
    <row r="51" spans="1:34" x14ac:dyDescent="0.25">
      <c r="A51" s="126">
        <v>45322</v>
      </c>
      <c r="B51" s="127">
        <f t="shared" si="5"/>
        <v>48166.932987072454</v>
      </c>
      <c r="C51" s="128">
        <f t="shared" si="14"/>
        <v>48166.932987072454</v>
      </c>
      <c r="D51" s="127">
        <f t="shared" ref="D51:D61" si="19">($B$26*$E$6+($B$38-$B$26)*$D$6+($B$50-$B$38)*$C$6+($B$62-$B$50)*$B$6)/12</f>
        <v>17172.676923707684</v>
      </c>
      <c r="E51" s="128">
        <f t="shared" si="12"/>
        <v>67.032315073675832</v>
      </c>
      <c r="F51" s="127">
        <f t="shared" si="13"/>
        <v>-19581.023573061306</v>
      </c>
      <c r="G51" s="128">
        <f t="shared" si="13"/>
        <v>-234.61310275786542</v>
      </c>
      <c r="H51" s="127">
        <f t="shared" si="7"/>
        <v>28585.909414011148</v>
      </c>
      <c r="I51" s="127">
        <f t="shared" si="7"/>
        <v>47932.319884314587</v>
      </c>
      <c r="J51" s="127">
        <f t="shared" si="8"/>
        <v>19346.410470303439</v>
      </c>
      <c r="K51" s="127">
        <f t="shared" si="9"/>
        <v>-4062.7461987637221</v>
      </c>
      <c r="L51" s="127">
        <f t="shared" si="10"/>
        <v>3592.1853678131401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+'E3566'!L52</f>
        <v>3592.1853678131415</v>
      </c>
      <c r="S51" s="124">
        <f t="shared" si="16"/>
        <v>-7654.9315665768645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3013.1172347503675</v>
      </c>
      <c r="W51" s="121">
        <f t="shared" si="18"/>
        <v>-6781.4220099228496</v>
      </c>
      <c r="AA51" s="76"/>
      <c r="AB51" s="76"/>
      <c r="AC51" s="76"/>
      <c r="AD51" s="76"/>
      <c r="AE51" s="76"/>
      <c r="AF51" s="76"/>
      <c r="AG51" s="76"/>
      <c r="AH51" s="76"/>
    </row>
    <row r="52" spans="1:34" x14ac:dyDescent="0.25">
      <c r="A52" s="70">
        <v>45351</v>
      </c>
      <c r="B52" s="71">
        <f t="shared" si="5"/>
        <v>48166.932987072454</v>
      </c>
      <c r="C52" s="102">
        <f t="shared" si="14"/>
        <v>48166.932987072454</v>
      </c>
      <c r="D52" s="71">
        <f t="shared" si="19"/>
        <v>17172.676923707684</v>
      </c>
      <c r="E52" s="102">
        <f t="shared" si="12"/>
        <v>67.032315073675832</v>
      </c>
      <c r="F52" s="71">
        <f t="shared" si="13"/>
        <v>-36753.700496768986</v>
      </c>
      <c r="G52" s="102">
        <f t="shared" si="13"/>
        <v>-301.64541783154124</v>
      </c>
      <c r="H52" s="71">
        <f t="shared" si="7"/>
        <v>11413.232490303468</v>
      </c>
      <c r="I52" s="71">
        <f t="shared" si="7"/>
        <v>47865.287569240914</v>
      </c>
      <c r="J52" s="71">
        <f t="shared" si="8"/>
        <v>36452.055078937447</v>
      </c>
      <c r="K52" s="71">
        <f t="shared" si="9"/>
        <v>-7654.9315665768636</v>
      </c>
      <c r="L52" s="71">
        <f t="shared" si="10"/>
        <v>3592.1853678131415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+'E3566'!L53</f>
        <v>3592.1853678131401</v>
      </c>
      <c r="S52" s="124">
        <f t="shared" si="16"/>
        <v>-11247.116934390004</v>
      </c>
      <c r="T52" s="119">
        <f>U52-SUM(P$49:$P52)+1</f>
        <v>276</v>
      </c>
      <c r="U52" s="120">
        <f t="shared" si="20"/>
        <v>366</v>
      </c>
      <c r="V52" s="117">
        <f t="shared" si="17"/>
        <v>2708.861097039417</v>
      </c>
      <c r="W52" s="121">
        <f t="shared" si="18"/>
        <v>-9490.2831069622662</v>
      </c>
      <c r="AA52" s="76"/>
      <c r="AB52" s="76"/>
      <c r="AC52" s="76"/>
      <c r="AD52" s="76"/>
      <c r="AE52" s="76"/>
      <c r="AF52" s="76"/>
      <c r="AG52" s="76"/>
      <c r="AH52" s="76"/>
    </row>
    <row r="53" spans="1:34" x14ac:dyDescent="0.25">
      <c r="A53" s="70">
        <v>45382</v>
      </c>
      <c r="B53" s="71">
        <f t="shared" si="5"/>
        <v>48166.932987072454</v>
      </c>
      <c r="C53" s="102">
        <f t="shared" si="14"/>
        <v>48166.932987072454</v>
      </c>
      <c r="D53" s="71">
        <f t="shared" si="19"/>
        <v>17172.676923707684</v>
      </c>
      <c r="E53" s="102">
        <f t="shared" si="12"/>
        <v>67.032315073675832</v>
      </c>
      <c r="F53" s="71">
        <f t="shared" si="13"/>
        <v>-53926.377420476667</v>
      </c>
      <c r="G53" s="102">
        <f t="shared" si="13"/>
        <v>-368.67773290521706</v>
      </c>
      <c r="H53" s="71">
        <f t="shared" si="7"/>
        <v>-5759.4444334042128</v>
      </c>
      <c r="I53" s="71">
        <f t="shared" si="7"/>
        <v>47798.255254167234</v>
      </c>
      <c r="J53" s="71">
        <f t="shared" si="8"/>
        <v>53557.699687571447</v>
      </c>
      <c r="K53" s="71">
        <f t="shared" si="9"/>
        <v>-11247.116934390004</v>
      </c>
      <c r="L53" s="71">
        <f t="shared" si="10"/>
        <v>3592.1853678131401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+'E3566'!L54</f>
        <v>3592.1853678131411</v>
      </c>
      <c r="S53" s="124">
        <f t="shared" si="16"/>
        <v>-14839.302302203145</v>
      </c>
      <c r="T53" s="119">
        <f>U53-SUM(P$49:$P53)+1</f>
        <v>246</v>
      </c>
      <c r="U53" s="120">
        <f t="shared" si="20"/>
        <v>366</v>
      </c>
      <c r="V53" s="117">
        <f t="shared" si="17"/>
        <v>2414.4196734481766</v>
      </c>
      <c r="W53" s="121">
        <f t="shared" si="18"/>
        <v>-11904.702780410444</v>
      </c>
      <c r="AA53" s="76"/>
      <c r="AB53" s="76"/>
      <c r="AC53" s="76"/>
      <c r="AD53" s="76"/>
      <c r="AE53" s="76"/>
      <c r="AF53" s="76"/>
      <c r="AG53" s="76"/>
      <c r="AH53" s="76"/>
    </row>
    <row r="54" spans="1:34" x14ac:dyDescent="0.25">
      <c r="A54" s="70">
        <v>45412</v>
      </c>
      <c r="B54" s="71">
        <f t="shared" si="5"/>
        <v>48166.932987072454</v>
      </c>
      <c r="C54" s="102">
        <f t="shared" si="14"/>
        <v>48166.932987072454</v>
      </c>
      <c r="D54" s="71">
        <f t="shared" si="19"/>
        <v>17172.676923707684</v>
      </c>
      <c r="E54" s="102">
        <f t="shared" si="12"/>
        <v>67.032315073675832</v>
      </c>
      <c r="F54" s="71">
        <f t="shared" si="13"/>
        <v>-71099.054344184347</v>
      </c>
      <c r="G54" s="102">
        <f t="shared" si="13"/>
        <v>-435.71004797889287</v>
      </c>
      <c r="H54" s="71">
        <f t="shared" si="7"/>
        <v>-22932.121357111893</v>
      </c>
      <c r="I54" s="71">
        <f t="shared" si="7"/>
        <v>47731.222939093561</v>
      </c>
      <c r="J54" s="71">
        <f t="shared" si="8"/>
        <v>70663.344296205454</v>
      </c>
      <c r="K54" s="71">
        <f t="shared" si="9"/>
        <v>-14839.302302203145</v>
      </c>
      <c r="L54" s="71">
        <f t="shared" si="10"/>
        <v>3592.1853678131411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+'E3566'!L55</f>
        <v>3592.1853678131447</v>
      </c>
      <c r="S54" s="124">
        <f t="shared" si="16"/>
        <v>-18431.487670016289</v>
      </c>
      <c r="T54" s="119">
        <f>U54-SUM(P$49:$P54)+1</f>
        <v>215</v>
      </c>
      <c r="U54" s="120">
        <f t="shared" si="20"/>
        <v>366</v>
      </c>
      <c r="V54" s="117">
        <f t="shared" si="17"/>
        <v>2110.1635357372297</v>
      </c>
      <c r="W54" s="121">
        <f t="shared" si="18"/>
        <v>-14014.866316147672</v>
      </c>
      <c r="AA54" s="76"/>
      <c r="AB54" s="76"/>
      <c r="AC54" s="76"/>
      <c r="AD54" s="76"/>
      <c r="AE54" s="76"/>
      <c r="AF54" s="76"/>
      <c r="AG54" s="76"/>
      <c r="AH54" s="76"/>
    </row>
    <row r="55" spans="1:34" x14ac:dyDescent="0.25">
      <c r="A55" s="70">
        <v>45443</v>
      </c>
      <c r="B55" s="71">
        <f t="shared" si="5"/>
        <v>48166.932987072454</v>
      </c>
      <c r="C55" s="102">
        <f t="shared" si="14"/>
        <v>48166.932987072454</v>
      </c>
      <c r="D55" s="71">
        <f t="shared" si="19"/>
        <v>17172.676923707684</v>
      </c>
      <c r="E55" s="102">
        <f t="shared" si="12"/>
        <v>67.032315073675832</v>
      </c>
      <c r="F55" s="71">
        <f t="shared" si="13"/>
        <v>-88271.731267892028</v>
      </c>
      <c r="G55" s="102">
        <f t="shared" si="13"/>
        <v>-502.74236305256869</v>
      </c>
      <c r="H55" s="71">
        <f t="shared" si="7"/>
        <v>-40104.798280819574</v>
      </c>
      <c r="I55" s="71">
        <f t="shared" si="7"/>
        <v>47664.190624019888</v>
      </c>
      <c r="J55" s="71">
        <f t="shared" si="8"/>
        <v>87768.988904839469</v>
      </c>
      <c r="K55" s="71">
        <f t="shared" si="9"/>
        <v>-18431.487670016289</v>
      </c>
      <c r="L55" s="71">
        <f t="shared" si="10"/>
        <v>3592.1853678131447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+'E3566'!L56</f>
        <v>3592.1853678131374</v>
      </c>
      <c r="S55" s="124">
        <f t="shared" si="16"/>
        <v>-22023.673037829427</v>
      </c>
      <c r="T55" s="119">
        <f>U55-SUM(P$49:$P55)+1</f>
        <v>185</v>
      </c>
      <c r="U55" s="120">
        <f t="shared" si="20"/>
        <v>366</v>
      </c>
      <c r="V55" s="117">
        <f t="shared" si="17"/>
        <v>1815.7221121459847</v>
      </c>
      <c r="W55" s="121">
        <f t="shared" si="18"/>
        <v>-15830.588428293657</v>
      </c>
      <c r="AA55" s="76"/>
      <c r="AB55" s="76"/>
      <c r="AC55" s="76"/>
      <c r="AD55" s="76"/>
      <c r="AE55" s="76"/>
      <c r="AF55" s="76"/>
      <c r="AG55" s="76"/>
      <c r="AH55" s="76"/>
    </row>
    <row r="56" spans="1:34" x14ac:dyDescent="0.25">
      <c r="A56" s="70">
        <v>45473</v>
      </c>
      <c r="B56" s="71">
        <f t="shared" si="5"/>
        <v>48166.932987072454</v>
      </c>
      <c r="C56" s="102">
        <f t="shared" si="14"/>
        <v>48166.932987072454</v>
      </c>
      <c r="D56" s="71">
        <f t="shared" si="19"/>
        <v>17172.676923707684</v>
      </c>
      <c r="E56" s="102">
        <f t="shared" si="12"/>
        <v>67.032315073675832</v>
      </c>
      <c r="F56" s="71">
        <f t="shared" si="13"/>
        <v>-105444.40819159971</v>
      </c>
      <c r="G56" s="102">
        <f t="shared" si="13"/>
        <v>-569.77467812624457</v>
      </c>
      <c r="H56" s="71">
        <f t="shared" si="7"/>
        <v>-57277.475204527254</v>
      </c>
      <c r="I56" s="71">
        <f t="shared" si="7"/>
        <v>47597.158308946207</v>
      </c>
      <c r="J56" s="71">
        <f t="shared" si="8"/>
        <v>104874.63351347347</v>
      </c>
      <c r="K56" s="71">
        <f t="shared" si="9"/>
        <v>-22023.673037829427</v>
      </c>
      <c r="L56" s="71">
        <f t="shared" si="10"/>
        <v>3592.1853678131374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+'E3566'!L57</f>
        <v>3592.1853678131411</v>
      </c>
      <c r="S56" s="124">
        <f t="shared" si="16"/>
        <v>-25615.858405642568</v>
      </c>
      <c r="T56" s="119">
        <f>U56-SUM(P$49:$P56)+1</f>
        <v>154</v>
      </c>
      <c r="U56" s="120">
        <f t="shared" si="20"/>
        <v>366</v>
      </c>
      <c r="V56" s="117">
        <f t="shared" si="17"/>
        <v>1511.4659744350377</v>
      </c>
      <c r="W56" s="121">
        <f t="shared" si="18"/>
        <v>-17342.054402728696</v>
      </c>
      <c r="AA56" s="76"/>
      <c r="AB56" s="76"/>
      <c r="AC56" s="76"/>
      <c r="AD56" s="76"/>
      <c r="AE56" s="76"/>
      <c r="AF56" s="76"/>
      <c r="AG56" s="76"/>
      <c r="AH56" s="76"/>
    </row>
    <row r="57" spans="1:34" x14ac:dyDescent="0.25">
      <c r="A57" s="70">
        <v>45504</v>
      </c>
      <c r="B57" s="71">
        <f t="shared" si="5"/>
        <v>48166.932987072454</v>
      </c>
      <c r="C57" s="102">
        <f t="shared" si="14"/>
        <v>48166.932987072454</v>
      </c>
      <c r="D57" s="71">
        <f t="shared" si="19"/>
        <v>17172.676923707684</v>
      </c>
      <c r="E57" s="102">
        <f t="shared" si="12"/>
        <v>67.032315073675832</v>
      </c>
      <c r="F57" s="71">
        <f t="shared" si="13"/>
        <v>-122617.08511530739</v>
      </c>
      <c r="G57" s="102">
        <f t="shared" si="13"/>
        <v>-636.80699319992038</v>
      </c>
      <c r="H57" s="71">
        <f t="shared" si="7"/>
        <v>-74450.152128234942</v>
      </c>
      <c r="I57" s="71">
        <f t="shared" si="7"/>
        <v>47530.125993872534</v>
      </c>
      <c r="J57" s="71">
        <f t="shared" si="8"/>
        <v>121980.27812210747</v>
      </c>
      <c r="K57" s="71">
        <f t="shared" si="9"/>
        <v>-25615.858405642568</v>
      </c>
      <c r="L57" s="71">
        <f t="shared" si="10"/>
        <v>3592.1853678131411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+'E3566'!L58</f>
        <v>3592.1853678131447</v>
      </c>
      <c r="S57" s="124">
        <f t="shared" si="16"/>
        <v>-29208.043773455713</v>
      </c>
      <c r="T57" s="119">
        <f>U57-SUM(P$49:$P57)+1</f>
        <v>123</v>
      </c>
      <c r="U57" s="120">
        <f t="shared" si="20"/>
        <v>366</v>
      </c>
      <c r="V57" s="117">
        <f t="shared" si="17"/>
        <v>1207.2098367240897</v>
      </c>
      <c r="W57" s="121">
        <f t="shared" si="18"/>
        <v>-18549.264239452787</v>
      </c>
      <c r="AA57" s="76"/>
      <c r="AB57" s="76"/>
      <c r="AC57" s="76"/>
      <c r="AD57" s="76"/>
      <c r="AE57" s="76"/>
      <c r="AF57" s="76"/>
      <c r="AG57" s="76"/>
      <c r="AH57" s="76"/>
    </row>
    <row r="58" spans="1:34" x14ac:dyDescent="0.25">
      <c r="A58" s="70">
        <v>45535</v>
      </c>
      <c r="B58" s="71">
        <f t="shared" si="5"/>
        <v>48166.932987072454</v>
      </c>
      <c r="C58" s="102">
        <f t="shared" si="14"/>
        <v>48166.932987072454</v>
      </c>
      <c r="D58" s="71">
        <f t="shared" si="19"/>
        <v>17172.676923707684</v>
      </c>
      <c r="E58" s="102">
        <f t="shared" si="12"/>
        <v>67.032315073675832</v>
      </c>
      <c r="F58" s="71">
        <f t="shared" si="13"/>
        <v>-139789.76203901507</v>
      </c>
      <c r="G58" s="102">
        <f t="shared" si="13"/>
        <v>-703.8393082735962</v>
      </c>
      <c r="H58" s="71">
        <f t="shared" si="7"/>
        <v>-91622.829051942623</v>
      </c>
      <c r="I58" s="71">
        <f t="shared" si="7"/>
        <v>47463.093678798861</v>
      </c>
      <c r="J58" s="71">
        <f t="shared" si="8"/>
        <v>139085.9227307415</v>
      </c>
      <c r="K58" s="71">
        <f t="shared" si="9"/>
        <v>-29208.043773455713</v>
      </c>
      <c r="L58" s="71">
        <f t="shared" si="10"/>
        <v>3592.1853678131447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+'E3566'!L59</f>
        <v>3592.1853678131374</v>
      </c>
      <c r="S58" s="124">
        <f t="shared" si="16"/>
        <v>-32800.22914126885</v>
      </c>
      <c r="T58" s="119">
        <f>U58-SUM(P$49:$P58)+1</f>
        <v>93</v>
      </c>
      <c r="U58" s="120">
        <f t="shared" si="20"/>
        <v>366</v>
      </c>
      <c r="V58" s="117">
        <f t="shared" si="17"/>
        <v>912.76841313284638</v>
      </c>
      <c r="W58" s="121">
        <f t="shared" si="18"/>
        <v>-19462.032652585633</v>
      </c>
      <c r="AA58" s="76"/>
      <c r="AB58" s="76"/>
      <c r="AC58" s="76"/>
      <c r="AD58" s="76"/>
      <c r="AE58" s="76"/>
      <c r="AF58" s="76"/>
      <c r="AG58" s="76"/>
      <c r="AH58" s="76"/>
    </row>
    <row r="59" spans="1:34" x14ac:dyDescent="0.25">
      <c r="A59" s="70">
        <v>45565</v>
      </c>
      <c r="B59" s="71">
        <f t="shared" si="5"/>
        <v>48166.932987072454</v>
      </c>
      <c r="C59" s="102">
        <f t="shared" si="14"/>
        <v>48166.932987072454</v>
      </c>
      <c r="D59" s="71">
        <f t="shared" si="19"/>
        <v>17172.676923707684</v>
      </c>
      <c r="E59" s="102">
        <f t="shared" si="12"/>
        <v>67.032315073675832</v>
      </c>
      <c r="F59" s="71">
        <f t="shared" si="13"/>
        <v>-156962.43896272275</v>
      </c>
      <c r="G59" s="102">
        <f t="shared" si="13"/>
        <v>-770.87162334727202</v>
      </c>
      <c r="H59" s="71">
        <f t="shared" si="7"/>
        <v>-108795.5059756503</v>
      </c>
      <c r="I59" s="71">
        <f t="shared" si="7"/>
        <v>47396.061363725181</v>
      </c>
      <c r="J59" s="71">
        <f t="shared" si="8"/>
        <v>156191.5673393755</v>
      </c>
      <c r="K59" s="71">
        <f t="shared" si="9"/>
        <v>-32800.22914126885</v>
      </c>
      <c r="L59" s="71">
        <f t="shared" si="10"/>
        <v>3592.1853678131374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+'E3566'!L60</f>
        <v>3003.3125349558832</v>
      </c>
      <c r="S59" s="124">
        <f t="shared" si="16"/>
        <v>-35803.541676224733</v>
      </c>
      <c r="T59" s="119">
        <f>U59-SUM(P$49:$P59)+1</f>
        <v>62</v>
      </c>
      <c r="U59" s="120">
        <f t="shared" si="20"/>
        <v>366</v>
      </c>
      <c r="V59" s="117">
        <f t="shared" si="17"/>
        <v>508.75786111274522</v>
      </c>
      <c r="W59" s="121">
        <f t="shared" si="18"/>
        <v>-19970.790513698379</v>
      </c>
      <c r="AA59" s="76"/>
      <c r="AB59" s="76"/>
      <c r="AC59" s="76"/>
      <c r="AD59" s="76"/>
      <c r="AE59" s="76"/>
      <c r="AF59" s="76"/>
      <c r="AG59" s="76"/>
      <c r="AH59" s="76"/>
    </row>
    <row r="60" spans="1:34" x14ac:dyDescent="0.25">
      <c r="A60" s="70">
        <v>45596</v>
      </c>
      <c r="B60" s="71">
        <f t="shared" si="5"/>
        <v>4078092.222001479</v>
      </c>
      <c r="C60" s="102">
        <f>C59+'CWIP Closing Detail'!L16</f>
        <v>4078092.222001479</v>
      </c>
      <c r="D60" s="71">
        <f t="shared" si="19"/>
        <v>17172.676923707684</v>
      </c>
      <c r="E60" s="102">
        <f t="shared" si="12"/>
        <v>2871.1886620128671</v>
      </c>
      <c r="F60" s="71">
        <f t="shared" si="13"/>
        <v>-174135.11588643043</v>
      </c>
      <c r="G60" s="102">
        <f t="shared" si="13"/>
        <v>-3642.060285360139</v>
      </c>
      <c r="H60" s="71">
        <f t="shared" si="7"/>
        <v>3903957.1061150488</v>
      </c>
      <c r="I60" s="71">
        <f t="shared" si="7"/>
        <v>4074450.1617161189</v>
      </c>
      <c r="J60" s="71">
        <f t="shared" si="8"/>
        <v>170493.05560107017</v>
      </c>
      <c r="K60" s="71">
        <f t="shared" si="9"/>
        <v>-35803.541676224733</v>
      </c>
      <c r="L60" s="71">
        <f t="shared" si="10"/>
        <v>3003.3125349558832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+'E3566'!L61</f>
        <v>2414.4397020987599</v>
      </c>
      <c r="S60" s="124">
        <f t="shared" si="16"/>
        <v>-38217.981378323493</v>
      </c>
      <c r="T60" s="119">
        <f>U60-SUM(P$49:$P60)+1</f>
        <v>32</v>
      </c>
      <c r="U60" s="120">
        <f t="shared" si="20"/>
        <v>366</v>
      </c>
      <c r="V60" s="117">
        <f t="shared" si="17"/>
        <v>211.09855318896263</v>
      </c>
      <c r="W60" s="121">
        <f t="shared" si="18"/>
        <v>-20181.889066887343</v>
      </c>
      <c r="AA60" s="76"/>
      <c r="AB60" s="76"/>
      <c r="AC60" s="76"/>
      <c r="AD60" s="76"/>
      <c r="AE60" s="76"/>
      <c r="AF60" s="76"/>
      <c r="AG60" s="76"/>
      <c r="AH60" s="76"/>
    </row>
    <row r="61" spans="1:34" x14ac:dyDescent="0.25">
      <c r="A61" s="70">
        <v>45626</v>
      </c>
      <c r="B61" s="71">
        <f t="shared" si="5"/>
        <v>4078092.222001479</v>
      </c>
      <c r="C61" s="102">
        <f>C60</f>
        <v>4078092.222001479</v>
      </c>
      <c r="D61" s="71">
        <f t="shared" si="19"/>
        <v>17172.676923707684</v>
      </c>
      <c r="E61" s="102">
        <f t="shared" si="12"/>
        <v>5675.3450089520584</v>
      </c>
      <c r="F61" s="71">
        <f t="shared" ref="F61:G74" si="21">-D61+F60</f>
        <v>-191307.79281013811</v>
      </c>
      <c r="G61" s="102">
        <f t="shared" si="21"/>
        <v>-9317.4052943121969</v>
      </c>
      <c r="H61" s="71">
        <f t="shared" si="7"/>
        <v>3886784.4291913407</v>
      </c>
      <c r="I61" s="71">
        <f t="shared" si="7"/>
        <v>4068774.8167071668</v>
      </c>
      <c r="J61" s="71">
        <f t="shared" si="8"/>
        <v>181990.38751582615</v>
      </c>
      <c r="K61" s="71">
        <f t="shared" si="9"/>
        <v>-38217.981378323493</v>
      </c>
      <c r="L61" s="71">
        <f t="shared" si="10"/>
        <v>2414.4397020987599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+'E3566'!L62</f>
        <v>2414.439702098658</v>
      </c>
      <c r="S61" s="124">
        <f t="shared" si="16"/>
        <v>-40632.421080422151</v>
      </c>
      <c r="T61" s="119">
        <f>U61-SUM(P$49:$P61)+1</f>
        <v>1</v>
      </c>
      <c r="U61" s="120">
        <f t="shared" si="20"/>
        <v>366</v>
      </c>
      <c r="V61" s="117">
        <f t="shared" si="17"/>
        <v>6.5968297871548032</v>
      </c>
      <c r="W61" s="121">
        <f t="shared" si="18"/>
        <v>-20188.485896674498</v>
      </c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5"/>
        <v>4078092.222001479</v>
      </c>
      <c r="C62" s="102">
        <f t="shared" ref="C62:C74" si="22">C61</f>
        <v>4078092.222001479</v>
      </c>
      <c r="D62" s="71">
        <f>($B$26*$E$6+($B$38-$B$26)*$D$6+($B$50-$B$38)*$C$6+($B$62-$B$50)*$B$6)/12</f>
        <v>17172.676923707684</v>
      </c>
      <c r="E62" s="102">
        <f t="shared" si="12"/>
        <v>5675.3450089520584</v>
      </c>
      <c r="F62" s="71">
        <f t="shared" si="21"/>
        <v>-208480.46973384579</v>
      </c>
      <c r="G62" s="102">
        <f t="shared" si="21"/>
        <v>-14992.750303264256</v>
      </c>
      <c r="H62" s="71">
        <f t="shared" si="7"/>
        <v>3869611.7522676331</v>
      </c>
      <c r="I62" s="71">
        <f t="shared" si="7"/>
        <v>4063099.4716982148</v>
      </c>
      <c r="J62" s="71">
        <f t="shared" si="8"/>
        <v>193487.71943058167</v>
      </c>
      <c r="K62" s="71">
        <f t="shared" si="9"/>
        <v>-40632.421080422151</v>
      </c>
      <c r="L62" s="71">
        <f t="shared" si="10"/>
        <v>2414.439702098658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40161.860249471574</v>
      </c>
      <c r="S62" s="133">
        <f>+'E3566'!K62-S61</f>
        <v>0</v>
      </c>
      <c r="T62" s="83"/>
      <c r="U62" s="134"/>
      <c r="V62" s="132">
        <f>SUM(V50:V61)</f>
        <v>19717.925065723914</v>
      </c>
      <c r="W62" s="88"/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5"/>
        <v>4078092.222001479</v>
      </c>
      <c r="C63" s="128">
        <f t="shared" si="22"/>
        <v>4078092.222001479</v>
      </c>
      <c r="D63" s="127">
        <f t="shared" ref="D63:D73" si="23">($B$26*$F$6+($B$38-$B$26)*$E$6+($B$50-$B$38)*$D$6+($B$62-$B$50)*$C$6+($B$74-$B$62)*$B$6)/12</f>
        <v>32246.764602230276</v>
      </c>
      <c r="E63" s="128">
        <f t="shared" si="12"/>
        <v>5675.3450089520584</v>
      </c>
      <c r="F63" s="127">
        <f t="shared" si="21"/>
        <v>-240727.23433607607</v>
      </c>
      <c r="G63" s="128">
        <f t="shared" si="21"/>
        <v>-20668.095312216316</v>
      </c>
      <c r="H63" s="127">
        <f t="shared" si="7"/>
        <v>3837364.9876654027</v>
      </c>
      <c r="I63" s="127">
        <f t="shared" si="7"/>
        <v>4057424.1266892627</v>
      </c>
      <c r="J63" s="127">
        <f t="shared" si="8"/>
        <v>220059.13902385999</v>
      </c>
      <c r="K63" s="127">
        <f t="shared" si="9"/>
        <v>-46212.419195010596</v>
      </c>
      <c r="L63" s="127">
        <f t="shared" si="10"/>
        <v>5579.9981145884449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5"/>
        <v>4078092.222001479</v>
      </c>
      <c r="C64" s="102">
        <f t="shared" si="22"/>
        <v>4078092.222001479</v>
      </c>
      <c r="D64" s="71">
        <f t="shared" si="23"/>
        <v>32246.764602230276</v>
      </c>
      <c r="E64" s="102">
        <f t="shared" si="12"/>
        <v>5675.3450089520584</v>
      </c>
      <c r="F64" s="71">
        <f t="shared" si="21"/>
        <v>-272973.99893830635</v>
      </c>
      <c r="G64" s="102">
        <f t="shared" si="21"/>
        <v>-26343.440321168375</v>
      </c>
      <c r="H64" s="71">
        <f t="shared" si="7"/>
        <v>3805118.2230631728</v>
      </c>
      <c r="I64" s="71">
        <f t="shared" si="7"/>
        <v>4051748.7816803106</v>
      </c>
      <c r="J64" s="71">
        <f t="shared" si="8"/>
        <v>246630.55861713784</v>
      </c>
      <c r="K64" s="71">
        <f t="shared" si="9"/>
        <v>-51792.417309598946</v>
      </c>
      <c r="L64" s="71">
        <f t="shared" si="10"/>
        <v>5579.9981145883503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-21704.700253365099</v>
      </c>
      <c r="T64" s="83"/>
      <c r="U64" s="84"/>
      <c r="V64" s="139" t="s">
        <v>131</v>
      </c>
      <c r="W64" s="140">
        <f>W61</f>
        <v>-20188.485896674498</v>
      </c>
      <c r="AA64" s="76"/>
      <c r="AB64" s="76"/>
      <c r="AC64" s="76"/>
      <c r="AD64" s="76"/>
      <c r="AE64" s="76"/>
      <c r="AF64" s="76"/>
      <c r="AG64" s="76"/>
      <c r="AH64" s="76"/>
    </row>
    <row r="65" spans="1:34" ht="16.5" thickTop="1" thickBot="1" x14ac:dyDescent="0.3">
      <c r="A65" s="70">
        <v>45747</v>
      </c>
      <c r="B65" s="71">
        <f t="shared" si="5"/>
        <v>4078092.222001479</v>
      </c>
      <c r="C65" s="102">
        <f t="shared" si="22"/>
        <v>4078092.222001479</v>
      </c>
      <c r="D65" s="71">
        <f t="shared" si="23"/>
        <v>32246.764602230276</v>
      </c>
      <c r="E65" s="102">
        <f t="shared" si="12"/>
        <v>5675.3450089520584</v>
      </c>
      <c r="F65" s="71">
        <f t="shared" si="21"/>
        <v>-305220.76354053663</v>
      </c>
      <c r="G65" s="102">
        <f t="shared" si="21"/>
        <v>-32018.785330120434</v>
      </c>
      <c r="H65" s="71">
        <f t="shared" si="7"/>
        <v>3772871.4584609424</v>
      </c>
      <c r="I65" s="71">
        <f t="shared" si="7"/>
        <v>4046073.4366713585</v>
      </c>
      <c r="J65" s="71">
        <f t="shared" si="8"/>
        <v>273201.97821041616</v>
      </c>
      <c r="K65" s="71">
        <f t="shared" si="9"/>
        <v>-57372.415424187391</v>
      </c>
      <c r="L65" s="71">
        <f t="shared" si="10"/>
        <v>5579.9981145884449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AA65" s="76"/>
      <c r="AB65" s="76"/>
      <c r="AC65" s="76"/>
      <c r="AD65" s="76"/>
      <c r="AE65" s="76"/>
      <c r="AF65" s="76"/>
      <c r="AG65" s="76"/>
      <c r="AH65" s="76"/>
    </row>
    <row r="66" spans="1:34" ht="15.75" thickBot="1" x14ac:dyDescent="0.3">
      <c r="A66" s="70">
        <v>45777</v>
      </c>
      <c r="B66" s="71">
        <f t="shared" si="5"/>
        <v>4078092.222001479</v>
      </c>
      <c r="C66" s="102">
        <f t="shared" si="22"/>
        <v>4078092.222001479</v>
      </c>
      <c r="D66" s="71">
        <f t="shared" si="23"/>
        <v>32246.764602230276</v>
      </c>
      <c r="E66" s="102">
        <f t="shared" si="12"/>
        <v>5675.3450089520584</v>
      </c>
      <c r="F66" s="71">
        <f t="shared" si="21"/>
        <v>-337467.52814276691</v>
      </c>
      <c r="G66" s="102">
        <f t="shared" si="21"/>
        <v>-37694.130339072493</v>
      </c>
      <c r="H66" s="71">
        <f t="shared" si="7"/>
        <v>3740624.693858712</v>
      </c>
      <c r="I66" s="71">
        <f t="shared" si="7"/>
        <v>4040398.0916624065</v>
      </c>
      <c r="J66" s="71">
        <f t="shared" si="8"/>
        <v>299773.39780369448</v>
      </c>
      <c r="K66" s="71">
        <f t="shared" si="9"/>
        <v>-62952.413538775836</v>
      </c>
      <c r="L66" s="71">
        <f t="shared" si="10"/>
        <v>5579.9981145884449</v>
      </c>
      <c r="M66" s="113"/>
      <c r="N66" s="71"/>
    </row>
    <row r="67" spans="1:34" x14ac:dyDescent="0.25">
      <c r="A67" s="70">
        <v>45808</v>
      </c>
      <c r="B67" s="71">
        <f t="shared" si="5"/>
        <v>4078092.222001479</v>
      </c>
      <c r="C67" s="102">
        <f t="shared" si="22"/>
        <v>4078092.222001479</v>
      </c>
      <c r="D67" s="71">
        <f t="shared" si="23"/>
        <v>32246.764602230276</v>
      </c>
      <c r="E67" s="102">
        <f t="shared" si="12"/>
        <v>5675.3450089520584</v>
      </c>
      <c r="F67" s="71">
        <f t="shared" si="21"/>
        <v>-369714.29274499719</v>
      </c>
      <c r="G67" s="102">
        <f t="shared" si="21"/>
        <v>-43369.475348024549</v>
      </c>
      <c r="H67" s="71">
        <f t="shared" si="7"/>
        <v>3708377.929256482</v>
      </c>
      <c r="I67" s="71">
        <f t="shared" si="7"/>
        <v>4034722.7466534544</v>
      </c>
      <c r="J67" s="71">
        <f t="shared" si="8"/>
        <v>326344.81739697233</v>
      </c>
      <c r="K67" s="71">
        <f t="shared" si="9"/>
        <v>-68532.411653364194</v>
      </c>
      <c r="L67" s="71">
        <f t="shared" si="10"/>
        <v>5579.9981145883576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34" x14ac:dyDescent="0.25">
      <c r="A68" s="70">
        <v>45838</v>
      </c>
      <c r="B68" s="71">
        <f t="shared" si="5"/>
        <v>4078092.222001479</v>
      </c>
      <c r="C68" s="102">
        <f t="shared" si="22"/>
        <v>4078092.222001479</v>
      </c>
      <c r="D68" s="71">
        <f t="shared" si="23"/>
        <v>32246.764602230276</v>
      </c>
      <c r="E68" s="102">
        <f t="shared" si="12"/>
        <v>5675.3450089520584</v>
      </c>
      <c r="F68" s="71">
        <f t="shared" si="21"/>
        <v>-401961.05734722747</v>
      </c>
      <c r="G68" s="102">
        <f t="shared" si="21"/>
        <v>-49044.820356976605</v>
      </c>
      <c r="H68" s="71">
        <f t="shared" si="7"/>
        <v>3676131.1646542517</v>
      </c>
      <c r="I68" s="71">
        <f t="shared" si="7"/>
        <v>4029047.4016445023</v>
      </c>
      <c r="J68" s="71">
        <f t="shared" si="8"/>
        <v>352916.23699025065</v>
      </c>
      <c r="K68" s="71">
        <f t="shared" si="9"/>
        <v>-74112.409767952631</v>
      </c>
      <c r="L68" s="71">
        <f t="shared" si="10"/>
        <v>5579.9981145884376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34" x14ac:dyDescent="0.25">
      <c r="A69" s="70">
        <v>45869</v>
      </c>
      <c r="B69" s="71">
        <f t="shared" si="5"/>
        <v>4078092.222001479</v>
      </c>
      <c r="C69" s="102">
        <f t="shared" si="22"/>
        <v>4078092.222001479</v>
      </c>
      <c r="D69" s="71">
        <f t="shared" si="23"/>
        <v>32246.764602230276</v>
      </c>
      <c r="E69" s="102">
        <f t="shared" si="12"/>
        <v>5675.3450089520584</v>
      </c>
      <c r="F69" s="71">
        <f t="shared" si="21"/>
        <v>-434207.82194945775</v>
      </c>
      <c r="G69" s="102">
        <f t="shared" si="21"/>
        <v>-54720.16536592866</v>
      </c>
      <c r="H69" s="71">
        <f t="shared" si="7"/>
        <v>3643884.4000520213</v>
      </c>
      <c r="I69" s="71">
        <f t="shared" si="7"/>
        <v>4023372.0566355502</v>
      </c>
      <c r="J69" s="71">
        <f t="shared" si="8"/>
        <v>379487.65658352897</v>
      </c>
      <c r="K69" s="71">
        <f t="shared" si="9"/>
        <v>-79692.407882541083</v>
      </c>
      <c r="L69" s="71">
        <f t="shared" si="10"/>
        <v>5579.9981145884522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34" x14ac:dyDescent="0.25">
      <c r="A70" s="70">
        <v>45900</v>
      </c>
      <c r="B70" s="71">
        <f t="shared" si="5"/>
        <v>4078092.222001479</v>
      </c>
      <c r="C70" s="102">
        <f t="shared" si="22"/>
        <v>4078092.222001479</v>
      </c>
      <c r="D70" s="71">
        <f t="shared" si="23"/>
        <v>32246.764602230276</v>
      </c>
      <c r="E70" s="102">
        <f t="shared" si="12"/>
        <v>5675.3450089520584</v>
      </c>
      <c r="F70" s="71">
        <f t="shared" si="21"/>
        <v>-466454.58655168803</v>
      </c>
      <c r="G70" s="102">
        <f t="shared" si="21"/>
        <v>-60395.510374880716</v>
      </c>
      <c r="H70" s="71">
        <f t="shared" si="7"/>
        <v>3611637.6354497909</v>
      </c>
      <c r="I70" s="71">
        <f t="shared" si="7"/>
        <v>4017696.7116265981</v>
      </c>
      <c r="J70" s="71">
        <f>I70-H70</f>
        <v>406059.07617680728</v>
      </c>
      <c r="K70" s="71">
        <f t="shared" si="9"/>
        <v>-85272.405997129521</v>
      </c>
      <c r="L70" s="71">
        <f t="shared" si="10"/>
        <v>5579.9981145884376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34" ht="15" customHeight="1" x14ac:dyDescent="0.25">
      <c r="A71" s="70">
        <v>45930</v>
      </c>
      <c r="B71" s="71">
        <f t="shared" si="5"/>
        <v>4078092.222001479</v>
      </c>
      <c r="C71" s="102">
        <f t="shared" si="22"/>
        <v>4078092.222001479</v>
      </c>
      <c r="D71" s="71">
        <f t="shared" si="23"/>
        <v>32246.764602230276</v>
      </c>
      <c r="E71" s="102">
        <f t="shared" si="12"/>
        <v>5675.3450089520584</v>
      </c>
      <c r="F71" s="71">
        <f t="shared" si="21"/>
        <v>-498701.35115391831</v>
      </c>
      <c r="G71" s="102">
        <f t="shared" si="21"/>
        <v>-66070.855383832779</v>
      </c>
      <c r="H71" s="71">
        <f t="shared" si="7"/>
        <v>3579390.8708475605</v>
      </c>
      <c r="I71" s="71">
        <f t="shared" si="7"/>
        <v>4012021.3666176461</v>
      </c>
      <c r="J71" s="71">
        <f>I71-H71</f>
        <v>432630.4957700856</v>
      </c>
      <c r="K71" s="71">
        <f t="shared" si="9"/>
        <v>-90852.404111717973</v>
      </c>
      <c r="L71" s="71">
        <f t="shared" si="10"/>
        <v>5579.9981145884522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34" ht="15" customHeight="1" x14ac:dyDescent="0.25">
      <c r="A72" s="70">
        <v>45961</v>
      </c>
      <c r="B72" s="71">
        <f t="shared" si="5"/>
        <v>4078092.222001479</v>
      </c>
      <c r="C72" s="102">
        <f t="shared" si="22"/>
        <v>4078092.222001479</v>
      </c>
      <c r="D72" s="71">
        <f t="shared" si="23"/>
        <v>32246.764602230276</v>
      </c>
      <c r="E72" s="102">
        <f t="shared" si="12"/>
        <v>5675.3450089520584</v>
      </c>
      <c r="F72" s="71">
        <f t="shared" si="21"/>
        <v>-530948.11575614859</v>
      </c>
      <c r="G72" s="102">
        <f t="shared" si="21"/>
        <v>-71746.200392784842</v>
      </c>
      <c r="H72" s="71">
        <f t="shared" si="7"/>
        <v>3547144.1062453305</v>
      </c>
      <c r="I72" s="71">
        <f t="shared" si="7"/>
        <v>4006346.021608694</v>
      </c>
      <c r="J72" s="71">
        <f t="shared" ref="J72:J74" si="24">I72-H72</f>
        <v>459201.91536336346</v>
      </c>
      <c r="K72" s="71">
        <f t="shared" si="9"/>
        <v>-96432.402226306323</v>
      </c>
      <c r="L72" s="71">
        <f t="shared" si="10"/>
        <v>5579.9981145883503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34" ht="15" customHeight="1" x14ac:dyDescent="0.25">
      <c r="A73" s="70">
        <v>45991</v>
      </c>
      <c r="B73" s="71">
        <f t="shared" si="5"/>
        <v>4078092.222001479</v>
      </c>
      <c r="C73" s="102">
        <f t="shared" si="22"/>
        <v>4078092.222001479</v>
      </c>
      <c r="D73" s="71">
        <f t="shared" si="23"/>
        <v>32246.764602230276</v>
      </c>
      <c r="E73" s="102">
        <f t="shared" si="12"/>
        <v>5675.3450089520584</v>
      </c>
      <c r="F73" s="71">
        <f t="shared" si="21"/>
        <v>-563194.88035837887</v>
      </c>
      <c r="G73" s="102">
        <f t="shared" si="21"/>
        <v>-77421.545401736905</v>
      </c>
      <c r="H73" s="71">
        <f t="shared" si="7"/>
        <v>3514897.3416431001</v>
      </c>
      <c r="I73" s="71">
        <f t="shared" si="7"/>
        <v>4000670.6765997419</v>
      </c>
      <c r="J73" s="71">
        <f t="shared" si="24"/>
        <v>485773.33495664177</v>
      </c>
      <c r="K73" s="71">
        <f t="shared" si="9"/>
        <v>-102012.40034089478</v>
      </c>
      <c r="L73" s="71">
        <f t="shared" si="10"/>
        <v>5579.9981145884522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34" x14ac:dyDescent="0.25">
      <c r="A74" s="70">
        <v>46022</v>
      </c>
      <c r="B74" s="71">
        <f t="shared" si="5"/>
        <v>4078092.222001479</v>
      </c>
      <c r="C74" s="102">
        <f t="shared" si="22"/>
        <v>4078092.222001479</v>
      </c>
      <c r="D74" s="71">
        <f>($B$26*$F$6+($B$38-$B$26)*$E$6+($B$50-$B$38)*$D$6+($B$62-$B$50)*$C$6+($B$74-$B$62)*$B$6)/12</f>
        <v>32246.764602230276</v>
      </c>
      <c r="E74" s="102">
        <f t="shared" si="12"/>
        <v>5675.3450089520584</v>
      </c>
      <c r="F74" s="71">
        <f t="shared" si="21"/>
        <v>-595441.64496060915</v>
      </c>
      <c r="G74" s="102">
        <f t="shared" si="21"/>
        <v>-83096.890410688968</v>
      </c>
      <c r="H74" s="71">
        <f t="shared" si="7"/>
        <v>3482650.5770408697</v>
      </c>
      <c r="I74" s="71">
        <f t="shared" si="7"/>
        <v>3994995.3315907898</v>
      </c>
      <c r="J74" s="71">
        <f t="shared" si="24"/>
        <v>512344.75454992009</v>
      </c>
      <c r="K74" s="71">
        <f t="shared" si="9"/>
        <v>-107592.39845548321</v>
      </c>
      <c r="L74" s="71">
        <f t="shared" si="10"/>
        <v>5579.9981145884376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34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+'E3566'!L62</f>
        <v>2414.439702098658</v>
      </c>
      <c r="S75" s="122">
        <f>+'E3566'!K62</f>
        <v>-40632.421080422151</v>
      </c>
      <c r="T75" s="119"/>
      <c r="U75" s="120"/>
      <c r="V75" s="117"/>
      <c r="W75" s="123">
        <f>S75</f>
        <v>-40632.421080422151</v>
      </c>
    </row>
    <row r="76" spans="1:34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+'E3566'!L63</f>
        <v>5579.9981145884449</v>
      </c>
      <c r="S76" s="124">
        <f t="shared" ref="S76:S87" si="26">+S75-R76</f>
        <v>-46212.419195010596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5121.368132567477</v>
      </c>
      <c r="W76" s="121">
        <f t="shared" ref="W76:W87" si="28">+W75-V76</f>
        <v>-45753.789212989628</v>
      </c>
    </row>
    <row r="77" spans="1:34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+'E3566'!L64</f>
        <v>5579.9981145883503</v>
      </c>
      <c r="S77" s="124">
        <f t="shared" si="26"/>
        <v>-51792.417309598946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4693.3134826811602</v>
      </c>
      <c r="W77" s="121">
        <f t="shared" si="28"/>
        <v>-50447.102695670786</v>
      </c>
    </row>
    <row r="78" spans="1:34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+'E3566'!L65</f>
        <v>5579.9981145884449</v>
      </c>
      <c r="S78" s="124">
        <f t="shared" si="26"/>
        <v>-57372.415424187391</v>
      </c>
      <c r="T78" s="119">
        <f>U78-SUM($P$75:P78)+1</f>
        <v>276</v>
      </c>
      <c r="U78" s="120">
        <f t="shared" si="30"/>
        <v>365</v>
      </c>
      <c r="V78" s="117">
        <f t="shared" si="27"/>
        <v>4219.3958345929059</v>
      </c>
      <c r="W78" s="121">
        <f t="shared" si="28"/>
        <v>-54666.498530263692</v>
      </c>
    </row>
    <row r="79" spans="1:34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+'E3566'!L66</f>
        <v>5579.9981145884449</v>
      </c>
      <c r="S79" s="124">
        <f t="shared" si="26"/>
        <v>-62952.413538775836</v>
      </c>
      <c r="T79" s="119">
        <f>U79-SUM($P$75:P79)+1</f>
        <v>246</v>
      </c>
      <c r="U79" s="120">
        <f t="shared" si="30"/>
        <v>365</v>
      </c>
      <c r="V79" s="117">
        <f t="shared" si="27"/>
        <v>3760.765852571938</v>
      </c>
      <c r="W79" s="121">
        <f t="shared" si="28"/>
        <v>-58427.26438283563</v>
      </c>
    </row>
    <row r="80" spans="1:34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+'E3566'!L67</f>
        <v>5579.9981145883576</v>
      </c>
      <c r="S80" s="124">
        <f t="shared" si="26"/>
        <v>-68532.411653364194</v>
      </c>
      <c r="T80" s="119">
        <f>U80-SUM($P$75:P80)+1</f>
        <v>215</v>
      </c>
      <c r="U80" s="120">
        <f t="shared" si="30"/>
        <v>365</v>
      </c>
      <c r="V80" s="117">
        <f t="shared" si="27"/>
        <v>3286.8482044835532</v>
      </c>
      <c r="W80" s="121">
        <f t="shared" si="28"/>
        <v>-61714.112587319185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+'E3566'!L68</f>
        <v>5579.9981145884376</v>
      </c>
      <c r="S81" s="124">
        <f t="shared" si="26"/>
        <v>-74112.409767952631</v>
      </c>
      <c r="T81" s="119">
        <f>U81-SUM($P$75:P81)+1</f>
        <v>185</v>
      </c>
      <c r="U81" s="120">
        <f t="shared" si="30"/>
        <v>365</v>
      </c>
      <c r="V81" s="117">
        <f t="shared" si="27"/>
        <v>2828.2182224626331</v>
      </c>
      <c r="W81" s="121">
        <f t="shared" si="28"/>
        <v>-64542.330809781815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+'E3566'!L69</f>
        <v>5579.9981145884522</v>
      </c>
      <c r="S82" s="124">
        <f t="shared" si="26"/>
        <v>-79692.407882541083</v>
      </c>
      <c r="T82" s="119">
        <f>U82-SUM($P$75:P82)+1</f>
        <v>154</v>
      </c>
      <c r="U82" s="120">
        <f t="shared" si="30"/>
        <v>365</v>
      </c>
      <c r="V82" s="117">
        <f t="shared" si="27"/>
        <v>2354.3005743743056</v>
      </c>
      <c r="W82" s="121">
        <f t="shared" si="28"/>
        <v>-66896.63138415612</v>
      </c>
    </row>
    <row r="83" spans="1:42" x14ac:dyDescent="0.25">
      <c r="A83" s="160" t="s">
        <v>142</v>
      </c>
      <c r="B83" s="149">
        <f>B50</f>
        <v>48166.932987072454</v>
      </c>
      <c r="C83" s="149">
        <f>C50</f>
        <v>48166.932987072454</v>
      </c>
      <c r="D83" s="149">
        <f>SUM(D39:D50)</f>
        <v>2408.3466493536225</v>
      </c>
      <c r="E83" s="149">
        <f>SUM(E39:E50)</f>
        <v>167.5807876841896</v>
      </c>
      <c r="F83" s="149">
        <f t="shared" ref="F83:K83" si="34">F50</f>
        <v>-2408.3466493536225</v>
      </c>
      <c r="G83" s="149">
        <f t="shared" si="34"/>
        <v>-167.5807876841896</v>
      </c>
      <c r="H83" s="149">
        <f t="shared" si="34"/>
        <v>45758.586337718829</v>
      </c>
      <c r="I83" s="149">
        <f t="shared" si="34"/>
        <v>47999.352199388268</v>
      </c>
      <c r="J83" s="149">
        <f t="shared" si="34"/>
        <v>2240.7658616694389</v>
      </c>
      <c r="K83" s="149">
        <f t="shared" si="34"/>
        <v>-470.56083095058216</v>
      </c>
      <c r="L83" s="154">
        <f>SUM(L39:L50)</f>
        <v>470.56083095058216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+'E3566'!L70</f>
        <v>5579.9981145884376</v>
      </c>
      <c r="S83" s="124">
        <f t="shared" si="26"/>
        <v>-85272.405997129521</v>
      </c>
      <c r="T83" s="119">
        <f>U83-SUM($P$75:P83)+1</f>
        <v>123</v>
      </c>
      <c r="U83" s="120">
        <f t="shared" si="30"/>
        <v>365</v>
      </c>
      <c r="V83" s="117">
        <f t="shared" si="27"/>
        <v>1880.3829262859667</v>
      </c>
      <c r="W83" s="121">
        <f t="shared" si="28"/>
        <v>-68777.014310442086</v>
      </c>
    </row>
    <row r="84" spans="1:42" x14ac:dyDescent="0.25">
      <c r="A84" s="162" t="s">
        <v>143</v>
      </c>
      <c r="B84" s="163">
        <f>(B38+B50+SUM(B39:B49)*2)/24</f>
        <v>10034.777705640094</v>
      </c>
      <c r="C84" s="163">
        <f>(C38+C50+SUM(C39:C49)*2)/24</f>
        <v>10034.777705640094</v>
      </c>
      <c r="D84" s="163"/>
      <c r="E84" s="164"/>
      <c r="F84" s="163">
        <f t="shared" ref="F84:K84" si="35">(F38+F50+SUM(F39:F49)*2)/24</f>
        <v>-1204.1733246768115</v>
      </c>
      <c r="G84" s="163">
        <f t="shared" si="35"/>
        <v>-18.154585332453873</v>
      </c>
      <c r="H84" s="163">
        <f t="shared" si="35"/>
        <v>8830.6043809632829</v>
      </c>
      <c r="I84" s="163">
        <f t="shared" si="35"/>
        <v>10016.62312030764</v>
      </c>
      <c r="J84" s="163">
        <f t="shared" si="35"/>
        <v>1186.0187393443575</v>
      </c>
      <c r="K84" s="163">
        <f t="shared" si="35"/>
        <v>-249.06393526231508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+'E3566'!L71</f>
        <v>5579.9981145884522</v>
      </c>
      <c r="S84" s="124">
        <f t="shared" si="26"/>
        <v>-90852.404111717973</v>
      </c>
      <c r="T84" s="119">
        <f>U84-SUM($P$75:P84)+1</f>
        <v>93</v>
      </c>
      <c r="U84" s="120">
        <f t="shared" si="30"/>
        <v>365</v>
      </c>
      <c r="V84" s="117">
        <f t="shared" si="27"/>
        <v>1421.752944265003</v>
      </c>
      <c r="W84" s="121">
        <f t="shared" si="28"/>
        <v>-70198.767254707083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+'E3566'!L72</f>
        <v>5579.9981145883503</v>
      </c>
      <c r="S85" s="124">
        <f t="shared" si="26"/>
        <v>-96432.402226306323</v>
      </c>
      <c r="T85" s="119">
        <f>U85-SUM($P$75:P85)+1</f>
        <v>62</v>
      </c>
      <c r="U85" s="120">
        <f t="shared" si="30"/>
        <v>365</v>
      </c>
      <c r="V85" s="117">
        <f t="shared" si="27"/>
        <v>947.83529617665124</v>
      </c>
      <c r="W85" s="121">
        <f t="shared" si="28"/>
        <v>-71146.602550883734</v>
      </c>
    </row>
    <row r="86" spans="1:42" x14ac:dyDescent="0.25">
      <c r="A86" s="170" t="s">
        <v>145</v>
      </c>
      <c r="B86" s="171">
        <f>B62</f>
        <v>4078092.222001479</v>
      </c>
      <c r="C86" s="171">
        <f>C62</f>
        <v>4078092.222001479</v>
      </c>
      <c r="D86" s="171">
        <f>SUM(D51:D62)</f>
        <v>206072.1230844922</v>
      </c>
      <c r="E86" s="171">
        <f>SUM(E51:E62)</f>
        <v>14825.169515580066</v>
      </c>
      <c r="F86" s="171">
        <f t="shared" ref="F86:K86" si="36">F62</f>
        <v>-208480.46973384579</v>
      </c>
      <c r="G86" s="171">
        <f t="shared" si="36"/>
        <v>-14992.750303264256</v>
      </c>
      <c r="H86" s="171">
        <f t="shared" si="36"/>
        <v>3869611.7522676331</v>
      </c>
      <c r="I86" s="171">
        <f t="shared" si="36"/>
        <v>4063099.4716982148</v>
      </c>
      <c r="J86" s="171">
        <f t="shared" si="36"/>
        <v>193487.71943058167</v>
      </c>
      <c r="K86" s="171">
        <f t="shared" si="36"/>
        <v>-40632.421080422151</v>
      </c>
      <c r="L86" s="172">
        <f>SUM(L51:L62)</f>
        <v>40161.860249471574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+'E3566'!L73</f>
        <v>5579.9981145884522</v>
      </c>
      <c r="S86" s="124">
        <f t="shared" si="26"/>
        <v>-102012.40034089478</v>
      </c>
      <c r="T86" s="119">
        <f>U86-SUM($P$75:P86)+1</f>
        <v>32</v>
      </c>
      <c r="U86" s="120">
        <f t="shared" si="30"/>
        <v>365</v>
      </c>
      <c r="V86" s="117">
        <f t="shared" si="27"/>
        <v>489.20531415569991</v>
      </c>
      <c r="W86" s="121">
        <f t="shared" si="28"/>
        <v>-71635.807865039431</v>
      </c>
    </row>
    <row r="87" spans="1:42" x14ac:dyDescent="0.25">
      <c r="A87" s="173" t="s">
        <v>146</v>
      </c>
      <c r="B87" s="174">
        <f t="shared" ref="B87:C87" si="37">(B50+B62+SUM(B51:B61)*2)/24</f>
        <v>887734.70153174049</v>
      </c>
      <c r="C87" s="174">
        <f t="shared" si="37"/>
        <v>887734.70153174049</v>
      </c>
      <c r="D87" s="174"/>
      <c r="E87" s="175"/>
      <c r="F87" s="174">
        <f t="shared" ref="F87:H87" si="38">(F50+F62+SUM(F51:F61)*2)/24</f>
        <v>-105444.40819159971</v>
      </c>
      <c r="G87" s="174">
        <f t="shared" si="38"/>
        <v>-2088.6926993849734</v>
      </c>
      <c r="H87" s="174">
        <f t="shared" si="38"/>
        <v>782290.29334014084</v>
      </c>
      <c r="I87" s="174">
        <f>(I50+I62+SUM(I51:I61)*2)/24</f>
        <v>885646.0088323555</v>
      </c>
      <c r="J87" s="174">
        <f t="shared" ref="J87:K87" si="39">(J50+J62+SUM(J51:J61)*2)/24</f>
        <v>103355.71549221477</v>
      </c>
      <c r="K87" s="174">
        <f t="shared" si="39"/>
        <v>-21704.700253365099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+'E3566'!L74</f>
        <v>5579.9981145884376</v>
      </c>
      <c r="S87" s="124">
        <f t="shared" si="26"/>
        <v>-107592.39845548321</v>
      </c>
      <c r="T87" s="119">
        <f>U87-SUM($P$75:P87)+1</f>
        <v>1</v>
      </c>
      <c r="U87" s="120">
        <f t="shared" si="30"/>
        <v>365</v>
      </c>
      <c r="V87" s="117">
        <f t="shared" si="27"/>
        <v>15.287666067365583</v>
      </c>
      <c r="W87" s="121">
        <f t="shared" si="28"/>
        <v>-71651.095531106796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66959.977375061062</v>
      </c>
      <c r="S88" s="133">
        <f>+'E3566'!K74-S87</f>
        <v>0</v>
      </c>
      <c r="T88" s="83"/>
      <c r="U88" s="134"/>
      <c r="V88" s="132">
        <f>SUM(V76:V87)</f>
        <v>31018.674450684655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4078092.222001479</v>
      </c>
      <c r="C89" s="149">
        <f>C74</f>
        <v>4078092.222001479</v>
      </c>
      <c r="D89" s="149">
        <f>SUM(D63:D74)</f>
        <v>386961.1752267633</v>
      </c>
      <c r="E89" s="149">
        <f>SUM(E63:E74)</f>
        <v>68104.140107424682</v>
      </c>
      <c r="F89" s="149">
        <f t="shared" ref="F89:K89" si="40">F74</f>
        <v>-595441.64496060915</v>
      </c>
      <c r="G89" s="149">
        <f t="shared" si="40"/>
        <v>-83096.890410688968</v>
      </c>
      <c r="H89" s="149">
        <f t="shared" si="40"/>
        <v>3482650.5770408697</v>
      </c>
      <c r="I89" s="149">
        <f t="shared" si="40"/>
        <v>3994995.3315907898</v>
      </c>
      <c r="J89" s="149">
        <f t="shared" si="40"/>
        <v>512344.75454992009</v>
      </c>
      <c r="K89" s="149">
        <f t="shared" si="40"/>
        <v>-107592.39845548321</v>
      </c>
      <c r="L89" s="154">
        <f>SUM(L63:L74)</f>
        <v>66959.977375061062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4078092.2220014785</v>
      </c>
      <c r="C90" s="163">
        <f>(C62+C74+SUM(C63:C73)*2)/24</f>
        <v>4078092.2220014785</v>
      </c>
      <c r="D90" s="163"/>
      <c r="E90" s="164"/>
      <c r="F90" s="163">
        <f t="shared" ref="F90:K90" si="41">(F62+F74+SUM(F63:F73)*2)/24</f>
        <v>-401961.05734722741</v>
      </c>
      <c r="G90" s="163">
        <f t="shared" si="41"/>
        <v>-49044.820356976597</v>
      </c>
      <c r="H90" s="163">
        <f t="shared" si="41"/>
        <v>3676131.1646542512</v>
      </c>
      <c r="I90" s="163">
        <f t="shared" si="41"/>
        <v>4029047.4016445023</v>
      </c>
      <c r="J90" s="163">
        <f t="shared" si="41"/>
        <v>352916.23699025082</v>
      </c>
      <c r="K90" s="163">
        <f t="shared" si="41"/>
        <v>-74112.409767952646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-74112.409767952646</v>
      </c>
      <c r="T90" s="83"/>
      <c r="U90" s="84"/>
      <c r="V90" s="139" t="s">
        <v>131</v>
      </c>
      <c r="W90" s="140">
        <f>W87</f>
        <v>-71651.095531106796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3">
        <v>2023</v>
      </c>
      <c r="B93" s="180">
        <f>C84+G84+W38</f>
        <v>9784.8054371916587</v>
      </c>
      <c r="C93"/>
      <c r="D93"/>
      <c r="E93"/>
      <c r="F93"/>
      <c r="G93"/>
      <c r="H93"/>
      <c r="I93"/>
      <c r="J93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3">
        <v>2024</v>
      </c>
      <c r="B94" s="180">
        <f>C87+G87+W64</f>
        <v>865457.52293568105</v>
      </c>
      <c r="C94"/>
      <c r="D94"/>
      <c r="E94"/>
      <c r="F94"/>
      <c r="G94"/>
      <c r="H94"/>
      <c r="I94"/>
      <c r="J94"/>
      <c r="K94" s="181"/>
      <c r="L94" s="181"/>
    </row>
    <row r="95" spans="1:42" x14ac:dyDescent="0.25">
      <c r="A95" s="243">
        <v>2025</v>
      </c>
      <c r="B95" s="180">
        <f>C90+G90+W90</f>
        <v>3957396.3061133949</v>
      </c>
      <c r="C95"/>
      <c r="D95"/>
      <c r="E95"/>
      <c r="F95"/>
      <c r="G95"/>
      <c r="H95"/>
      <c r="I95"/>
      <c r="J95"/>
      <c r="K95" s="181"/>
      <c r="L95" s="181"/>
    </row>
    <row r="96" spans="1:42" x14ac:dyDescent="0.25">
      <c r="A96"/>
      <c r="B96"/>
      <c r="C96"/>
      <c r="D96"/>
      <c r="E96"/>
      <c r="F96"/>
      <c r="G96"/>
      <c r="H96"/>
      <c r="I96"/>
      <c r="J96"/>
      <c r="K96" s="181"/>
      <c r="L96" s="181"/>
    </row>
    <row r="97" spans="1:12" x14ac:dyDescent="0.25">
      <c r="A97"/>
      <c r="B97"/>
      <c r="C97"/>
      <c r="D97"/>
      <c r="E97"/>
      <c r="F97"/>
      <c r="G97"/>
      <c r="H97"/>
      <c r="I97"/>
      <c r="J97"/>
      <c r="K97" s="181"/>
      <c r="L97" s="181"/>
    </row>
    <row r="98" spans="1:12" x14ac:dyDescent="0.25">
      <c r="A98"/>
      <c r="B98"/>
      <c r="C98"/>
      <c r="D98"/>
      <c r="E98"/>
      <c r="F98"/>
      <c r="G98"/>
      <c r="H98"/>
      <c r="I98"/>
      <c r="J98"/>
    </row>
    <row r="99" spans="1:12" x14ac:dyDescent="0.25">
      <c r="A99"/>
      <c r="B99"/>
      <c r="C99"/>
      <c r="D99"/>
      <c r="E99"/>
      <c r="F99"/>
      <c r="G99"/>
      <c r="H99"/>
      <c r="I99"/>
      <c r="J99"/>
    </row>
    <row r="100" spans="1:12" x14ac:dyDescent="0.25">
      <c r="A100"/>
      <c r="B100"/>
      <c r="C100"/>
      <c r="D100"/>
      <c r="E100"/>
      <c r="F100"/>
      <c r="G100"/>
      <c r="H100"/>
      <c r="I100"/>
      <c r="J100"/>
    </row>
    <row r="101" spans="1:12" x14ac:dyDescent="0.25">
      <c r="A101"/>
      <c r="B101"/>
      <c r="C101"/>
      <c r="D101"/>
      <c r="E101"/>
      <c r="F101"/>
      <c r="G101"/>
      <c r="H101"/>
      <c r="I101"/>
      <c r="J101"/>
    </row>
    <row r="102" spans="1:12" x14ac:dyDescent="0.25">
      <c r="A102"/>
      <c r="B102"/>
      <c r="C102"/>
      <c r="D102"/>
      <c r="E102"/>
      <c r="F102"/>
      <c r="G102"/>
      <c r="H102"/>
      <c r="I102"/>
      <c r="J102"/>
    </row>
    <row r="103" spans="1:12" x14ac:dyDescent="0.25">
      <c r="A103"/>
      <c r="B103"/>
      <c r="C103"/>
      <c r="D103"/>
      <c r="E103"/>
      <c r="F103"/>
      <c r="G103"/>
      <c r="H103"/>
      <c r="I103"/>
      <c r="J103"/>
    </row>
    <row r="104" spans="1:12" x14ac:dyDescent="0.25">
      <c r="A104"/>
      <c r="B104"/>
      <c r="C104"/>
      <c r="D104"/>
      <c r="E104"/>
      <c r="F104"/>
      <c r="G104"/>
      <c r="H104"/>
      <c r="I104"/>
      <c r="J104"/>
    </row>
    <row r="105" spans="1:12" x14ac:dyDescent="0.25">
      <c r="A105"/>
      <c r="B105"/>
      <c r="C105"/>
      <c r="D105"/>
      <c r="E105"/>
      <c r="F105"/>
      <c r="G105"/>
      <c r="H105"/>
      <c r="I105"/>
      <c r="J105"/>
    </row>
    <row r="106" spans="1:12" x14ac:dyDescent="0.25">
      <c r="A106"/>
      <c r="B106"/>
      <c r="C106"/>
      <c r="D106"/>
      <c r="E106"/>
      <c r="F106"/>
      <c r="G106"/>
      <c r="H106"/>
      <c r="I106"/>
      <c r="J106"/>
    </row>
    <row r="107" spans="1:12" x14ac:dyDescent="0.25">
      <c r="A107"/>
      <c r="B107"/>
      <c r="C107"/>
      <c r="D107"/>
      <c r="E107"/>
      <c r="F107"/>
      <c r="G107"/>
      <c r="H107"/>
      <c r="I107"/>
      <c r="J107"/>
    </row>
    <row r="108" spans="1:12" x14ac:dyDescent="0.25">
      <c r="A108"/>
      <c r="B108"/>
      <c r="C108"/>
      <c r="D108"/>
      <c r="E108"/>
      <c r="F108"/>
      <c r="G108"/>
      <c r="H108"/>
      <c r="I108"/>
      <c r="J108"/>
    </row>
    <row r="109" spans="1:12" x14ac:dyDescent="0.25">
      <c r="A109"/>
      <c r="B109"/>
      <c r="C109"/>
      <c r="D109"/>
      <c r="E109"/>
      <c r="F109"/>
      <c r="G109"/>
      <c r="H109"/>
      <c r="I109"/>
      <c r="J109"/>
    </row>
    <row r="110" spans="1:12" x14ac:dyDescent="0.25">
      <c r="A110"/>
      <c r="B110"/>
      <c r="C110"/>
      <c r="D110"/>
      <c r="E110"/>
      <c r="F110"/>
      <c r="G110"/>
      <c r="H110"/>
      <c r="I110"/>
      <c r="J110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33"/>
  </sheetPr>
  <dimension ref="A1:AP143"/>
  <sheetViews>
    <sheetView view="pageBreakPreview" zoomScale="60" zoomScaleNormal="150" workbookViewId="0">
      <pane xSplit="1" ySplit="13" topLeftCell="B14" activePane="bottomRight" state="frozen"/>
      <selection activeCell="K48" sqref="K48"/>
      <selection pane="topRight" activeCell="K48" sqref="K48"/>
      <selection pane="bottomLeft" activeCell="K48" sqref="K48"/>
      <selection pane="bottomRight" activeCell="B60" sqref="B60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4" width="10.140625" customWidth="1"/>
    <col min="25" max="25" width="4.140625" customWidth="1"/>
    <col min="26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6" s="19" customFormat="1" x14ac:dyDescent="0.25">
      <c r="A1" s="185" t="s">
        <v>56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26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26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26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26" s="19" customFormat="1" x14ac:dyDescent="0.25">
      <c r="A5" s="35" t="s">
        <v>150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 t="s">
        <v>33</v>
      </c>
      <c r="X5"/>
      <c r="Y5"/>
      <c r="Z5"/>
    </row>
    <row r="6" spans="1:26" s="19" customFormat="1" x14ac:dyDescent="0.25">
      <c r="A6" s="37" t="s">
        <v>64</v>
      </c>
      <c r="B6" s="38">
        <v>0.1429</v>
      </c>
      <c r="C6" s="38">
        <v>0.24490000000000001</v>
      </c>
      <c r="D6" s="38">
        <v>0.1749</v>
      </c>
      <c r="E6" s="38">
        <v>0.1249</v>
      </c>
      <c r="F6" s="38">
        <v>8.9300000000000004E-2</v>
      </c>
      <c r="G6" s="38">
        <v>8.9200000000000002E-2</v>
      </c>
      <c r="H6" s="38">
        <v>8.9300000000000004E-2</v>
      </c>
      <c r="I6" s="38">
        <v>4.4600000000000001E-2</v>
      </c>
      <c r="J6" s="38">
        <f>SUM(B6:I6)</f>
        <v>1.0000000000000002</v>
      </c>
      <c r="X6"/>
      <c r="Y6"/>
      <c r="Z6"/>
    </row>
    <row r="7" spans="1:26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</row>
    <row r="8" spans="1:26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6" ht="15.75" thickBot="1" x14ac:dyDescent="0.3">
      <c r="A9" s="47"/>
      <c r="B9" s="48"/>
      <c r="C9" s="49"/>
      <c r="D9" s="48" t="s">
        <v>73</v>
      </c>
      <c r="E9" s="50">
        <v>6.6699999999999995E-2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6" ht="15.75" thickBot="1" x14ac:dyDescent="0.3">
      <c r="A10" s="47"/>
      <c r="B10" s="48"/>
      <c r="C10" s="49"/>
      <c r="D10" s="48" t="s">
        <v>75</v>
      </c>
      <c r="E10" s="50">
        <v>6.6699999999999995E-2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6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6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6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6" ht="15.75" thickBot="1" x14ac:dyDescent="0.3">
      <c r="A14" s="65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26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6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+'E3970'!L38</f>
        <v>0</v>
      </c>
      <c r="S23" s="122">
        <f>+'E3970'!K38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+'E3970'!L39</f>
        <v>73.653069656512471</v>
      </c>
      <c r="S24" s="124">
        <f t="shared" ref="S24:S35" si="1">+S23-R24</f>
        <v>-73.653069656512471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67.599392698442955</v>
      </c>
      <c r="W24" s="121">
        <f t="shared" ref="W24:W35" si="3">+W23-V24</f>
        <v>-67.599392698442955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+'E3970'!L40</f>
        <v>73.653069656512471</v>
      </c>
      <c r="S25" s="124">
        <f t="shared" si="1"/>
        <v>-147.30613931302494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61.949294204244737</v>
      </c>
      <c r="W25" s="121">
        <f t="shared" si="3"/>
        <v>-129.54868690268768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+'E3970'!L41</f>
        <v>73.653069656512457</v>
      </c>
      <c r="S26" s="124">
        <f t="shared" si="1"/>
        <v>-220.9592089695374</v>
      </c>
      <c r="T26" s="119">
        <f>U26-SUM($P$23:P26)+1</f>
        <v>276</v>
      </c>
      <c r="U26" s="120">
        <f t="shared" si="4"/>
        <v>365</v>
      </c>
      <c r="V26" s="117">
        <f t="shared" si="2"/>
        <v>55.693828014239557</v>
      </c>
      <c r="W26" s="121">
        <f t="shared" si="3"/>
        <v>-185.24251491692723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+'E3970'!L42</f>
        <v>73.653069656512486</v>
      </c>
      <c r="S27" s="124">
        <f t="shared" si="1"/>
        <v>-294.61227862604989</v>
      </c>
      <c r="T27" s="119">
        <f>U27-SUM($P$23:P27)+1</f>
        <v>246</v>
      </c>
      <c r="U27" s="120">
        <f t="shared" si="4"/>
        <v>365</v>
      </c>
      <c r="V27" s="117">
        <f t="shared" si="2"/>
        <v>49.640151056170062</v>
      </c>
      <c r="W27" s="121">
        <f t="shared" si="3"/>
        <v>-234.88266597309729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+'E3970'!L43</f>
        <v>73.653069656512457</v>
      </c>
      <c r="S28" s="124">
        <f t="shared" si="1"/>
        <v>-368.26534828256234</v>
      </c>
      <c r="T28" s="119">
        <f>U28-SUM($P$23:P28)+1</f>
        <v>215</v>
      </c>
      <c r="U28" s="120">
        <f t="shared" si="4"/>
        <v>365</v>
      </c>
      <c r="V28" s="117">
        <f t="shared" si="2"/>
        <v>43.384684866164875</v>
      </c>
      <c r="W28" s="121">
        <f t="shared" si="3"/>
        <v>-278.26735083926218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+'E3970'!L44</f>
        <v>73.653069656512457</v>
      </c>
      <c r="S29" s="124">
        <f t="shared" si="1"/>
        <v>-441.9184179390748</v>
      </c>
      <c r="T29" s="119">
        <f>U29-SUM($P$23:P29)+1</f>
        <v>185</v>
      </c>
      <c r="U29" s="120">
        <f t="shared" si="4"/>
        <v>365</v>
      </c>
      <c r="V29" s="117">
        <f t="shared" si="2"/>
        <v>37.331007908095359</v>
      </c>
      <c r="W29" s="121">
        <f t="shared" si="3"/>
        <v>-315.59835874735757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+'E3970'!L45</f>
        <v>73.653069656512514</v>
      </c>
      <c r="S30" s="124">
        <f t="shared" si="1"/>
        <v>-515.57148759558731</v>
      </c>
      <c r="T30" s="119">
        <f>U30-SUM($P$23:P30)+1</f>
        <v>154</v>
      </c>
      <c r="U30" s="120">
        <f t="shared" si="4"/>
        <v>365</v>
      </c>
      <c r="V30" s="117">
        <f t="shared" si="2"/>
        <v>31.075541718090211</v>
      </c>
      <c r="W30" s="121">
        <f t="shared" si="3"/>
        <v>-346.67390046544779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+'E3970'!L46</f>
        <v>73.653069656512457</v>
      </c>
      <c r="S31" s="124">
        <f t="shared" si="1"/>
        <v>-589.22455725209977</v>
      </c>
      <c r="T31" s="119">
        <f>U31-SUM($P$23:P31)+1</f>
        <v>123</v>
      </c>
      <c r="U31" s="120">
        <f t="shared" si="4"/>
        <v>365</v>
      </c>
      <c r="V31" s="117">
        <f t="shared" si="2"/>
        <v>24.82007552808502</v>
      </c>
      <c r="W31" s="121">
        <f t="shared" si="3"/>
        <v>-371.49397599353279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+'E3970'!L47</f>
        <v>73.653069656512457</v>
      </c>
      <c r="S32" s="124">
        <f t="shared" si="1"/>
        <v>-662.87762690861223</v>
      </c>
      <c r="T32" s="119">
        <f>U32-SUM($P$23:P32)+1</f>
        <v>93</v>
      </c>
      <c r="U32" s="120">
        <f t="shared" si="4"/>
        <v>365</v>
      </c>
      <c r="V32" s="117">
        <f t="shared" si="2"/>
        <v>18.766398570015504</v>
      </c>
      <c r="W32" s="121">
        <f t="shared" si="3"/>
        <v>-390.26037456354828</v>
      </c>
    </row>
    <row r="33" spans="1:34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+'E3970'!L48</f>
        <v>56.463917290909194</v>
      </c>
      <c r="S33" s="124">
        <f t="shared" si="1"/>
        <v>-719.34154419952142</v>
      </c>
      <c r="T33" s="119">
        <f>U33-SUM($P$23:P33)+1</f>
        <v>62</v>
      </c>
      <c r="U33" s="120">
        <f t="shared" si="4"/>
        <v>365</v>
      </c>
      <c r="V33" s="117">
        <f t="shared" si="2"/>
        <v>9.5911311562640265</v>
      </c>
      <c r="W33" s="121">
        <f t="shared" si="3"/>
        <v>-399.85150571981228</v>
      </c>
    </row>
    <row r="34" spans="1:34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+'E3970'!L49</f>
        <v>39.274764925306954</v>
      </c>
      <c r="S34" s="124">
        <f t="shared" si="1"/>
        <v>-758.61630912482838</v>
      </c>
      <c r="T34" s="119">
        <f>U34-SUM($P$23:P34)+1</f>
        <v>32</v>
      </c>
      <c r="U34" s="120">
        <f t="shared" si="4"/>
        <v>365</v>
      </c>
      <c r="V34" s="117">
        <f t="shared" si="2"/>
        <v>3.4432670619447192</v>
      </c>
      <c r="W34" s="121">
        <f t="shared" si="3"/>
        <v>-403.29477278175699</v>
      </c>
    </row>
    <row r="35" spans="1:34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+'E3970'!L50</f>
        <v>39.27476492530559</v>
      </c>
      <c r="S35" s="124">
        <f t="shared" si="1"/>
        <v>-797.89107405013397</v>
      </c>
      <c r="T35" s="119">
        <f>U35-SUM($P$23:P35)+1</f>
        <v>1</v>
      </c>
      <c r="U35" s="120">
        <f t="shared" si="4"/>
        <v>365</v>
      </c>
      <c r="V35" s="117">
        <f t="shared" si="2"/>
        <v>0.10760209568576874</v>
      </c>
      <c r="W35" s="121">
        <f t="shared" si="3"/>
        <v>-403.40237487744275</v>
      </c>
    </row>
    <row r="36" spans="1:34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797.89107405013397</v>
      </c>
      <c r="S36" s="133">
        <f>+'E3970'!K50-S35</f>
        <v>0</v>
      </c>
      <c r="T36" s="83"/>
      <c r="U36" s="134"/>
      <c r="V36" s="132">
        <f>SUM(V24:V35)</f>
        <v>403.40237487744275</v>
      </c>
      <c r="W36" s="88"/>
    </row>
    <row r="37" spans="1:34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34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-432.60762707437311</v>
      </c>
      <c r="T38" s="83"/>
      <c r="U38" s="84"/>
      <c r="V38" s="139" t="s">
        <v>131</v>
      </c>
      <c r="W38" s="140">
        <f>W35</f>
        <v>-403.40237487744275</v>
      </c>
    </row>
    <row r="39" spans="1:34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350.72890312624986</v>
      </c>
      <c r="E39" s="128">
        <f>+(C38*$E$10/12)+(((C39-C38)*$E$10/12)*0.5)</f>
        <v>0</v>
      </c>
      <c r="F39" s="127">
        <f t="shared" ref="F39:G44" si="6">-D39+F38</f>
        <v>-350.72890312624986</v>
      </c>
      <c r="G39" s="128">
        <f t="shared" si="6"/>
        <v>0</v>
      </c>
      <c r="H39" s="127">
        <f t="shared" ref="H39:I74" si="7">B39+F39</f>
        <v>-350.72890312624986</v>
      </c>
      <c r="I39" s="127">
        <f t="shared" si="7"/>
        <v>0</v>
      </c>
      <c r="J39" s="127">
        <f t="shared" ref="J39:J69" si="8">I39-H39</f>
        <v>350.72890312624986</v>
      </c>
      <c r="K39" s="127">
        <f t="shared" ref="K39:K74" si="9">-J39*$K$11</f>
        <v>-73.653069656512471</v>
      </c>
      <c r="L39" s="127">
        <f t="shared" ref="L39:L74" si="10">-K39+K38</f>
        <v>73.653069656512471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350.72890312624986</v>
      </c>
      <c r="E40" s="102">
        <f>+(C39*$E$10/12)+(((C40-C39)*$E$10/12)*0.5)</f>
        <v>0</v>
      </c>
      <c r="F40" s="71">
        <f t="shared" si="6"/>
        <v>-701.45780625249972</v>
      </c>
      <c r="G40" s="102">
        <f t="shared" si="6"/>
        <v>0</v>
      </c>
      <c r="H40" s="71">
        <f t="shared" si="7"/>
        <v>-701.45780625249972</v>
      </c>
      <c r="I40" s="71">
        <f t="shared" si="7"/>
        <v>0</v>
      </c>
      <c r="J40" s="71">
        <f t="shared" si="8"/>
        <v>701.45780625249972</v>
      </c>
      <c r="K40" s="71">
        <f t="shared" si="9"/>
        <v>-147.30613931302494</v>
      </c>
      <c r="L40" s="71">
        <f t="shared" si="10"/>
        <v>73.653069656512471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AA40" s="76"/>
      <c r="AB40" s="76"/>
      <c r="AC40" s="76"/>
      <c r="AD40" s="76"/>
      <c r="AE40" s="76"/>
      <c r="AF40" s="76"/>
      <c r="AG40" s="76"/>
      <c r="AH40" s="76"/>
    </row>
    <row r="41" spans="1:34" x14ac:dyDescent="0.25">
      <c r="A41" s="70">
        <v>45016</v>
      </c>
      <c r="B41" s="71">
        <f t="shared" si="5"/>
        <v>0</v>
      </c>
      <c r="C41" s="102"/>
      <c r="D41" s="71">
        <f t="shared" si="11"/>
        <v>350.72890312624986</v>
      </c>
      <c r="E41" s="102">
        <f t="shared" ref="E41:E74" si="12">+(C40*$E$10/12)+(((C41-C40)*$E$10/12)*0.5)</f>
        <v>0</v>
      </c>
      <c r="F41" s="71">
        <f t="shared" si="6"/>
        <v>-1052.1867093787496</v>
      </c>
      <c r="G41" s="102">
        <f t="shared" si="6"/>
        <v>0</v>
      </c>
      <c r="H41" s="71">
        <f t="shared" si="7"/>
        <v>-1052.1867093787496</v>
      </c>
      <c r="I41" s="71">
        <f t="shared" si="7"/>
        <v>0</v>
      </c>
      <c r="J41" s="71">
        <f t="shared" si="8"/>
        <v>1052.1867093787496</v>
      </c>
      <c r="K41" s="71">
        <f t="shared" si="9"/>
        <v>-220.9592089695374</v>
      </c>
      <c r="L41" s="71">
        <f t="shared" si="10"/>
        <v>73.653069656512457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AA41" s="76"/>
      <c r="AB41" s="76"/>
      <c r="AC41" s="76"/>
      <c r="AD41" s="76"/>
      <c r="AE41" s="76"/>
      <c r="AF41" s="76"/>
      <c r="AG41" s="76"/>
      <c r="AH41" s="76"/>
    </row>
    <row r="42" spans="1:34" x14ac:dyDescent="0.25">
      <c r="A42" s="70">
        <v>45046</v>
      </c>
      <c r="B42" s="71">
        <f t="shared" si="5"/>
        <v>0</v>
      </c>
      <c r="C42" s="102"/>
      <c r="D42" s="71">
        <f t="shared" si="11"/>
        <v>350.72890312624986</v>
      </c>
      <c r="E42" s="102">
        <f t="shared" si="12"/>
        <v>0</v>
      </c>
      <c r="F42" s="71">
        <f t="shared" si="6"/>
        <v>-1402.9156125049994</v>
      </c>
      <c r="G42" s="102">
        <f t="shared" si="6"/>
        <v>0</v>
      </c>
      <c r="H42" s="71">
        <f t="shared" si="7"/>
        <v>-1402.9156125049994</v>
      </c>
      <c r="I42" s="71">
        <f t="shared" si="7"/>
        <v>0</v>
      </c>
      <c r="J42" s="71">
        <f t="shared" si="8"/>
        <v>1402.9156125049994</v>
      </c>
      <c r="K42" s="71">
        <f t="shared" si="9"/>
        <v>-294.61227862604989</v>
      </c>
      <c r="L42" s="71">
        <f t="shared" si="10"/>
        <v>73.653069656512486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AA42" s="76"/>
      <c r="AB42" s="76"/>
      <c r="AC42" s="76"/>
      <c r="AD42" s="76"/>
      <c r="AE42" s="76"/>
      <c r="AF42" s="76"/>
      <c r="AG42" s="76"/>
      <c r="AH42" s="76"/>
    </row>
    <row r="43" spans="1:34" x14ac:dyDescent="0.25">
      <c r="A43" s="70">
        <v>45077</v>
      </c>
      <c r="B43" s="71">
        <f t="shared" si="5"/>
        <v>0</v>
      </c>
      <c r="C43" s="102"/>
      <c r="D43" s="71">
        <f t="shared" si="11"/>
        <v>350.72890312624986</v>
      </c>
      <c r="E43" s="102">
        <f t="shared" si="12"/>
        <v>0</v>
      </c>
      <c r="F43" s="71">
        <f t="shared" si="6"/>
        <v>-1753.6445156312493</v>
      </c>
      <c r="G43" s="102">
        <f t="shared" si="6"/>
        <v>0</v>
      </c>
      <c r="H43" s="71">
        <f t="shared" si="7"/>
        <v>-1753.6445156312493</v>
      </c>
      <c r="I43" s="71">
        <f t="shared" si="7"/>
        <v>0</v>
      </c>
      <c r="J43" s="71">
        <f t="shared" si="8"/>
        <v>1753.6445156312493</v>
      </c>
      <c r="K43" s="71">
        <f t="shared" si="9"/>
        <v>-368.26534828256234</v>
      </c>
      <c r="L43" s="71">
        <f t="shared" si="10"/>
        <v>73.653069656512457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AA43" s="76"/>
      <c r="AB43" s="76"/>
      <c r="AC43" s="76"/>
      <c r="AD43" s="76"/>
      <c r="AE43" s="76"/>
      <c r="AF43" s="76"/>
      <c r="AG43" s="76"/>
      <c r="AH43" s="76"/>
    </row>
    <row r="44" spans="1:34" x14ac:dyDescent="0.25">
      <c r="A44" s="70">
        <v>45107</v>
      </c>
      <c r="B44" s="71">
        <f t="shared" si="5"/>
        <v>0</v>
      </c>
      <c r="C44" s="102"/>
      <c r="D44" s="71">
        <f t="shared" si="11"/>
        <v>350.72890312624986</v>
      </c>
      <c r="E44" s="102">
        <f t="shared" si="12"/>
        <v>0</v>
      </c>
      <c r="F44" s="71">
        <f t="shared" si="6"/>
        <v>-2104.3734187574992</v>
      </c>
      <c r="G44" s="102">
        <f t="shared" si="6"/>
        <v>0</v>
      </c>
      <c r="H44" s="71">
        <f t="shared" si="7"/>
        <v>-2104.3734187574992</v>
      </c>
      <c r="I44" s="71">
        <f t="shared" si="7"/>
        <v>0</v>
      </c>
      <c r="J44" s="71">
        <f t="shared" si="8"/>
        <v>2104.3734187574992</v>
      </c>
      <c r="K44" s="71">
        <f t="shared" si="9"/>
        <v>-441.9184179390748</v>
      </c>
      <c r="L44" s="71">
        <f t="shared" si="10"/>
        <v>73.653069656512457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AA44" s="76"/>
      <c r="AB44" s="76"/>
      <c r="AC44" s="76"/>
      <c r="AD44" s="76"/>
      <c r="AE44" s="76"/>
      <c r="AF44" s="76"/>
      <c r="AG44" s="76"/>
      <c r="AH44" s="76"/>
    </row>
    <row r="45" spans="1:34" x14ac:dyDescent="0.25">
      <c r="A45" s="70">
        <v>45138</v>
      </c>
      <c r="B45" s="71">
        <f t="shared" si="5"/>
        <v>0</v>
      </c>
      <c r="C45" s="102"/>
      <c r="D45" s="71">
        <f t="shared" si="11"/>
        <v>350.72890312624986</v>
      </c>
      <c r="E45" s="102">
        <f t="shared" si="12"/>
        <v>0</v>
      </c>
      <c r="F45" s="71">
        <f t="shared" ref="F45:G60" si="13">-D45+F44</f>
        <v>-2455.102321883749</v>
      </c>
      <c r="G45" s="102">
        <f t="shared" si="13"/>
        <v>0</v>
      </c>
      <c r="H45" s="71">
        <f t="shared" si="7"/>
        <v>-2455.102321883749</v>
      </c>
      <c r="I45" s="71">
        <f t="shared" si="7"/>
        <v>0</v>
      </c>
      <c r="J45" s="71">
        <f t="shared" si="8"/>
        <v>2455.102321883749</v>
      </c>
      <c r="K45" s="71">
        <f t="shared" si="9"/>
        <v>-515.57148759558731</v>
      </c>
      <c r="L45" s="71">
        <f t="shared" si="10"/>
        <v>73.653069656512514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AA45" s="76"/>
      <c r="AB45" s="76"/>
      <c r="AC45" s="76"/>
      <c r="AD45" s="76"/>
      <c r="AE45" s="76"/>
      <c r="AF45" s="76"/>
      <c r="AG45" s="76"/>
      <c r="AH45" s="76"/>
    </row>
    <row r="46" spans="1:34" x14ac:dyDescent="0.25">
      <c r="A46" s="70">
        <v>45169</v>
      </c>
      <c r="B46" s="71">
        <f t="shared" si="5"/>
        <v>0</v>
      </c>
      <c r="C46" s="102"/>
      <c r="D46" s="71">
        <f t="shared" si="11"/>
        <v>350.72890312624986</v>
      </c>
      <c r="E46" s="102">
        <f t="shared" si="12"/>
        <v>0</v>
      </c>
      <c r="F46" s="71">
        <f t="shared" si="13"/>
        <v>-2805.8312250099989</v>
      </c>
      <c r="G46" s="102">
        <f t="shared" si="13"/>
        <v>0</v>
      </c>
      <c r="H46" s="71">
        <f t="shared" si="7"/>
        <v>-2805.8312250099989</v>
      </c>
      <c r="I46" s="71">
        <f t="shared" si="7"/>
        <v>0</v>
      </c>
      <c r="J46" s="71">
        <f t="shared" si="8"/>
        <v>2805.8312250099989</v>
      </c>
      <c r="K46" s="71">
        <f t="shared" si="9"/>
        <v>-589.22455725209977</v>
      </c>
      <c r="L46" s="71">
        <f t="shared" si="10"/>
        <v>73.653069656512457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AA46" s="76"/>
      <c r="AB46" s="76"/>
      <c r="AC46" s="76"/>
      <c r="AD46" s="76"/>
      <c r="AE46" s="76"/>
      <c r="AF46" s="76"/>
      <c r="AG46" s="76"/>
      <c r="AH46" s="76"/>
    </row>
    <row r="47" spans="1:34" x14ac:dyDescent="0.25">
      <c r="A47" s="70">
        <v>45199</v>
      </c>
      <c r="B47" s="71">
        <f t="shared" si="5"/>
        <v>0</v>
      </c>
      <c r="C47" s="102"/>
      <c r="D47" s="71">
        <f t="shared" si="11"/>
        <v>350.72890312624986</v>
      </c>
      <c r="E47" s="102">
        <f t="shared" si="12"/>
        <v>0</v>
      </c>
      <c r="F47" s="71">
        <f t="shared" si="13"/>
        <v>-3156.5601281362487</v>
      </c>
      <c r="G47" s="102">
        <f t="shared" si="13"/>
        <v>0</v>
      </c>
      <c r="H47" s="71">
        <f t="shared" si="7"/>
        <v>-3156.5601281362487</v>
      </c>
      <c r="I47" s="71">
        <f t="shared" si="7"/>
        <v>0</v>
      </c>
      <c r="J47" s="71">
        <f t="shared" si="8"/>
        <v>3156.5601281362487</v>
      </c>
      <c r="K47" s="71">
        <f t="shared" si="9"/>
        <v>-662.87762690861223</v>
      </c>
      <c r="L47" s="71">
        <f t="shared" si="10"/>
        <v>73.653069656512457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AA47" s="76"/>
      <c r="AB47" s="76"/>
      <c r="AC47" s="76"/>
      <c r="AD47" s="76"/>
      <c r="AE47" s="76"/>
      <c r="AF47" s="76"/>
      <c r="AG47" s="76"/>
      <c r="AH47" s="76"/>
    </row>
    <row r="48" spans="1:34" x14ac:dyDescent="0.25">
      <c r="A48" s="70">
        <v>45230</v>
      </c>
      <c r="B48" s="71">
        <f t="shared" si="5"/>
        <v>29452.392144961501</v>
      </c>
      <c r="C48" s="102">
        <f>'CWIP Closing Detail'!J17</f>
        <v>29452.392144961501</v>
      </c>
      <c r="D48" s="71">
        <f t="shared" si="11"/>
        <v>350.72890312624986</v>
      </c>
      <c r="E48" s="102">
        <f t="shared" si="12"/>
        <v>81.853106502872166</v>
      </c>
      <c r="F48" s="71">
        <f t="shared" si="13"/>
        <v>-3507.2890312624986</v>
      </c>
      <c r="G48" s="102">
        <f t="shared" si="13"/>
        <v>-81.853106502872166</v>
      </c>
      <c r="H48" s="71">
        <f t="shared" si="7"/>
        <v>25945.103113699002</v>
      </c>
      <c r="I48" s="71">
        <f t="shared" si="7"/>
        <v>29370.539038458628</v>
      </c>
      <c r="J48" s="71">
        <f t="shared" si="8"/>
        <v>3425.4359247596258</v>
      </c>
      <c r="K48" s="71">
        <f t="shared" si="9"/>
        <v>-719.34154419952142</v>
      </c>
      <c r="L48" s="71">
        <f t="shared" si="10"/>
        <v>56.463917290909194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AA48" s="76"/>
      <c r="AB48" s="76"/>
      <c r="AC48" s="76"/>
      <c r="AD48" s="76"/>
      <c r="AE48" s="76"/>
      <c r="AF48" s="76"/>
      <c r="AG48" s="76"/>
      <c r="AH48" s="76"/>
    </row>
    <row r="49" spans="1:34" x14ac:dyDescent="0.25">
      <c r="A49" s="70">
        <v>45260</v>
      </c>
      <c r="B49" s="71">
        <f t="shared" si="5"/>
        <v>29452.392144961501</v>
      </c>
      <c r="C49" s="102">
        <f>C48</f>
        <v>29452.392144961501</v>
      </c>
      <c r="D49" s="71">
        <f t="shared" si="11"/>
        <v>350.72890312624986</v>
      </c>
      <c r="E49" s="102">
        <f t="shared" si="12"/>
        <v>163.70621300574433</v>
      </c>
      <c r="F49" s="71">
        <f t="shared" si="13"/>
        <v>-3858.0179343887485</v>
      </c>
      <c r="G49" s="102">
        <f t="shared" si="13"/>
        <v>-245.55931950861651</v>
      </c>
      <c r="H49" s="71">
        <f t="shared" si="7"/>
        <v>25594.374210572751</v>
      </c>
      <c r="I49" s="71">
        <f t="shared" si="7"/>
        <v>29206.832825452886</v>
      </c>
      <c r="J49" s="71">
        <f t="shared" si="8"/>
        <v>3612.4586148801354</v>
      </c>
      <c r="K49" s="71">
        <f t="shared" si="9"/>
        <v>-758.61630912482838</v>
      </c>
      <c r="L49" s="71">
        <f t="shared" si="10"/>
        <v>39.274764925306954</v>
      </c>
      <c r="M49" s="113"/>
      <c r="N49" s="71"/>
      <c r="O49" s="114">
        <v>2</v>
      </c>
      <c r="P49" s="115"/>
      <c r="Q49" s="116">
        <v>45291</v>
      </c>
      <c r="R49" s="117">
        <f>+'E3970'!L50</f>
        <v>39.27476492530559</v>
      </c>
      <c r="S49" s="122">
        <f>+'E3970'!K50</f>
        <v>-797.89107405013397</v>
      </c>
      <c r="T49" s="119"/>
      <c r="U49" s="120"/>
      <c r="V49" s="117"/>
      <c r="W49" s="123">
        <f>S49</f>
        <v>-797.89107405013397</v>
      </c>
      <c r="AA49" s="76"/>
      <c r="AB49" s="76"/>
      <c r="AC49" s="76"/>
      <c r="AD49" s="76"/>
      <c r="AE49" s="76"/>
      <c r="AF49" s="76"/>
      <c r="AG49" s="76"/>
      <c r="AH49" s="76"/>
    </row>
    <row r="50" spans="1:34" x14ac:dyDescent="0.25">
      <c r="A50" s="70">
        <v>45291</v>
      </c>
      <c r="B50" s="71">
        <f t="shared" si="5"/>
        <v>29452.392144961501</v>
      </c>
      <c r="C50" s="102">
        <f t="shared" ref="C50:C59" si="14">C49</f>
        <v>29452.392144961501</v>
      </c>
      <c r="D50" s="71">
        <f t="shared" si="11"/>
        <v>350.72890312624986</v>
      </c>
      <c r="E50" s="102">
        <f t="shared" si="12"/>
        <v>163.70621300574433</v>
      </c>
      <c r="F50" s="71">
        <f t="shared" si="13"/>
        <v>-4208.7468375149983</v>
      </c>
      <c r="G50" s="102">
        <f t="shared" si="13"/>
        <v>-409.26553251436087</v>
      </c>
      <c r="H50" s="71">
        <f t="shared" si="7"/>
        <v>25243.645307446503</v>
      </c>
      <c r="I50" s="71">
        <f t="shared" si="7"/>
        <v>29043.12661244714</v>
      </c>
      <c r="J50" s="71">
        <f t="shared" si="8"/>
        <v>3799.4813050006378</v>
      </c>
      <c r="K50" s="71">
        <f t="shared" si="9"/>
        <v>-797.89107405013397</v>
      </c>
      <c r="L50" s="71">
        <f t="shared" si="10"/>
        <v>39.27476492530559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+'E3970'!L51</f>
        <v>6254.0907497720009</v>
      </c>
      <c r="S50" s="124">
        <f t="shared" ref="S50:S61" si="16">+S49-R50</f>
        <v>-7051.9818238221351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5741.4603604464273</v>
      </c>
      <c r="W50" s="121">
        <f t="shared" ref="W50:W61" si="18">+W49-V50</f>
        <v>-6539.3514344965615</v>
      </c>
      <c r="AA50" s="76"/>
      <c r="AB50" s="76"/>
      <c r="AC50" s="76"/>
      <c r="AD50" s="76"/>
      <c r="AE50" s="76"/>
      <c r="AF50" s="76"/>
      <c r="AG50" s="76"/>
      <c r="AH50" s="76"/>
    </row>
    <row r="51" spans="1:34" x14ac:dyDescent="0.25">
      <c r="A51" s="126">
        <v>45322</v>
      </c>
      <c r="B51" s="127">
        <f t="shared" si="5"/>
        <v>29452.392144961501</v>
      </c>
      <c r="C51" s="128">
        <f t="shared" si="14"/>
        <v>29452.392144961501</v>
      </c>
      <c r="D51" s="127">
        <f t="shared" ref="D51:D61" si="19">($B$26*$E$6+($B$38-$B$26)*$D$6+($B$50-$B$38)*$C$6+($B$62-$B$50)*$B$6)/12</f>
        <v>29945.090735729565</v>
      </c>
      <c r="E51" s="128">
        <f t="shared" si="12"/>
        <v>163.70621300574433</v>
      </c>
      <c r="F51" s="127">
        <f t="shared" si="13"/>
        <v>-34153.837573244564</v>
      </c>
      <c r="G51" s="128">
        <f t="shared" si="13"/>
        <v>-572.97174552010517</v>
      </c>
      <c r="H51" s="127">
        <f t="shared" si="7"/>
        <v>-4701.4454282830629</v>
      </c>
      <c r="I51" s="127">
        <f t="shared" si="7"/>
        <v>28879.420399441395</v>
      </c>
      <c r="J51" s="127">
        <f t="shared" si="8"/>
        <v>33580.865827724454</v>
      </c>
      <c r="K51" s="127">
        <f t="shared" si="9"/>
        <v>-7051.9818238221351</v>
      </c>
      <c r="L51" s="127">
        <f t="shared" si="10"/>
        <v>6254.0907497720009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+'E3970'!L52</f>
        <v>6254.0907497720027</v>
      </c>
      <c r="S51" s="124">
        <f t="shared" si="16"/>
        <v>-13306.072573594138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5245.9176507650409</v>
      </c>
      <c r="W51" s="121">
        <f t="shared" si="18"/>
        <v>-11785.269085261603</v>
      </c>
      <c r="AA51" s="76"/>
      <c r="AB51" s="76"/>
      <c r="AC51" s="76"/>
      <c r="AD51" s="76"/>
      <c r="AE51" s="76"/>
      <c r="AF51" s="76"/>
      <c r="AG51" s="76"/>
      <c r="AH51" s="76"/>
    </row>
    <row r="52" spans="1:34" x14ac:dyDescent="0.25">
      <c r="A52" s="70">
        <v>45351</v>
      </c>
      <c r="B52" s="71">
        <f t="shared" si="5"/>
        <v>29452.392144961501</v>
      </c>
      <c r="C52" s="102">
        <f t="shared" si="14"/>
        <v>29452.392144961501</v>
      </c>
      <c r="D52" s="71">
        <f t="shared" si="19"/>
        <v>29945.090735729565</v>
      </c>
      <c r="E52" s="102">
        <f t="shared" si="12"/>
        <v>163.70621300574433</v>
      </c>
      <c r="F52" s="71">
        <f t="shared" si="13"/>
        <v>-64098.928308974129</v>
      </c>
      <c r="G52" s="102">
        <f t="shared" si="13"/>
        <v>-736.67795852584948</v>
      </c>
      <c r="H52" s="71">
        <f t="shared" si="7"/>
        <v>-34646.536164012628</v>
      </c>
      <c r="I52" s="71">
        <f t="shared" si="7"/>
        <v>28715.714186435653</v>
      </c>
      <c r="J52" s="71">
        <f t="shared" si="8"/>
        <v>63362.250350448281</v>
      </c>
      <c r="K52" s="71">
        <f t="shared" si="9"/>
        <v>-13306.072573594138</v>
      </c>
      <c r="L52" s="71">
        <f t="shared" si="10"/>
        <v>6254.0907497720027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+'E3970'!L53</f>
        <v>6254.090749772</v>
      </c>
      <c r="S52" s="124">
        <f t="shared" si="16"/>
        <v>-19560.163323366138</v>
      </c>
      <c r="T52" s="119">
        <f>U52-SUM(P$49:$P52)+1</f>
        <v>276</v>
      </c>
      <c r="U52" s="120">
        <f t="shared" si="20"/>
        <v>366</v>
      </c>
      <c r="V52" s="117">
        <f t="shared" si="17"/>
        <v>4716.1995817952784</v>
      </c>
      <c r="W52" s="121">
        <f t="shared" si="18"/>
        <v>-16501.468667056881</v>
      </c>
      <c r="AA52" s="76"/>
      <c r="AB52" s="76"/>
      <c r="AC52" s="76"/>
      <c r="AD52" s="76"/>
      <c r="AE52" s="76"/>
      <c r="AF52" s="76"/>
      <c r="AG52" s="76"/>
      <c r="AH52" s="76"/>
    </row>
    <row r="53" spans="1:34" x14ac:dyDescent="0.25">
      <c r="A53" s="70">
        <v>45382</v>
      </c>
      <c r="B53" s="71">
        <f t="shared" si="5"/>
        <v>29452.392144961501</v>
      </c>
      <c r="C53" s="102">
        <f t="shared" si="14"/>
        <v>29452.392144961501</v>
      </c>
      <c r="D53" s="71">
        <f t="shared" si="19"/>
        <v>29945.090735729565</v>
      </c>
      <c r="E53" s="102">
        <f t="shared" si="12"/>
        <v>163.70621300574433</v>
      </c>
      <c r="F53" s="71">
        <f t="shared" si="13"/>
        <v>-94044.019044703688</v>
      </c>
      <c r="G53" s="102">
        <f t="shared" si="13"/>
        <v>-900.38417153159378</v>
      </c>
      <c r="H53" s="71">
        <f t="shared" si="7"/>
        <v>-64591.626899742187</v>
      </c>
      <c r="I53" s="71">
        <f t="shared" si="7"/>
        <v>28552.007973429907</v>
      </c>
      <c r="J53" s="71">
        <f t="shared" si="8"/>
        <v>93143.634873172094</v>
      </c>
      <c r="K53" s="71">
        <f t="shared" si="9"/>
        <v>-19560.163323366138</v>
      </c>
      <c r="L53" s="71">
        <f t="shared" si="10"/>
        <v>6254.090749772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+'E3970'!L54</f>
        <v>6254.0907497720036</v>
      </c>
      <c r="S53" s="124">
        <f t="shared" si="16"/>
        <v>-25814.254073138141</v>
      </c>
      <c r="T53" s="119">
        <f>U53-SUM(P$49:$P53)+1</f>
        <v>246</v>
      </c>
      <c r="U53" s="120">
        <f t="shared" si="20"/>
        <v>366</v>
      </c>
      <c r="V53" s="117">
        <f t="shared" si="17"/>
        <v>4203.5691924697076</v>
      </c>
      <c r="W53" s="121">
        <f t="shared" si="18"/>
        <v>-20705.037859526587</v>
      </c>
      <c r="AA53" s="76"/>
      <c r="AB53" s="76"/>
      <c r="AC53" s="76"/>
      <c r="AD53" s="76"/>
      <c r="AE53" s="76"/>
      <c r="AF53" s="76"/>
      <c r="AG53" s="76"/>
      <c r="AH53" s="76"/>
    </row>
    <row r="54" spans="1:34" x14ac:dyDescent="0.25">
      <c r="A54" s="70">
        <v>45412</v>
      </c>
      <c r="B54" s="71">
        <f t="shared" si="5"/>
        <v>29452.392144961501</v>
      </c>
      <c r="C54" s="102">
        <f t="shared" si="14"/>
        <v>29452.392144961501</v>
      </c>
      <c r="D54" s="71">
        <f t="shared" si="19"/>
        <v>29945.090735729565</v>
      </c>
      <c r="E54" s="102">
        <f t="shared" si="12"/>
        <v>163.70621300574433</v>
      </c>
      <c r="F54" s="71">
        <f t="shared" si="13"/>
        <v>-123989.10978043325</v>
      </c>
      <c r="G54" s="102">
        <f t="shared" si="13"/>
        <v>-1064.0903845373382</v>
      </c>
      <c r="H54" s="71">
        <f t="shared" si="7"/>
        <v>-94536.717635471752</v>
      </c>
      <c r="I54" s="71">
        <f t="shared" si="7"/>
        <v>28388.301760424161</v>
      </c>
      <c r="J54" s="71">
        <f t="shared" si="8"/>
        <v>122925.01939589591</v>
      </c>
      <c r="K54" s="71">
        <f t="shared" si="9"/>
        <v>-25814.254073138141</v>
      </c>
      <c r="L54" s="71">
        <f t="shared" si="10"/>
        <v>6254.0907497720036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+'E3970'!L55</f>
        <v>6254.090749772</v>
      </c>
      <c r="S54" s="124">
        <f t="shared" si="16"/>
        <v>-32068.344822910141</v>
      </c>
      <c r="T54" s="119">
        <f>U54-SUM(P$49:$P54)+1</f>
        <v>215</v>
      </c>
      <c r="U54" s="120">
        <f t="shared" si="20"/>
        <v>366</v>
      </c>
      <c r="V54" s="117">
        <f t="shared" si="17"/>
        <v>3673.8511234999451</v>
      </c>
      <c r="W54" s="121">
        <f t="shared" si="18"/>
        <v>-24378.888983026533</v>
      </c>
      <c r="AA54" s="76"/>
      <c r="AB54" s="76"/>
      <c r="AC54" s="76"/>
      <c r="AD54" s="76"/>
      <c r="AE54" s="76"/>
      <c r="AF54" s="76"/>
      <c r="AG54" s="76"/>
      <c r="AH54" s="76"/>
    </row>
    <row r="55" spans="1:34" x14ac:dyDescent="0.25">
      <c r="A55" s="70">
        <v>45443</v>
      </c>
      <c r="B55" s="71">
        <f t="shared" si="5"/>
        <v>29452.392144961501</v>
      </c>
      <c r="C55" s="102">
        <f t="shared" si="14"/>
        <v>29452.392144961501</v>
      </c>
      <c r="D55" s="71">
        <f t="shared" si="19"/>
        <v>29945.090735729565</v>
      </c>
      <c r="E55" s="102">
        <f t="shared" si="12"/>
        <v>163.70621300574433</v>
      </c>
      <c r="F55" s="71">
        <f t="shared" si="13"/>
        <v>-153934.20051616282</v>
      </c>
      <c r="G55" s="102">
        <f t="shared" si="13"/>
        <v>-1227.7965975430825</v>
      </c>
      <c r="H55" s="71">
        <f t="shared" si="7"/>
        <v>-124481.80837120132</v>
      </c>
      <c r="I55" s="71">
        <f t="shared" si="7"/>
        <v>28224.595547418419</v>
      </c>
      <c r="J55" s="71">
        <f t="shared" si="8"/>
        <v>152706.40391861973</v>
      </c>
      <c r="K55" s="71">
        <f t="shared" si="9"/>
        <v>-32068.344822910141</v>
      </c>
      <c r="L55" s="71">
        <f t="shared" si="10"/>
        <v>6254.090749772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+'E3970'!L56</f>
        <v>6254.0907497720036</v>
      </c>
      <c r="S55" s="124">
        <f t="shared" si="16"/>
        <v>-38322.435572682145</v>
      </c>
      <c r="T55" s="119">
        <f>U55-SUM(P$49:$P55)+1</f>
        <v>185</v>
      </c>
      <c r="U55" s="120">
        <f t="shared" si="20"/>
        <v>366</v>
      </c>
      <c r="V55" s="117">
        <f t="shared" si="17"/>
        <v>3161.2207341743733</v>
      </c>
      <c r="W55" s="121">
        <f t="shared" si="18"/>
        <v>-27540.109717200907</v>
      </c>
      <c r="AA55" s="76"/>
      <c r="AB55" s="76"/>
      <c r="AC55" s="76"/>
      <c r="AD55" s="76"/>
      <c r="AE55" s="76"/>
      <c r="AF55" s="76"/>
      <c r="AG55" s="76"/>
      <c r="AH55" s="76"/>
    </row>
    <row r="56" spans="1:34" x14ac:dyDescent="0.25">
      <c r="A56" s="70">
        <v>45473</v>
      </c>
      <c r="B56" s="71">
        <f t="shared" si="5"/>
        <v>29452.392144961501</v>
      </c>
      <c r="C56" s="102">
        <f t="shared" si="14"/>
        <v>29452.392144961501</v>
      </c>
      <c r="D56" s="71">
        <f t="shared" si="19"/>
        <v>29945.090735729565</v>
      </c>
      <c r="E56" s="102">
        <f t="shared" si="12"/>
        <v>163.70621300574433</v>
      </c>
      <c r="F56" s="71">
        <f t="shared" si="13"/>
        <v>-183879.2912518924</v>
      </c>
      <c r="G56" s="102">
        <f t="shared" si="13"/>
        <v>-1391.5028105488268</v>
      </c>
      <c r="H56" s="71">
        <f t="shared" si="7"/>
        <v>-154426.89910693088</v>
      </c>
      <c r="I56" s="71">
        <f t="shared" si="7"/>
        <v>28060.889334412674</v>
      </c>
      <c r="J56" s="71">
        <f t="shared" si="8"/>
        <v>182487.78844134355</v>
      </c>
      <c r="K56" s="71">
        <f t="shared" si="9"/>
        <v>-38322.435572682145</v>
      </c>
      <c r="L56" s="71">
        <f t="shared" si="10"/>
        <v>6254.0907497720036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+'E3970'!L57</f>
        <v>6254.0907497720036</v>
      </c>
      <c r="S56" s="124">
        <f t="shared" si="16"/>
        <v>-44576.526322454149</v>
      </c>
      <c r="T56" s="119">
        <f>U56-SUM(P$49:$P56)+1</f>
        <v>154</v>
      </c>
      <c r="U56" s="120">
        <f t="shared" si="20"/>
        <v>366</v>
      </c>
      <c r="V56" s="117">
        <f t="shared" si="17"/>
        <v>2631.5026652046135</v>
      </c>
      <c r="W56" s="121">
        <f t="shared" si="18"/>
        <v>-30171.612382405521</v>
      </c>
      <c r="AA56" s="76"/>
      <c r="AB56" s="76"/>
      <c r="AC56" s="76"/>
      <c r="AD56" s="76"/>
      <c r="AE56" s="76"/>
      <c r="AF56" s="76"/>
      <c r="AG56" s="76"/>
      <c r="AH56" s="76"/>
    </row>
    <row r="57" spans="1:34" x14ac:dyDescent="0.25">
      <c r="A57" s="70">
        <v>45504</v>
      </c>
      <c r="B57" s="71">
        <f t="shared" si="5"/>
        <v>29452.392144961501</v>
      </c>
      <c r="C57" s="102">
        <f t="shared" si="14"/>
        <v>29452.392144961501</v>
      </c>
      <c r="D57" s="71">
        <f t="shared" si="19"/>
        <v>29945.090735729565</v>
      </c>
      <c r="E57" s="102">
        <f t="shared" si="12"/>
        <v>163.70621300574433</v>
      </c>
      <c r="F57" s="71">
        <f t="shared" si="13"/>
        <v>-213824.38198762195</v>
      </c>
      <c r="G57" s="102">
        <f t="shared" si="13"/>
        <v>-1555.2090235545711</v>
      </c>
      <c r="H57" s="71">
        <f t="shared" si="7"/>
        <v>-184371.98984266043</v>
      </c>
      <c r="I57" s="71">
        <f t="shared" si="7"/>
        <v>27897.183121406932</v>
      </c>
      <c r="J57" s="71">
        <f t="shared" si="8"/>
        <v>212269.17296406737</v>
      </c>
      <c r="K57" s="71">
        <f t="shared" si="9"/>
        <v>-44576.526322454149</v>
      </c>
      <c r="L57" s="71">
        <f t="shared" si="10"/>
        <v>6254.0907497720036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+'E3970'!L58</f>
        <v>6254.0907497719963</v>
      </c>
      <c r="S57" s="124">
        <f t="shared" si="16"/>
        <v>-50830.617072226145</v>
      </c>
      <c r="T57" s="119">
        <f>U57-SUM(P$49:$P57)+1</f>
        <v>123</v>
      </c>
      <c r="U57" s="120">
        <f t="shared" si="20"/>
        <v>366</v>
      </c>
      <c r="V57" s="117">
        <f t="shared" si="17"/>
        <v>2101.7845962348511</v>
      </c>
      <c r="W57" s="121">
        <f t="shared" si="18"/>
        <v>-32273.396978640372</v>
      </c>
      <c r="AA57" s="76"/>
      <c r="AB57" s="76"/>
      <c r="AC57" s="76"/>
      <c r="AD57" s="76"/>
      <c r="AE57" s="76"/>
      <c r="AF57" s="76"/>
      <c r="AG57" s="76"/>
      <c r="AH57" s="76"/>
    </row>
    <row r="58" spans="1:34" x14ac:dyDescent="0.25">
      <c r="A58" s="70">
        <v>45535</v>
      </c>
      <c r="B58" s="71">
        <f t="shared" si="5"/>
        <v>29452.392144961501</v>
      </c>
      <c r="C58" s="102">
        <f t="shared" si="14"/>
        <v>29452.392144961501</v>
      </c>
      <c r="D58" s="71">
        <f t="shared" si="19"/>
        <v>29945.090735729565</v>
      </c>
      <c r="E58" s="102">
        <f t="shared" si="12"/>
        <v>163.70621300574433</v>
      </c>
      <c r="F58" s="71">
        <f t="shared" si="13"/>
        <v>-243769.4727233515</v>
      </c>
      <c r="G58" s="102">
        <f t="shared" si="13"/>
        <v>-1718.9152365603154</v>
      </c>
      <c r="H58" s="71">
        <f t="shared" si="7"/>
        <v>-214317.08057838999</v>
      </c>
      <c r="I58" s="71">
        <f t="shared" si="7"/>
        <v>27733.476908401186</v>
      </c>
      <c r="J58" s="71">
        <f t="shared" si="8"/>
        <v>242050.55748679116</v>
      </c>
      <c r="K58" s="71">
        <f t="shared" si="9"/>
        <v>-50830.617072226145</v>
      </c>
      <c r="L58" s="71">
        <f t="shared" si="10"/>
        <v>6254.0907497719963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+'E3970'!L59</f>
        <v>6254.0907497719963</v>
      </c>
      <c r="S58" s="124">
        <f t="shared" si="16"/>
        <v>-57084.707821998141</v>
      </c>
      <c r="T58" s="119">
        <f>U58-SUM(P$49:$P58)+1</f>
        <v>93</v>
      </c>
      <c r="U58" s="120">
        <f t="shared" si="20"/>
        <v>366</v>
      </c>
      <c r="V58" s="117">
        <f t="shared" si="17"/>
        <v>1589.1542069092777</v>
      </c>
      <c r="W58" s="121">
        <f t="shared" si="18"/>
        <v>-33862.551185549652</v>
      </c>
      <c r="AA58" s="76"/>
      <c r="AB58" s="76"/>
      <c r="AC58" s="76"/>
      <c r="AD58" s="76"/>
      <c r="AE58" s="76"/>
      <c r="AF58" s="76"/>
      <c r="AG58" s="76"/>
      <c r="AH58" s="76"/>
    </row>
    <row r="59" spans="1:34" x14ac:dyDescent="0.25">
      <c r="A59" s="70">
        <v>45565</v>
      </c>
      <c r="B59" s="71">
        <f t="shared" si="5"/>
        <v>29452.392144961501</v>
      </c>
      <c r="C59" s="102">
        <f t="shared" si="14"/>
        <v>29452.392144961501</v>
      </c>
      <c r="D59" s="71">
        <f t="shared" si="19"/>
        <v>29945.090735729565</v>
      </c>
      <c r="E59" s="102">
        <f t="shared" si="12"/>
        <v>163.70621300574433</v>
      </c>
      <c r="F59" s="71">
        <f t="shared" si="13"/>
        <v>-273714.56345908105</v>
      </c>
      <c r="G59" s="102">
        <f t="shared" si="13"/>
        <v>-1882.6214495660597</v>
      </c>
      <c r="H59" s="71">
        <f t="shared" si="7"/>
        <v>-244262.17131411954</v>
      </c>
      <c r="I59" s="71">
        <f t="shared" si="7"/>
        <v>27569.77069539544</v>
      </c>
      <c r="J59" s="71">
        <f t="shared" si="8"/>
        <v>271831.94200951495</v>
      </c>
      <c r="K59" s="71">
        <f t="shared" si="9"/>
        <v>-57084.707821998141</v>
      </c>
      <c r="L59" s="71">
        <f t="shared" si="10"/>
        <v>6254.0907497719963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+'E3970'!L60</f>
        <v>4815.9464561866043</v>
      </c>
      <c r="S59" s="124">
        <f t="shared" si="16"/>
        <v>-61900.654278184746</v>
      </c>
      <c r="T59" s="119">
        <f>U59-SUM(P$49:$P59)+1</f>
        <v>62</v>
      </c>
      <c r="U59" s="120">
        <f t="shared" si="20"/>
        <v>366</v>
      </c>
      <c r="V59" s="117">
        <f t="shared" si="17"/>
        <v>815.81606634855041</v>
      </c>
      <c r="W59" s="121">
        <f t="shared" si="18"/>
        <v>-34678.367251898198</v>
      </c>
      <c r="AA59" s="76"/>
      <c r="AB59" s="76"/>
      <c r="AC59" s="76"/>
      <c r="AD59" s="76"/>
      <c r="AE59" s="76"/>
      <c r="AF59" s="76"/>
      <c r="AG59" s="76"/>
      <c r="AH59" s="76"/>
    </row>
    <row r="60" spans="1:34" x14ac:dyDescent="0.25">
      <c r="A60" s="70">
        <v>45596</v>
      </c>
      <c r="B60" s="71">
        <f t="shared" si="5"/>
        <v>2493610.5306505854</v>
      </c>
      <c r="C60" s="102">
        <f>C59+'CWIP Closing Detail'!L17</f>
        <v>2493610.5306505854</v>
      </c>
      <c r="D60" s="71">
        <f t="shared" si="19"/>
        <v>29945.090735729565</v>
      </c>
      <c r="E60" s="102">
        <f t="shared" si="12"/>
        <v>7012.0123729359575</v>
      </c>
      <c r="F60" s="71">
        <f t="shared" si="13"/>
        <v>-303659.6541948106</v>
      </c>
      <c r="G60" s="102">
        <f t="shared" si="13"/>
        <v>-8894.6338225020172</v>
      </c>
      <c r="H60" s="71">
        <f t="shared" si="7"/>
        <v>2189950.876455775</v>
      </c>
      <c r="I60" s="71">
        <f t="shared" si="7"/>
        <v>2484715.8968280833</v>
      </c>
      <c r="J60" s="71">
        <f t="shared" si="8"/>
        <v>294765.02037230833</v>
      </c>
      <c r="K60" s="71">
        <f t="shared" si="9"/>
        <v>-61900.654278184746</v>
      </c>
      <c r="L60" s="71">
        <f t="shared" si="10"/>
        <v>4815.9464561866043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+'E3970'!L61</f>
        <v>3377.8021626014015</v>
      </c>
      <c r="S60" s="124">
        <f t="shared" si="16"/>
        <v>-65278.456440786147</v>
      </c>
      <c r="T60" s="119">
        <f>U60-SUM(P$49:$P60)+1</f>
        <v>32</v>
      </c>
      <c r="U60" s="120">
        <f t="shared" si="20"/>
        <v>366</v>
      </c>
      <c r="V60" s="117">
        <f t="shared" si="17"/>
        <v>295.32696503618808</v>
      </c>
      <c r="W60" s="121">
        <f t="shared" si="18"/>
        <v>-34973.694216934389</v>
      </c>
      <c r="AA60" s="76"/>
      <c r="AB60" s="76"/>
      <c r="AC60" s="76"/>
      <c r="AD60" s="76"/>
      <c r="AE60" s="76"/>
      <c r="AF60" s="76"/>
      <c r="AG60" s="76"/>
      <c r="AH60" s="76"/>
    </row>
    <row r="61" spans="1:34" x14ac:dyDescent="0.25">
      <c r="A61" s="70">
        <v>45626</v>
      </c>
      <c r="B61" s="71">
        <f t="shared" si="5"/>
        <v>2493610.5306505854</v>
      </c>
      <c r="C61" s="102">
        <f>C60</f>
        <v>2493610.5306505854</v>
      </c>
      <c r="D61" s="71">
        <f t="shared" si="19"/>
        <v>29945.090735729565</v>
      </c>
      <c r="E61" s="102">
        <f t="shared" si="12"/>
        <v>13860.318532866169</v>
      </c>
      <c r="F61" s="71">
        <f t="shared" ref="F61:G74" si="21">-D61+F60</f>
        <v>-333604.74493054015</v>
      </c>
      <c r="G61" s="102">
        <f t="shared" si="21"/>
        <v>-22754.952355368187</v>
      </c>
      <c r="H61" s="71">
        <f t="shared" si="7"/>
        <v>2160005.7857200452</v>
      </c>
      <c r="I61" s="71">
        <f t="shared" si="7"/>
        <v>2470855.5782952174</v>
      </c>
      <c r="J61" s="71">
        <f t="shared" si="8"/>
        <v>310849.79257517215</v>
      </c>
      <c r="K61" s="71">
        <f t="shared" si="9"/>
        <v>-65278.456440786147</v>
      </c>
      <c r="L61" s="71">
        <f t="shared" si="10"/>
        <v>3377.8021626014015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+'E3970'!L62</f>
        <v>3377.8021626012051</v>
      </c>
      <c r="S61" s="124">
        <f t="shared" si="16"/>
        <v>-68656.258603387352</v>
      </c>
      <c r="T61" s="119">
        <f>U61-SUM(P$49:$P61)+1</f>
        <v>1</v>
      </c>
      <c r="U61" s="120">
        <f t="shared" si="20"/>
        <v>366</v>
      </c>
      <c r="V61" s="117">
        <f t="shared" si="17"/>
        <v>9.2289676573803412</v>
      </c>
      <c r="W61" s="121">
        <f t="shared" si="18"/>
        <v>-34982.923184591767</v>
      </c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5"/>
        <v>2493610.5306505854</v>
      </c>
      <c r="C62" s="102">
        <f t="shared" ref="C62:C74" si="22">C61</f>
        <v>2493610.5306505854</v>
      </c>
      <c r="D62" s="71">
        <f>($B$26*$E$6+($B$38-$B$26)*$D$6+($B$50-$B$38)*$C$6+($B$62-$B$50)*$B$6)/12</f>
        <v>29945.090735729565</v>
      </c>
      <c r="E62" s="102">
        <f t="shared" si="12"/>
        <v>13860.318532866169</v>
      </c>
      <c r="F62" s="71">
        <f t="shared" si="21"/>
        <v>-363549.8356662697</v>
      </c>
      <c r="G62" s="102">
        <f t="shared" si="21"/>
        <v>-36615.270888234358</v>
      </c>
      <c r="H62" s="71">
        <f t="shared" si="7"/>
        <v>2130060.6949843159</v>
      </c>
      <c r="I62" s="71">
        <f t="shared" si="7"/>
        <v>2456995.2597623509</v>
      </c>
      <c r="J62" s="71">
        <f t="shared" si="8"/>
        <v>326934.56477803504</v>
      </c>
      <c r="K62" s="71">
        <f t="shared" si="9"/>
        <v>-68656.258603387352</v>
      </c>
      <c r="L62" s="71">
        <f t="shared" si="10"/>
        <v>3377.8021626012051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67858.367529337207</v>
      </c>
      <c r="S62" s="133">
        <f>+'E3970'!K62-S61</f>
        <v>0</v>
      </c>
      <c r="T62" s="83"/>
      <c r="U62" s="134"/>
      <c r="V62" s="132">
        <f>SUM(V50:V61)</f>
        <v>34185.032110541637</v>
      </c>
      <c r="W62" s="88"/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5"/>
        <v>2493610.5306505854</v>
      </c>
      <c r="C63" s="128">
        <f t="shared" si="22"/>
        <v>2493610.5306505854</v>
      </c>
      <c r="D63" s="127">
        <f t="shared" ref="D63:D73" si="23">($B$26*$F$6+($B$38-$B$26)*$E$6+($B$50-$B$38)*$D$6+($B$62-$B$50)*$C$6+($B$74-$B$62)*$B$6)/12</f>
        <v>50718.629292181759</v>
      </c>
      <c r="E63" s="128">
        <f t="shared" si="12"/>
        <v>13860.318532866169</v>
      </c>
      <c r="F63" s="127">
        <f t="shared" si="21"/>
        <v>-414268.46495845146</v>
      </c>
      <c r="G63" s="128">
        <f t="shared" si="21"/>
        <v>-50475.589421100529</v>
      </c>
      <c r="H63" s="127">
        <f t="shared" si="7"/>
        <v>2079342.065692134</v>
      </c>
      <c r="I63" s="127">
        <f t="shared" si="7"/>
        <v>2443134.941229485</v>
      </c>
      <c r="J63" s="127">
        <f t="shared" si="8"/>
        <v>363792.87553735101</v>
      </c>
      <c r="K63" s="127">
        <f t="shared" si="9"/>
        <v>-76396.503862843703</v>
      </c>
      <c r="L63" s="127">
        <f t="shared" si="10"/>
        <v>7740.2452594563511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5"/>
        <v>2493610.5306505854</v>
      </c>
      <c r="C64" s="102">
        <f t="shared" si="22"/>
        <v>2493610.5306505854</v>
      </c>
      <c r="D64" s="71">
        <f t="shared" si="23"/>
        <v>50718.629292181759</v>
      </c>
      <c r="E64" s="102">
        <f t="shared" si="12"/>
        <v>13860.318532866169</v>
      </c>
      <c r="F64" s="71">
        <f t="shared" si="21"/>
        <v>-464987.09425063321</v>
      </c>
      <c r="G64" s="102">
        <f t="shared" si="21"/>
        <v>-64335.9079539667</v>
      </c>
      <c r="H64" s="71">
        <f t="shared" si="7"/>
        <v>2028623.4363999523</v>
      </c>
      <c r="I64" s="71">
        <f t="shared" si="7"/>
        <v>2429274.6226966185</v>
      </c>
      <c r="J64" s="71">
        <f t="shared" si="8"/>
        <v>400651.18629666627</v>
      </c>
      <c r="K64" s="71">
        <f t="shared" si="9"/>
        <v>-84136.749122299909</v>
      </c>
      <c r="L64" s="71">
        <f t="shared" si="10"/>
        <v>7740.2452594562055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-37543.440746990083</v>
      </c>
      <c r="T64" s="83"/>
      <c r="U64" s="84"/>
      <c r="V64" s="139" t="s">
        <v>131</v>
      </c>
      <c r="W64" s="140">
        <f>W61</f>
        <v>-34982.923184591767</v>
      </c>
      <c r="AA64" s="76"/>
      <c r="AB64" s="76"/>
      <c r="AC64" s="76"/>
      <c r="AD64" s="76"/>
      <c r="AE64" s="76"/>
      <c r="AF64" s="76"/>
      <c r="AG64" s="76"/>
      <c r="AH64" s="76"/>
    </row>
    <row r="65" spans="1:34" ht="16.5" thickTop="1" thickBot="1" x14ac:dyDescent="0.3">
      <c r="A65" s="70">
        <v>45747</v>
      </c>
      <c r="B65" s="71">
        <f t="shared" si="5"/>
        <v>2493610.5306505854</v>
      </c>
      <c r="C65" s="102">
        <f t="shared" si="22"/>
        <v>2493610.5306505854</v>
      </c>
      <c r="D65" s="71">
        <f t="shared" si="23"/>
        <v>50718.629292181759</v>
      </c>
      <c r="E65" s="102">
        <f t="shared" si="12"/>
        <v>13860.318532866169</v>
      </c>
      <c r="F65" s="71">
        <f t="shared" si="21"/>
        <v>-515705.72354281496</v>
      </c>
      <c r="G65" s="102">
        <f t="shared" si="21"/>
        <v>-78196.226486832864</v>
      </c>
      <c r="H65" s="71">
        <f t="shared" si="7"/>
        <v>1977904.8071077703</v>
      </c>
      <c r="I65" s="71">
        <f t="shared" si="7"/>
        <v>2415414.3041637526</v>
      </c>
      <c r="J65" s="71">
        <f t="shared" si="8"/>
        <v>437509.49705598224</v>
      </c>
      <c r="K65" s="71">
        <f t="shared" si="9"/>
        <v>-91876.99438175626</v>
      </c>
      <c r="L65" s="71">
        <f t="shared" si="10"/>
        <v>7740.2452594563511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AA65" s="76"/>
      <c r="AB65" s="76"/>
      <c r="AC65" s="76"/>
      <c r="AD65" s="76"/>
      <c r="AE65" s="76"/>
      <c r="AF65" s="76"/>
      <c r="AG65" s="76"/>
      <c r="AH65" s="76"/>
    </row>
    <row r="66" spans="1:34" ht="15.75" thickBot="1" x14ac:dyDescent="0.3">
      <c r="A66" s="70">
        <v>45777</v>
      </c>
      <c r="B66" s="71">
        <f t="shared" si="5"/>
        <v>2493610.5306505854</v>
      </c>
      <c r="C66" s="102">
        <f t="shared" si="22"/>
        <v>2493610.5306505854</v>
      </c>
      <c r="D66" s="71">
        <f t="shared" si="23"/>
        <v>50718.629292181759</v>
      </c>
      <c r="E66" s="102">
        <f t="shared" si="12"/>
        <v>13860.318532866169</v>
      </c>
      <c r="F66" s="71">
        <f t="shared" si="21"/>
        <v>-566424.35283499677</v>
      </c>
      <c r="G66" s="102">
        <f t="shared" si="21"/>
        <v>-92056.545019699028</v>
      </c>
      <c r="H66" s="71">
        <f t="shared" si="7"/>
        <v>1927186.1778155887</v>
      </c>
      <c r="I66" s="71">
        <f t="shared" si="7"/>
        <v>2401553.9856308866</v>
      </c>
      <c r="J66" s="71">
        <f t="shared" si="8"/>
        <v>474367.80781529797</v>
      </c>
      <c r="K66" s="71">
        <f t="shared" si="9"/>
        <v>-99617.239641212567</v>
      </c>
      <c r="L66" s="71">
        <f t="shared" si="10"/>
        <v>7740.2452594563074</v>
      </c>
      <c r="M66" s="113"/>
      <c r="N66" s="71"/>
    </row>
    <row r="67" spans="1:34" x14ac:dyDescent="0.25">
      <c r="A67" s="70">
        <v>45808</v>
      </c>
      <c r="B67" s="71">
        <f t="shared" si="5"/>
        <v>2493610.5306505854</v>
      </c>
      <c r="C67" s="102">
        <f t="shared" si="22"/>
        <v>2493610.5306505854</v>
      </c>
      <c r="D67" s="71">
        <f t="shared" si="23"/>
        <v>50718.629292181759</v>
      </c>
      <c r="E67" s="102">
        <f t="shared" si="12"/>
        <v>13860.318532866169</v>
      </c>
      <c r="F67" s="71">
        <f t="shared" si="21"/>
        <v>-617142.98212717858</v>
      </c>
      <c r="G67" s="102">
        <f t="shared" si="21"/>
        <v>-105916.86355256519</v>
      </c>
      <c r="H67" s="71">
        <f t="shared" si="7"/>
        <v>1876467.548523407</v>
      </c>
      <c r="I67" s="71">
        <f t="shared" si="7"/>
        <v>2387693.6670980202</v>
      </c>
      <c r="J67" s="71">
        <f t="shared" si="8"/>
        <v>511226.11857461324</v>
      </c>
      <c r="K67" s="71">
        <f t="shared" si="9"/>
        <v>-107357.48490066877</v>
      </c>
      <c r="L67" s="71">
        <f t="shared" si="10"/>
        <v>7740.2452594562055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34" x14ac:dyDescent="0.25">
      <c r="A68" s="70">
        <v>45838</v>
      </c>
      <c r="B68" s="71">
        <f t="shared" si="5"/>
        <v>2493610.5306505854</v>
      </c>
      <c r="C68" s="102">
        <f t="shared" si="22"/>
        <v>2493610.5306505854</v>
      </c>
      <c r="D68" s="71">
        <f t="shared" si="23"/>
        <v>50718.629292181759</v>
      </c>
      <c r="E68" s="102">
        <f t="shared" si="12"/>
        <v>13860.318532866169</v>
      </c>
      <c r="F68" s="71">
        <f t="shared" si="21"/>
        <v>-667861.61141936039</v>
      </c>
      <c r="G68" s="102">
        <f t="shared" si="21"/>
        <v>-119777.18208543136</v>
      </c>
      <c r="H68" s="71">
        <f t="shared" si="7"/>
        <v>1825748.919231225</v>
      </c>
      <c r="I68" s="71">
        <f t="shared" si="7"/>
        <v>2373833.3485651542</v>
      </c>
      <c r="J68" s="71">
        <f t="shared" si="8"/>
        <v>548084.42933392921</v>
      </c>
      <c r="K68" s="71">
        <f t="shared" si="9"/>
        <v>-115097.73016012512</v>
      </c>
      <c r="L68" s="71">
        <f t="shared" si="10"/>
        <v>7740.2452594563511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34" x14ac:dyDescent="0.25">
      <c r="A69" s="70">
        <v>45869</v>
      </c>
      <c r="B69" s="71">
        <f t="shared" si="5"/>
        <v>2493610.5306505854</v>
      </c>
      <c r="C69" s="102">
        <f t="shared" si="22"/>
        <v>2493610.5306505854</v>
      </c>
      <c r="D69" s="71">
        <f t="shared" si="23"/>
        <v>50718.629292181759</v>
      </c>
      <c r="E69" s="102">
        <f t="shared" si="12"/>
        <v>13860.318532866169</v>
      </c>
      <c r="F69" s="71">
        <f t="shared" si="21"/>
        <v>-718580.2407115422</v>
      </c>
      <c r="G69" s="102">
        <f t="shared" si="21"/>
        <v>-133637.50061829752</v>
      </c>
      <c r="H69" s="71">
        <f t="shared" si="7"/>
        <v>1775030.2899390431</v>
      </c>
      <c r="I69" s="71">
        <f t="shared" si="7"/>
        <v>2359973.0300322878</v>
      </c>
      <c r="J69" s="71">
        <f t="shared" si="8"/>
        <v>584942.74009324471</v>
      </c>
      <c r="K69" s="71">
        <f t="shared" si="9"/>
        <v>-122837.97541958139</v>
      </c>
      <c r="L69" s="71">
        <f t="shared" si="10"/>
        <v>7740.2452594562637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34" x14ac:dyDescent="0.25">
      <c r="A70" s="70">
        <v>45900</v>
      </c>
      <c r="B70" s="71">
        <f t="shared" si="5"/>
        <v>2493610.5306505854</v>
      </c>
      <c r="C70" s="102">
        <f t="shared" si="22"/>
        <v>2493610.5306505854</v>
      </c>
      <c r="D70" s="71">
        <f t="shared" si="23"/>
        <v>50718.629292181759</v>
      </c>
      <c r="E70" s="102">
        <f t="shared" si="12"/>
        <v>13860.318532866169</v>
      </c>
      <c r="F70" s="71">
        <f t="shared" si="21"/>
        <v>-769298.87000372401</v>
      </c>
      <c r="G70" s="102">
        <f t="shared" si="21"/>
        <v>-147497.81915116368</v>
      </c>
      <c r="H70" s="71">
        <f t="shared" si="7"/>
        <v>1724311.6606468614</v>
      </c>
      <c r="I70" s="71">
        <f t="shared" si="7"/>
        <v>2346112.7114994219</v>
      </c>
      <c r="J70" s="71">
        <f>I70-H70</f>
        <v>621801.05085256044</v>
      </c>
      <c r="K70" s="71">
        <f t="shared" si="9"/>
        <v>-130578.22067903768</v>
      </c>
      <c r="L70" s="71">
        <f t="shared" si="10"/>
        <v>7740.2452594562928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34" ht="15" customHeight="1" x14ac:dyDescent="0.25">
      <c r="A71" s="70">
        <v>45930</v>
      </c>
      <c r="B71" s="71">
        <f t="shared" si="5"/>
        <v>2493610.5306505854</v>
      </c>
      <c r="C71" s="102">
        <f t="shared" si="22"/>
        <v>2493610.5306505854</v>
      </c>
      <c r="D71" s="71">
        <f t="shared" si="23"/>
        <v>50718.629292181759</v>
      </c>
      <c r="E71" s="102">
        <f t="shared" si="12"/>
        <v>13860.318532866169</v>
      </c>
      <c r="F71" s="71">
        <f t="shared" si="21"/>
        <v>-820017.49929590581</v>
      </c>
      <c r="G71" s="102">
        <f t="shared" si="21"/>
        <v>-161358.13768402985</v>
      </c>
      <c r="H71" s="71">
        <f t="shared" si="7"/>
        <v>1673593.0313546797</v>
      </c>
      <c r="I71" s="71">
        <f t="shared" si="7"/>
        <v>2332252.3929665554</v>
      </c>
      <c r="J71" s="71">
        <f>I71-H71</f>
        <v>658659.36161187571</v>
      </c>
      <c r="K71" s="71">
        <f t="shared" si="9"/>
        <v>-138318.4659384939</v>
      </c>
      <c r="L71" s="71">
        <f t="shared" si="10"/>
        <v>7740.2452594562201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34" ht="15" customHeight="1" x14ac:dyDescent="0.25">
      <c r="A72" s="70">
        <v>45961</v>
      </c>
      <c r="B72" s="71">
        <f t="shared" si="5"/>
        <v>2493610.5306505854</v>
      </c>
      <c r="C72" s="102">
        <f t="shared" si="22"/>
        <v>2493610.5306505854</v>
      </c>
      <c r="D72" s="71">
        <f t="shared" si="23"/>
        <v>50718.629292181759</v>
      </c>
      <c r="E72" s="102">
        <f t="shared" si="12"/>
        <v>13860.318532866169</v>
      </c>
      <c r="F72" s="71">
        <f t="shared" si="21"/>
        <v>-870736.12858808762</v>
      </c>
      <c r="G72" s="102">
        <f t="shared" si="21"/>
        <v>-175218.45621689601</v>
      </c>
      <c r="H72" s="71">
        <f t="shared" si="7"/>
        <v>1622874.4020624978</v>
      </c>
      <c r="I72" s="71">
        <f t="shared" si="7"/>
        <v>2318392.0744336895</v>
      </c>
      <c r="J72" s="71">
        <f t="shared" ref="J72:J74" si="24">I72-H72</f>
        <v>695517.67237119167</v>
      </c>
      <c r="K72" s="71">
        <f t="shared" si="9"/>
        <v>-146058.71119795024</v>
      </c>
      <c r="L72" s="71">
        <f t="shared" si="10"/>
        <v>7740.2452594563365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34" ht="15" customHeight="1" x14ac:dyDescent="0.25">
      <c r="A73" s="70">
        <v>45991</v>
      </c>
      <c r="B73" s="71">
        <f t="shared" si="5"/>
        <v>2493610.5306505854</v>
      </c>
      <c r="C73" s="102">
        <f t="shared" si="22"/>
        <v>2493610.5306505854</v>
      </c>
      <c r="D73" s="71">
        <f t="shared" si="23"/>
        <v>50718.629292181759</v>
      </c>
      <c r="E73" s="102">
        <f t="shared" si="12"/>
        <v>13860.318532866169</v>
      </c>
      <c r="F73" s="71">
        <f t="shared" si="21"/>
        <v>-921454.75788026943</v>
      </c>
      <c r="G73" s="102">
        <f t="shared" si="21"/>
        <v>-189078.77474976217</v>
      </c>
      <c r="H73" s="71">
        <f t="shared" si="7"/>
        <v>1572155.7727703159</v>
      </c>
      <c r="I73" s="71">
        <f t="shared" si="7"/>
        <v>2304531.755900823</v>
      </c>
      <c r="J73" s="71">
        <f t="shared" si="24"/>
        <v>732375.98313050717</v>
      </c>
      <c r="K73" s="71">
        <f t="shared" si="9"/>
        <v>-153798.95645740649</v>
      </c>
      <c r="L73" s="71">
        <f t="shared" si="10"/>
        <v>7740.2452594562492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34" x14ac:dyDescent="0.25">
      <c r="A74" s="70">
        <v>46022</v>
      </c>
      <c r="B74" s="71">
        <f t="shared" si="5"/>
        <v>2493610.5306505854</v>
      </c>
      <c r="C74" s="102">
        <f t="shared" si="22"/>
        <v>2493610.5306505854</v>
      </c>
      <c r="D74" s="71">
        <f>($B$26*$F$6+($B$38-$B$26)*$E$6+($B$50-$B$38)*$D$6+($B$62-$B$50)*$C$6+($B$74-$B$62)*$B$6)/12</f>
        <v>50718.629292181759</v>
      </c>
      <c r="E74" s="102">
        <f t="shared" si="12"/>
        <v>13860.318532866169</v>
      </c>
      <c r="F74" s="71">
        <f t="shared" si="21"/>
        <v>-972173.38717245124</v>
      </c>
      <c r="G74" s="102">
        <f t="shared" si="21"/>
        <v>-202939.09328262834</v>
      </c>
      <c r="H74" s="71">
        <f t="shared" si="7"/>
        <v>1521437.1434781342</v>
      </c>
      <c r="I74" s="71">
        <f t="shared" si="7"/>
        <v>2290671.4373679571</v>
      </c>
      <c r="J74" s="71">
        <f t="shared" si="24"/>
        <v>769234.2938898229</v>
      </c>
      <c r="K74" s="71">
        <f t="shared" si="9"/>
        <v>-161539.20171686279</v>
      </c>
      <c r="L74" s="71">
        <f t="shared" si="10"/>
        <v>7740.2452594563074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34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+'E3970'!L62</f>
        <v>3377.8021626012051</v>
      </c>
      <c r="S75" s="122">
        <f>+'E3970'!K62</f>
        <v>-68656.258603387352</v>
      </c>
      <c r="T75" s="119"/>
      <c r="U75" s="120"/>
      <c r="V75" s="117"/>
      <c r="W75" s="123">
        <f>S75</f>
        <v>-68656.258603387352</v>
      </c>
    </row>
    <row r="76" spans="1:34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+'E3970'!L63</f>
        <v>7740.2452594563511</v>
      </c>
      <c r="S76" s="124">
        <f t="shared" ref="S76:S87" si="26">+S75-R76</f>
        <v>-76396.503862843703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7104.0607175832265</v>
      </c>
      <c r="W76" s="121">
        <f t="shared" ref="W76:W87" si="28">+W75-V76</f>
        <v>-75760.319320970579</v>
      </c>
    </row>
    <row r="77" spans="1:34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+'E3970'!L64</f>
        <v>7740.2452594562055</v>
      </c>
      <c r="S77" s="124">
        <f t="shared" si="26"/>
        <v>-84136.749122299909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6510.2884785015203</v>
      </c>
      <c r="W77" s="121">
        <f t="shared" si="28"/>
        <v>-82270.607799472098</v>
      </c>
    </row>
    <row r="78" spans="1:34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+'E3970'!L65</f>
        <v>7740.2452594563511</v>
      </c>
      <c r="S78" s="124">
        <f t="shared" si="26"/>
        <v>-91876.99438175626</v>
      </c>
      <c r="T78" s="119">
        <f>U78-SUM($P$75:P78)+1</f>
        <v>276</v>
      </c>
      <c r="U78" s="120">
        <f t="shared" si="30"/>
        <v>365</v>
      </c>
      <c r="V78" s="117">
        <f t="shared" si="27"/>
        <v>5852.897785232748</v>
      </c>
      <c r="W78" s="121">
        <f t="shared" si="28"/>
        <v>-88123.50558470485</v>
      </c>
    </row>
    <row r="79" spans="1:34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+'E3970'!L66</f>
        <v>7740.2452594563074</v>
      </c>
      <c r="S79" s="124">
        <f t="shared" si="26"/>
        <v>-99617.239641212567</v>
      </c>
      <c r="T79" s="119">
        <f>U79-SUM($P$75:P79)+1</f>
        <v>246</v>
      </c>
      <c r="U79" s="120">
        <f t="shared" si="30"/>
        <v>365</v>
      </c>
      <c r="V79" s="117">
        <f t="shared" si="27"/>
        <v>5216.7132433595934</v>
      </c>
      <c r="W79" s="121">
        <f t="shared" si="28"/>
        <v>-93340.218828064448</v>
      </c>
    </row>
    <row r="80" spans="1:34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+'E3970'!L67</f>
        <v>7740.2452594562055</v>
      </c>
      <c r="S80" s="124">
        <f t="shared" si="26"/>
        <v>-107357.48490066877</v>
      </c>
      <c r="T80" s="119">
        <f>U80-SUM($P$75:P80)+1</f>
        <v>215</v>
      </c>
      <c r="U80" s="120">
        <f t="shared" si="30"/>
        <v>365</v>
      </c>
      <c r="V80" s="117">
        <f t="shared" si="27"/>
        <v>4559.3225500906419</v>
      </c>
      <c r="W80" s="121">
        <f t="shared" si="28"/>
        <v>-97899.541378155089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+'E3970'!L68</f>
        <v>7740.2452594563511</v>
      </c>
      <c r="S81" s="124">
        <f t="shared" si="26"/>
        <v>-115097.73016012512</v>
      </c>
      <c r="T81" s="119">
        <f>U81-SUM($P$75:P81)+1</f>
        <v>185</v>
      </c>
      <c r="U81" s="120">
        <f t="shared" si="30"/>
        <v>365</v>
      </c>
      <c r="V81" s="117">
        <f t="shared" si="27"/>
        <v>3923.1380082176029</v>
      </c>
      <c r="W81" s="121">
        <f t="shared" si="28"/>
        <v>-101822.67938637269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+'E3970'!L69</f>
        <v>7740.2452594562637</v>
      </c>
      <c r="S82" s="124">
        <f t="shared" si="26"/>
        <v>-122837.97541958139</v>
      </c>
      <c r="T82" s="119">
        <f>U82-SUM($P$75:P82)+1</f>
        <v>154</v>
      </c>
      <c r="U82" s="120">
        <f t="shared" si="30"/>
        <v>365</v>
      </c>
      <c r="V82" s="117">
        <f t="shared" si="27"/>
        <v>3265.74731494867</v>
      </c>
      <c r="W82" s="121">
        <f t="shared" si="28"/>
        <v>-105088.42670132137</v>
      </c>
    </row>
    <row r="83" spans="1:42" x14ac:dyDescent="0.25">
      <c r="A83" s="160" t="s">
        <v>142</v>
      </c>
      <c r="B83" s="149">
        <f>B50</f>
        <v>29452.392144961501</v>
      </c>
      <c r="C83" s="149">
        <f>C50</f>
        <v>29452.392144961501</v>
      </c>
      <c r="D83" s="149">
        <f>SUM(D39:D50)</f>
        <v>4208.7468375149983</v>
      </c>
      <c r="E83" s="149">
        <f>SUM(E39:E50)</f>
        <v>409.26553251436087</v>
      </c>
      <c r="F83" s="149">
        <f t="shared" ref="F83:K83" si="34">F50</f>
        <v>-4208.7468375149983</v>
      </c>
      <c r="G83" s="149">
        <f t="shared" si="34"/>
        <v>-409.26553251436087</v>
      </c>
      <c r="H83" s="149">
        <f t="shared" si="34"/>
        <v>25243.645307446503</v>
      </c>
      <c r="I83" s="149">
        <f t="shared" si="34"/>
        <v>29043.12661244714</v>
      </c>
      <c r="J83" s="149">
        <f t="shared" si="34"/>
        <v>3799.4813050006378</v>
      </c>
      <c r="K83" s="149">
        <f t="shared" si="34"/>
        <v>-797.89107405013397</v>
      </c>
      <c r="L83" s="154">
        <f>SUM(L39:L50)</f>
        <v>797.89107405013397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+'E3970'!L70</f>
        <v>7740.2452594562928</v>
      </c>
      <c r="S83" s="124">
        <f t="shared" si="26"/>
        <v>-130578.22067903768</v>
      </c>
      <c r="T83" s="119">
        <f>U83-SUM($P$75:P83)+1</f>
        <v>123</v>
      </c>
      <c r="U83" s="120">
        <f t="shared" si="30"/>
        <v>365</v>
      </c>
      <c r="V83" s="117">
        <f t="shared" si="27"/>
        <v>2608.3566216797917</v>
      </c>
      <c r="W83" s="121">
        <f t="shared" si="28"/>
        <v>-107696.78332300116</v>
      </c>
    </row>
    <row r="84" spans="1:42" x14ac:dyDescent="0.25">
      <c r="A84" s="162" t="s">
        <v>143</v>
      </c>
      <c r="B84" s="163">
        <f>(B38+B50+SUM(B39:B49)*2)/24</f>
        <v>6135.9150302003136</v>
      </c>
      <c r="C84" s="163">
        <f>(C38+C50+SUM(C39:C49)*2)/24</f>
        <v>6135.9150302003136</v>
      </c>
      <c r="D84" s="163"/>
      <c r="E84" s="164"/>
      <c r="F84" s="163">
        <f t="shared" ref="F84:K84" si="35">(F38+F50+SUM(F39:F49)*2)/24</f>
        <v>-2104.3734187574996</v>
      </c>
      <c r="G84" s="163">
        <f t="shared" si="35"/>
        <v>-44.337099355722422</v>
      </c>
      <c r="H84" s="163">
        <f t="shared" si="35"/>
        <v>4031.5416114428131</v>
      </c>
      <c r="I84" s="163">
        <f t="shared" si="35"/>
        <v>6091.5779308445899</v>
      </c>
      <c r="J84" s="163">
        <f t="shared" si="35"/>
        <v>2060.0363194017773</v>
      </c>
      <c r="K84" s="163">
        <f t="shared" si="35"/>
        <v>-432.60762707437311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+'E3970'!L71</f>
        <v>7740.2452594562201</v>
      </c>
      <c r="S84" s="124">
        <f t="shared" si="26"/>
        <v>-138318.4659384939</v>
      </c>
      <c r="T84" s="119">
        <f>U84-SUM($P$75:P84)+1</f>
        <v>93</v>
      </c>
      <c r="U84" s="120">
        <f t="shared" si="30"/>
        <v>365</v>
      </c>
      <c r="V84" s="117">
        <f t="shared" si="27"/>
        <v>1972.1720798066533</v>
      </c>
      <c r="W84" s="121">
        <f t="shared" si="28"/>
        <v>-109668.95540280781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+'E3970'!L72</f>
        <v>7740.2452594563365</v>
      </c>
      <c r="S85" s="124">
        <f t="shared" si="26"/>
        <v>-146058.71119795024</v>
      </c>
      <c r="T85" s="119">
        <f>U85-SUM($P$75:P85)+1</f>
        <v>62</v>
      </c>
      <c r="U85" s="120">
        <f t="shared" si="30"/>
        <v>365</v>
      </c>
      <c r="V85" s="117">
        <f t="shared" si="27"/>
        <v>1314.7813865377886</v>
      </c>
      <c r="W85" s="121">
        <f t="shared" si="28"/>
        <v>-110983.7367893456</v>
      </c>
    </row>
    <row r="86" spans="1:42" x14ac:dyDescent="0.25">
      <c r="A86" s="170" t="s">
        <v>145</v>
      </c>
      <c r="B86" s="171">
        <f>B62</f>
        <v>2493610.5306505854</v>
      </c>
      <c r="C86" s="171">
        <f>C62</f>
        <v>2493610.5306505854</v>
      </c>
      <c r="D86" s="171">
        <f>SUM(D51:D62)</f>
        <v>359341.08882875467</v>
      </c>
      <c r="E86" s="171">
        <f>SUM(E51:E62)</f>
        <v>36206.005355719994</v>
      </c>
      <c r="F86" s="171">
        <f t="shared" ref="F86:K86" si="36">F62</f>
        <v>-363549.8356662697</v>
      </c>
      <c r="G86" s="171">
        <f t="shared" si="36"/>
        <v>-36615.270888234358</v>
      </c>
      <c r="H86" s="171">
        <f t="shared" si="36"/>
        <v>2130060.6949843159</v>
      </c>
      <c r="I86" s="171">
        <f t="shared" si="36"/>
        <v>2456995.2597623509</v>
      </c>
      <c r="J86" s="171">
        <f t="shared" si="36"/>
        <v>326934.56477803504</v>
      </c>
      <c r="K86" s="171">
        <f t="shared" si="36"/>
        <v>-68656.258603387352</v>
      </c>
      <c r="L86" s="172">
        <f>SUM(L51:L62)</f>
        <v>67858.367529337207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+'E3970'!L73</f>
        <v>7740.2452594562492</v>
      </c>
      <c r="S86" s="124">
        <f t="shared" si="26"/>
        <v>-153798.95645740649</v>
      </c>
      <c r="T86" s="119">
        <f>U86-SUM($P$75:P86)+1</f>
        <v>32</v>
      </c>
      <c r="U86" s="120">
        <f t="shared" si="30"/>
        <v>365</v>
      </c>
      <c r="V86" s="117">
        <f t="shared" si="27"/>
        <v>678.59684466465751</v>
      </c>
      <c r="W86" s="121">
        <f t="shared" si="28"/>
        <v>-111662.33363401025</v>
      </c>
    </row>
    <row r="87" spans="1:42" x14ac:dyDescent="0.25">
      <c r="A87" s="173" t="s">
        <v>146</v>
      </c>
      <c r="B87" s="174">
        <f t="shared" ref="B87:C87" si="37">(B50+B62+SUM(B51:B61)*2)/24</f>
        <v>542818.67100029986</v>
      </c>
      <c r="C87" s="174">
        <f t="shared" si="37"/>
        <v>542818.67100029986</v>
      </c>
      <c r="D87" s="174"/>
      <c r="E87" s="175"/>
      <c r="F87" s="174">
        <f t="shared" ref="F87:H87" si="38">(F50+F62+SUM(F51:F61)*2)/24</f>
        <v>-183879.29125189237</v>
      </c>
      <c r="G87" s="174">
        <f t="shared" si="38"/>
        <v>-5101.0019805110251</v>
      </c>
      <c r="H87" s="174">
        <f t="shared" si="38"/>
        <v>358939.37974840746</v>
      </c>
      <c r="I87" s="174">
        <f>(I50+I62+SUM(I51:I61)*2)/24</f>
        <v>537717.66901978885</v>
      </c>
      <c r="J87" s="174">
        <f t="shared" ref="J87:K87" si="39">(J50+J62+SUM(J51:J61)*2)/24</f>
        <v>178778.28927138131</v>
      </c>
      <c r="K87" s="174">
        <f t="shared" si="39"/>
        <v>-37543.440746990083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+'E3970'!L74</f>
        <v>7740.2452594563074</v>
      </c>
      <c r="S87" s="124">
        <f t="shared" si="26"/>
        <v>-161539.20171686279</v>
      </c>
      <c r="T87" s="119">
        <f>U87-SUM($P$75:P87)+1</f>
        <v>1</v>
      </c>
      <c r="U87" s="120">
        <f t="shared" si="30"/>
        <v>365</v>
      </c>
      <c r="V87" s="117">
        <f t="shared" si="27"/>
        <v>21.206151395770707</v>
      </c>
      <c r="W87" s="121">
        <f t="shared" si="28"/>
        <v>-111683.53978540603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92882.943113475441</v>
      </c>
      <c r="S88" s="133">
        <f>+'E3970'!K74-S87</f>
        <v>0</v>
      </c>
      <c r="T88" s="83"/>
      <c r="U88" s="134"/>
      <c r="V88" s="132">
        <f>SUM(V76:V87)</f>
        <v>43027.281182018669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2493610.5306505854</v>
      </c>
      <c r="C89" s="149">
        <f>C74</f>
        <v>2493610.5306505854</v>
      </c>
      <c r="D89" s="149">
        <f>SUM(D63:D74)</f>
        <v>608623.55150618113</v>
      </c>
      <c r="E89" s="149">
        <f>SUM(E63:E74)</f>
        <v>166323.822394394</v>
      </c>
      <c r="F89" s="149">
        <f t="shared" ref="F89:K89" si="40">F74</f>
        <v>-972173.38717245124</v>
      </c>
      <c r="G89" s="149">
        <f t="shared" si="40"/>
        <v>-202939.09328262834</v>
      </c>
      <c r="H89" s="149">
        <f t="shared" si="40"/>
        <v>1521437.1434781342</v>
      </c>
      <c r="I89" s="149">
        <f t="shared" si="40"/>
        <v>2290671.4373679571</v>
      </c>
      <c r="J89" s="149">
        <f t="shared" si="40"/>
        <v>769234.2938898229</v>
      </c>
      <c r="K89" s="149">
        <f t="shared" si="40"/>
        <v>-161539.20171686279</v>
      </c>
      <c r="L89" s="154">
        <f>SUM(L63:L74)</f>
        <v>92882.943113475441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2493610.5306505854</v>
      </c>
      <c r="C90" s="163">
        <f>(C62+C74+SUM(C63:C73)*2)/24</f>
        <v>2493610.5306505854</v>
      </c>
      <c r="D90" s="163"/>
      <c r="E90" s="164"/>
      <c r="F90" s="163">
        <f t="shared" ref="F90:K90" si="41">(F62+F74+SUM(F63:F73)*2)/24</f>
        <v>-667861.6114193605</v>
      </c>
      <c r="G90" s="163">
        <f t="shared" si="41"/>
        <v>-119777.18208543136</v>
      </c>
      <c r="H90" s="163">
        <f t="shared" si="41"/>
        <v>1825748.9192312248</v>
      </c>
      <c r="I90" s="163">
        <f t="shared" si="41"/>
        <v>2373833.3485651542</v>
      </c>
      <c r="J90" s="163">
        <f t="shared" si="41"/>
        <v>548084.42933392909</v>
      </c>
      <c r="K90" s="163">
        <f t="shared" si="41"/>
        <v>-115097.73016012508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-115097.73016012508</v>
      </c>
      <c r="T90" s="83"/>
      <c r="U90" s="84"/>
      <c r="V90" s="139" t="s">
        <v>131</v>
      </c>
      <c r="W90" s="140">
        <f>W87</f>
        <v>-111683.53978540603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3">
        <v>2023</v>
      </c>
      <c r="B93" s="180">
        <f>C84+G84+W38</f>
        <v>5688.1755559671483</v>
      </c>
      <c r="C93"/>
      <c r="D93"/>
      <c r="E93"/>
      <c r="F93"/>
      <c r="G93"/>
      <c r="H93"/>
      <c r="I93"/>
      <c r="J93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3">
        <v>2024</v>
      </c>
      <c r="B94" s="180">
        <f>C87+G87+W64</f>
        <v>502734.7458351971</v>
      </c>
      <c r="C94"/>
      <c r="D94"/>
      <c r="E94"/>
      <c r="F94"/>
      <c r="G94"/>
      <c r="H94"/>
      <c r="I94"/>
      <c r="J94"/>
      <c r="K94" s="181"/>
      <c r="L94" s="181"/>
    </row>
    <row r="95" spans="1:42" x14ac:dyDescent="0.25">
      <c r="A95" s="243">
        <v>2025</v>
      </c>
      <c r="B95" s="180">
        <f>C90+G90+W90</f>
        <v>2262149.8087797482</v>
      </c>
      <c r="C95"/>
      <c r="D95"/>
      <c r="E95"/>
      <c r="F95"/>
      <c r="G95"/>
      <c r="H95"/>
      <c r="I95"/>
      <c r="J95"/>
      <c r="K95" s="181"/>
      <c r="L95" s="181"/>
    </row>
    <row r="96" spans="1:42" x14ac:dyDescent="0.25">
      <c r="A96"/>
      <c r="B96"/>
      <c r="C96"/>
      <c r="D96"/>
      <c r="E96"/>
      <c r="F96"/>
      <c r="G96"/>
      <c r="H96"/>
      <c r="I96"/>
      <c r="J96"/>
      <c r="K96" s="181"/>
      <c r="L96" s="181"/>
    </row>
    <row r="97" spans="1:12" x14ac:dyDescent="0.25">
      <c r="A97"/>
      <c r="B97"/>
      <c r="C97"/>
      <c r="D97"/>
      <c r="E97"/>
      <c r="F97"/>
      <c r="G97"/>
      <c r="H97"/>
      <c r="I97"/>
      <c r="J97"/>
      <c r="K97" s="181"/>
      <c r="L97" s="181"/>
    </row>
    <row r="98" spans="1:12" x14ac:dyDescent="0.25">
      <c r="A98"/>
      <c r="B98"/>
      <c r="C98"/>
      <c r="D98"/>
      <c r="E98"/>
      <c r="F98"/>
      <c r="G98"/>
      <c r="H98"/>
      <c r="I98"/>
      <c r="J98"/>
    </row>
    <row r="99" spans="1:12" x14ac:dyDescent="0.25">
      <c r="A99"/>
      <c r="B99"/>
      <c r="C99"/>
      <c r="D99"/>
      <c r="E99"/>
      <c r="F99"/>
      <c r="G99"/>
      <c r="H99"/>
      <c r="I99"/>
      <c r="J99"/>
    </row>
    <row r="100" spans="1:12" x14ac:dyDescent="0.25">
      <c r="A100"/>
      <c r="B100"/>
      <c r="C100"/>
      <c r="D100"/>
      <c r="E100"/>
      <c r="F100"/>
      <c r="G100"/>
      <c r="H100"/>
      <c r="I100"/>
      <c r="J100"/>
    </row>
    <row r="101" spans="1:12" x14ac:dyDescent="0.25">
      <c r="A101"/>
      <c r="B101"/>
      <c r="C101"/>
      <c r="D101"/>
      <c r="E101"/>
      <c r="F101"/>
      <c r="G101"/>
      <c r="H101"/>
      <c r="I101"/>
      <c r="J101"/>
    </row>
    <row r="102" spans="1:12" x14ac:dyDescent="0.25">
      <c r="A102"/>
      <c r="B102"/>
      <c r="C102"/>
      <c r="D102"/>
      <c r="E102"/>
      <c r="F102"/>
      <c r="G102"/>
      <c r="H102"/>
      <c r="I102"/>
      <c r="J102"/>
    </row>
    <row r="103" spans="1:12" x14ac:dyDescent="0.25">
      <c r="A103"/>
      <c r="B103"/>
      <c r="C103"/>
      <c r="D103"/>
      <c r="E103"/>
      <c r="F103"/>
      <c r="G103"/>
      <c r="H103"/>
      <c r="I103"/>
      <c r="J103"/>
    </row>
    <row r="104" spans="1:12" x14ac:dyDescent="0.25">
      <c r="A104"/>
      <c r="B104"/>
      <c r="C104"/>
      <c r="D104"/>
      <c r="E104"/>
      <c r="F104"/>
      <c r="G104"/>
      <c r="H104"/>
      <c r="I104"/>
      <c r="J104"/>
    </row>
    <row r="105" spans="1:12" x14ac:dyDescent="0.25">
      <c r="A105"/>
      <c r="B105"/>
      <c r="C105"/>
      <c r="D105"/>
      <c r="E105"/>
      <c r="F105"/>
      <c r="G105"/>
      <c r="H105"/>
      <c r="I105"/>
      <c r="J105"/>
    </row>
    <row r="106" spans="1:12" x14ac:dyDescent="0.25">
      <c r="A106"/>
      <c r="B106"/>
      <c r="C106"/>
      <c r="D106"/>
      <c r="E106"/>
      <c r="F106"/>
      <c r="G106"/>
      <c r="H106"/>
      <c r="I106"/>
      <c r="J106"/>
    </row>
    <row r="107" spans="1:12" x14ac:dyDescent="0.25">
      <c r="A107"/>
      <c r="B107"/>
      <c r="C107"/>
      <c r="D107"/>
      <c r="E107"/>
      <c r="F107"/>
      <c r="G107"/>
      <c r="H107"/>
      <c r="I107"/>
      <c r="J107"/>
    </row>
    <row r="108" spans="1:12" x14ac:dyDescent="0.25">
      <c r="A108"/>
      <c r="B108"/>
      <c r="C108"/>
      <c r="D108"/>
      <c r="E108"/>
      <c r="F108"/>
      <c r="G108"/>
      <c r="H108"/>
      <c r="I108"/>
      <c r="J108"/>
    </row>
    <row r="109" spans="1:12" x14ac:dyDescent="0.25">
      <c r="A109"/>
      <c r="B109"/>
      <c r="C109"/>
      <c r="D109"/>
      <c r="E109"/>
      <c r="F109"/>
      <c r="G109"/>
      <c r="H109"/>
      <c r="I109"/>
      <c r="J109"/>
    </row>
    <row r="110" spans="1:12" x14ac:dyDescent="0.25">
      <c r="A110"/>
      <c r="B110"/>
      <c r="C110"/>
      <c r="D110"/>
      <c r="E110"/>
      <c r="F110"/>
      <c r="G110"/>
      <c r="H110"/>
      <c r="I110"/>
      <c r="J110"/>
    </row>
    <row r="111" spans="1:12" x14ac:dyDescent="0.25">
      <c r="A111"/>
      <c r="B111"/>
      <c r="C111"/>
      <c r="D111"/>
      <c r="E111"/>
      <c r="F111"/>
      <c r="G111"/>
      <c r="H111"/>
      <c r="I111"/>
      <c r="J111"/>
    </row>
    <row r="112" spans="1:12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33"/>
  </sheetPr>
  <dimension ref="A1:AP111"/>
  <sheetViews>
    <sheetView view="pageBreakPreview" zoomScale="60" zoomScaleNormal="85" workbookViewId="0">
      <pane xSplit="1" ySplit="13" topLeftCell="B27" activePane="bottomRight" state="frozen"/>
      <selection activeCell="K48" sqref="K48"/>
      <selection pane="topRight" activeCell="K48" sqref="K48"/>
      <selection pane="bottomLeft" activeCell="K48" sqref="K48"/>
      <selection pane="bottomRight" activeCell="N48" sqref="N48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11.85546875" style="104" bestFit="1" customWidth="1"/>
    <col min="14" max="14" width="7.5703125" style="33" bestFit="1" customWidth="1"/>
    <col min="15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41" s="19" customFormat="1" x14ac:dyDescent="0.25">
      <c r="A1" s="17" t="s">
        <v>59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41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41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41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41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</row>
    <row r="6" spans="1:41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</row>
    <row r="7" spans="1:41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R7" s="33"/>
      <c r="S7" s="33"/>
      <c r="T7" s="33"/>
      <c r="U7" s="33"/>
      <c r="V7" s="33"/>
      <c r="W7" s="33"/>
      <c r="X7"/>
      <c r="Y7"/>
      <c r="Z7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41" ht="15.75" thickBot="1" x14ac:dyDescent="0.3">
      <c r="A9" s="47"/>
      <c r="B9" s="48"/>
      <c r="C9" s="49"/>
      <c r="D9" s="48" t="s">
        <v>73</v>
      </c>
      <c r="E9" s="50">
        <v>2.4500000000000001E-2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41" ht="15.75" thickBot="1" x14ac:dyDescent="0.3">
      <c r="A10" s="47"/>
      <c r="B10" s="48"/>
      <c r="C10" s="49"/>
      <c r="D10" s="48" t="s">
        <v>75</v>
      </c>
      <c r="E10" s="50">
        <v>2.5100000000000001E-2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41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41" ht="15.75" thickBot="1" x14ac:dyDescent="0.3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41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  <c r="R13" s="74"/>
      <c r="S13" s="74"/>
      <c r="T13" s="74"/>
      <c r="U13" s="74"/>
      <c r="V13" s="74"/>
      <c r="W13" s="75"/>
    </row>
    <row r="14" spans="1:41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  <c r="R14" s="79"/>
      <c r="S14" s="80"/>
      <c r="T14" s="81" t="s">
        <v>101</v>
      </c>
      <c r="U14" s="79"/>
      <c r="V14" s="79"/>
      <c r="W14" s="82"/>
    </row>
    <row r="15" spans="1:41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84"/>
      <c r="S15" s="85" t="s">
        <v>102</v>
      </c>
      <c r="T15" s="86"/>
      <c r="U15" s="87"/>
      <c r="V15" s="87"/>
      <c r="W15" s="88"/>
    </row>
    <row r="16" spans="1:41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90" t="s">
        <v>106</v>
      </c>
      <c r="S16" s="85" t="s">
        <v>107</v>
      </c>
      <c r="T16" s="89" t="s">
        <v>108</v>
      </c>
      <c r="U16" s="90" t="s">
        <v>109</v>
      </c>
      <c r="V16" s="90" t="s">
        <v>110</v>
      </c>
      <c r="W16" s="91" t="s">
        <v>111</v>
      </c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93" t="s">
        <v>113</v>
      </c>
      <c r="S17" s="94" t="s">
        <v>114</v>
      </c>
      <c r="T17" s="92" t="s">
        <v>115</v>
      </c>
      <c r="U17" s="93" t="s">
        <v>116</v>
      </c>
      <c r="V17" s="93" t="s">
        <v>117</v>
      </c>
      <c r="W17" s="95" t="s">
        <v>118</v>
      </c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8" t="s">
        <v>121</v>
      </c>
      <c r="S18" s="99" t="s">
        <v>122</v>
      </c>
      <c r="T18" s="96" t="s">
        <v>123</v>
      </c>
      <c r="U18" s="100" t="s">
        <v>124</v>
      </c>
      <c r="V18" s="90" t="s">
        <v>125</v>
      </c>
      <c r="W18" s="101" t="s">
        <v>126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108"/>
      <c r="S19" s="109" t="s">
        <v>127</v>
      </c>
      <c r="T19" s="106" t="s">
        <v>128</v>
      </c>
      <c r="U19" s="110"/>
      <c r="V19" s="111"/>
      <c r="W19" s="112" t="s">
        <v>129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117"/>
      <c r="S20" s="118"/>
      <c r="T20" s="119"/>
      <c r="U20" s="120"/>
      <c r="V20" s="117"/>
      <c r="W20" s="121"/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17">
        <f>+'E3536'!L38</f>
        <v>0</v>
      </c>
      <c r="S21" s="122">
        <f>+'E3536'!K38</f>
        <v>0</v>
      </c>
      <c r="T21" s="119"/>
      <c r="U21" s="120"/>
      <c r="V21" s="117"/>
      <c r="W21" s="123">
        <f>S21</f>
        <v>0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>
        <f>+'E3536'!L39</f>
        <v>17627.237376243767</v>
      </c>
      <c r="S22" s="124">
        <f t="shared" ref="S22:S33" si="0">+S21-R22</f>
        <v>-17627.237376243767</v>
      </c>
      <c r="T22" s="119">
        <f>U22-SUM($P$23:P24)+1</f>
        <v>335</v>
      </c>
      <c r="U22" s="120">
        <f>P36</f>
        <v>365</v>
      </c>
      <c r="V22" s="117">
        <f t="shared" ref="V22:V33" si="1">+T22/U22*R22</f>
        <v>16178.423345319623</v>
      </c>
      <c r="W22" s="121">
        <f t="shared" ref="W22:W33" si="2">+W21-V22</f>
        <v>-16178.423345319623</v>
      </c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+'E3536'!L40</f>
        <v>17627.237376243767</v>
      </c>
      <c r="S23" s="124">
        <f t="shared" si="0"/>
        <v>-35254.474752487535</v>
      </c>
      <c r="T23" s="119">
        <f>U23-SUM($P$23:P25)+1</f>
        <v>307</v>
      </c>
      <c r="U23" s="120">
        <f t="shared" ref="U23:U33" si="3">U22</f>
        <v>365</v>
      </c>
      <c r="V23" s="117">
        <f t="shared" si="1"/>
        <v>14826.196916457086</v>
      </c>
      <c r="W23" s="121">
        <f t="shared" si="2"/>
        <v>-31004.620261776709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4">DAY(EOMONTH(Q24,0))</f>
        <v>31</v>
      </c>
      <c r="Q24" s="116">
        <v>44927</v>
      </c>
      <c r="R24" s="117">
        <f>+'E3536'!L41</f>
        <v>17627.237376243771</v>
      </c>
      <c r="S24" s="124">
        <f t="shared" si="0"/>
        <v>-52881.712128731306</v>
      </c>
      <c r="T24" s="119">
        <f>U24-SUM($P$23:P26)+1</f>
        <v>276</v>
      </c>
      <c r="U24" s="120">
        <f t="shared" si="3"/>
        <v>365</v>
      </c>
      <c r="V24" s="117">
        <f t="shared" si="1"/>
        <v>13329.089084502139</v>
      </c>
      <c r="W24" s="121">
        <f t="shared" si="2"/>
        <v>-44333.709346278847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4"/>
        <v>28</v>
      </c>
      <c r="Q25" s="116">
        <v>44958</v>
      </c>
      <c r="R25" s="117">
        <f>+'E3536'!L42</f>
        <v>17627.237376243764</v>
      </c>
      <c r="S25" s="124">
        <f t="shared" si="0"/>
        <v>-70508.949504975069</v>
      </c>
      <c r="T25" s="119">
        <f>U25-SUM($P$23:P27)+1</f>
        <v>246</v>
      </c>
      <c r="U25" s="120">
        <f t="shared" si="3"/>
        <v>365</v>
      </c>
      <c r="V25" s="117">
        <f t="shared" si="1"/>
        <v>11880.275053577989</v>
      </c>
      <c r="W25" s="121">
        <f t="shared" si="2"/>
        <v>-56213.984399856839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4"/>
        <v>31</v>
      </c>
      <c r="Q26" s="116">
        <v>44986</v>
      </c>
      <c r="R26" s="117">
        <f>+'E3536'!L43</f>
        <v>17627.237376243764</v>
      </c>
      <c r="S26" s="124">
        <f t="shared" si="0"/>
        <v>-88136.186881218833</v>
      </c>
      <c r="T26" s="119">
        <f>U26-SUM($P$23:P28)+1</f>
        <v>215</v>
      </c>
      <c r="U26" s="120">
        <f t="shared" si="3"/>
        <v>365</v>
      </c>
      <c r="V26" s="117">
        <f t="shared" si="1"/>
        <v>10383.16722162304</v>
      </c>
      <c r="W26" s="121">
        <f t="shared" si="2"/>
        <v>-66597.151621479876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4"/>
        <v>30</v>
      </c>
      <c r="Q27" s="116">
        <v>45017</v>
      </c>
      <c r="R27" s="117">
        <f>+'E3536'!L44</f>
        <v>17627.237376243764</v>
      </c>
      <c r="S27" s="124">
        <f t="shared" si="0"/>
        <v>-105763.4242574626</v>
      </c>
      <c r="T27" s="119">
        <f>U27-SUM($P$23:P29)+1</f>
        <v>185</v>
      </c>
      <c r="U27" s="120">
        <f t="shared" si="3"/>
        <v>365</v>
      </c>
      <c r="V27" s="117">
        <f t="shared" si="1"/>
        <v>8934.3531906988937</v>
      </c>
      <c r="W27" s="121">
        <f t="shared" si="2"/>
        <v>-75531.504812178769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4"/>
        <v>31</v>
      </c>
      <c r="Q28" s="116">
        <v>45047</v>
      </c>
      <c r="R28" s="117">
        <f>+'E3536'!L45</f>
        <v>17627.237376243778</v>
      </c>
      <c r="S28" s="124">
        <f t="shared" si="0"/>
        <v>-123390.66163370638</v>
      </c>
      <c r="T28" s="119">
        <f>U28-SUM($P$23:P30)+1</f>
        <v>154</v>
      </c>
      <c r="U28" s="120">
        <f t="shared" si="3"/>
        <v>365</v>
      </c>
      <c r="V28" s="117">
        <f t="shared" si="1"/>
        <v>7437.2453587439504</v>
      </c>
      <c r="W28" s="121">
        <f t="shared" si="2"/>
        <v>-82968.750170922722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4"/>
        <v>30</v>
      </c>
      <c r="Q29" s="116">
        <v>45078</v>
      </c>
      <c r="R29" s="117">
        <f>+'E3536'!L46</f>
        <v>17627.237376243764</v>
      </c>
      <c r="S29" s="124">
        <f t="shared" si="0"/>
        <v>-141017.89900995014</v>
      </c>
      <c r="T29" s="119">
        <f>U29-SUM($P$23:P31)+1</f>
        <v>123</v>
      </c>
      <c r="U29" s="120">
        <f t="shared" si="3"/>
        <v>365</v>
      </c>
      <c r="V29" s="117">
        <f t="shared" si="1"/>
        <v>5940.1375267889944</v>
      </c>
      <c r="W29" s="121">
        <f t="shared" si="2"/>
        <v>-88908.887697711718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4"/>
        <v>31</v>
      </c>
      <c r="Q30" s="116">
        <v>45108</v>
      </c>
      <c r="R30" s="117">
        <f>+'E3536'!L47</f>
        <v>17627.237376243749</v>
      </c>
      <c r="S30" s="124">
        <f t="shared" si="0"/>
        <v>-158645.13638619389</v>
      </c>
      <c r="T30" s="119">
        <f>U30-SUM($P$23:P32)+1</f>
        <v>93</v>
      </c>
      <c r="U30" s="120">
        <f t="shared" si="3"/>
        <v>365</v>
      </c>
      <c r="V30" s="117">
        <f t="shared" si="1"/>
        <v>4491.3234958648454</v>
      </c>
      <c r="W30" s="121">
        <f t="shared" si="2"/>
        <v>-93400.211193576557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4"/>
        <v>31</v>
      </c>
      <c r="Q31" s="116">
        <v>45139</v>
      </c>
      <c r="R31" s="117">
        <f>+'E3536'!L48</f>
        <v>13202.800794806913</v>
      </c>
      <c r="S31" s="124">
        <f t="shared" si="0"/>
        <v>-171847.9371810008</v>
      </c>
      <c r="T31" s="119">
        <f>U31-SUM($P$23:P33)+1</f>
        <v>62</v>
      </c>
      <c r="U31" s="120">
        <f t="shared" si="3"/>
        <v>365</v>
      </c>
      <c r="V31" s="117">
        <f t="shared" si="1"/>
        <v>2242.6675322685714</v>
      </c>
      <c r="W31" s="121">
        <f t="shared" si="2"/>
        <v>-95642.878725845134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4"/>
        <v>30</v>
      </c>
      <c r="Q32" s="116">
        <v>45170</v>
      </c>
      <c r="R32" s="117">
        <f>+'E3536'!L49</f>
        <v>8778.364213369292</v>
      </c>
      <c r="S32" s="124">
        <f t="shared" si="0"/>
        <v>-180626.30139437009</v>
      </c>
      <c r="T32" s="119">
        <f>U32-SUM($P$23:P34)+1</f>
        <v>32</v>
      </c>
      <c r="U32" s="120">
        <f t="shared" si="3"/>
        <v>365</v>
      </c>
      <c r="V32" s="117">
        <f t="shared" si="1"/>
        <v>769.61001322689685</v>
      </c>
      <c r="W32" s="121">
        <f t="shared" si="2"/>
        <v>-96412.488739072025</v>
      </c>
    </row>
    <row r="33" spans="1:34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4"/>
        <v>31</v>
      </c>
      <c r="Q33" s="116">
        <v>45200</v>
      </c>
      <c r="R33" s="117">
        <f>+'E3536'!L50</f>
        <v>8778.3642133692629</v>
      </c>
      <c r="S33" s="124">
        <f t="shared" si="0"/>
        <v>-189404.66560773936</v>
      </c>
      <c r="T33" s="119">
        <f>U33-SUM($P$23:P35)+1</f>
        <v>1</v>
      </c>
      <c r="U33" s="120">
        <f t="shared" si="3"/>
        <v>365</v>
      </c>
      <c r="V33" s="117">
        <f t="shared" si="1"/>
        <v>24.050312913340445</v>
      </c>
      <c r="W33" s="121">
        <f t="shared" si="2"/>
        <v>-96436.539051985368</v>
      </c>
    </row>
    <row r="34" spans="1:34" ht="15.75" thickBot="1" x14ac:dyDescent="0.3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4"/>
        <v>30</v>
      </c>
      <c r="Q34" s="116">
        <v>45231</v>
      </c>
      <c r="R34" s="132">
        <f>SUM(R22:R33)</f>
        <v>189404.66560773936</v>
      </c>
      <c r="S34" s="133">
        <f>+'E3536'!K50-S33</f>
        <v>0</v>
      </c>
      <c r="T34" s="83"/>
      <c r="U34" s="134"/>
      <c r="V34" s="132">
        <f>SUM(V22:V33)</f>
        <v>96436.539051985368</v>
      </c>
      <c r="W34" s="88"/>
    </row>
    <row r="35" spans="1:34" ht="16.5" thickTop="1" thickBot="1" x14ac:dyDescent="0.3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4"/>
        <v>31</v>
      </c>
      <c r="Q35" s="116">
        <v>45261</v>
      </c>
      <c r="R35" s="136"/>
      <c r="S35" s="118"/>
      <c r="T35" s="83"/>
      <c r="U35" s="84"/>
      <c r="V35" s="137"/>
      <c r="W35" s="88"/>
    </row>
    <row r="36" spans="1:34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17"/>
      <c r="S36" s="138">
        <f>(S21+S33+SUM(S22:S32)*2)/24</f>
        <v>-103366.85444251751</v>
      </c>
      <c r="T36" s="83"/>
      <c r="U36" s="84"/>
      <c r="V36" s="139" t="s">
        <v>131</v>
      </c>
      <c r="W36" s="140">
        <f>W33</f>
        <v>-96436.539051985368</v>
      </c>
    </row>
    <row r="37" spans="1:34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43"/>
      <c r="S37" s="144"/>
      <c r="T37" s="145"/>
      <c r="U37" s="142"/>
      <c r="V37" s="142"/>
      <c r="W37" s="146"/>
    </row>
    <row r="38" spans="1:34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84"/>
      <c r="S38" s="184"/>
      <c r="T38" s="184"/>
      <c r="U38" s="184"/>
      <c r="V38" s="184"/>
      <c r="W38" s="184"/>
      <c r="AA38" s="76"/>
      <c r="AB38" s="76"/>
      <c r="AC38" s="76"/>
      <c r="AD38" s="76"/>
      <c r="AE38" s="76"/>
      <c r="AF38" s="76"/>
      <c r="AG38" s="76"/>
      <c r="AH38" s="76"/>
    </row>
    <row r="39" spans="1:34" ht="15.75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83939.225601160797</v>
      </c>
      <c r="E39" s="128">
        <f>+(C38*$E$10/12)+(((C39-C38)*$E$10/12)*0.5)</f>
        <v>0</v>
      </c>
      <c r="F39" s="127">
        <f t="shared" ref="F39:G44" si="6">-D39+F38</f>
        <v>-83939.225601160797</v>
      </c>
      <c r="G39" s="128">
        <f t="shared" si="6"/>
        <v>0</v>
      </c>
      <c r="H39" s="127">
        <f t="shared" ref="H39:I74" si="7">B39+F39</f>
        <v>-83939.225601160797</v>
      </c>
      <c r="I39" s="127">
        <f t="shared" si="7"/>
        <v>0</v>
      </c>
      <c r="J39" s="127">
        <f t="shared" ref="J39:J69" si="8">I39-H39</f>
        <v>83939.225601160797</v>
      </c>
      <c r="K39" s="127">
        <f t="shared" ref="K39:K74" si="9">-J39*$K$11</f>
        <v>-17627.237376243767</v>
      </c>
      <c r="L39" s="127">
        <f t="shared" ref="L39:L74" si="10">-K39+K38</f>
        <v>17627.237376243767</v>
      </c>
      <c r="M39" s="113"/>
      <c r="N39" s="104"/>
      <c r="O39" s="141">
        <v>18</v>
      </c>
      <c r="P39" s="142"/>
      <c r="Q39" s="142"/>
      <c r="R39" s="74"/>
      <c r="S39" s="74"/>
      <c r="T39" s="74"/>
      <c r="U39" s="74"/>
      <c r="V39" s="74"/>
      <c r="W39" s="75"/>
      <c r="AA39" s="76"/>
      <c r="AB39" s="76"/>
      <c r="AC39" s="76"/>
      <c r="AD39" s="76"/>
      <c r="AE39" s="76"/>
      <c r="AF39" s="76"/>
      <c r="AG39" s="76"/>
      <c r="AH39" s="76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83939.225601160797</v>
      </c>
      <c r="E40" s="102">
        <f>+(C39*$E$10/12)+(((C40-C39)*$E$10/12)*0.5)</f>
        <v>0</v>
      </c>
      <c r="F40" s="71">
        <f t="shared" si="6"/>
        <v>-167878.45120232159</v>
      </c>
      <c r="G40" s="102">
        <f t="shared" si="6"/>
        <v>0</v>
      </c>
      <c r="H40" s="71">
        <f t="shared" si="7"/>
        <v>-167878.45120232159</v>
      </c>
      <c r="I40" s="71">
        <f t="shared" si="7"/>
        <v>0</v>
      </c>
      <c r="J40" s="71">
        <f t="shared" si="8"/>
        <v>167878.45120232159</v>
      </c>
      <c r="K40" s="71">
        <f t="shared" si="9"/>
        <v>-35254.474752487535</v>
      </c>
      <c r="L40" s="71">
        <f t="shared" si="10"/>
        <v>17627.237376243767</v>
      </c>
      <c r="M40" s="113"/>
      <c r="N40" s="104"/>
      <c r="O40" s="184"/>
      <c r="P40" s="184"/>
      <c r="Q40" s="184"/>
      <c r="R40" s="79"/>
      <c r="S40" s="80"/>
      <c r="T40" s="81" t="s">
        <v>101</v>
      </c>
      <c r="U40" s="79"/>
      <c r="V40" s="79"/>
      <c r="W40" s="82"/>
      <c r="AA40" s="76"/>
      <c r="AB40" s="76"/>
      <c r="AC40" s="76"/>
      <c r="AD40" s="76"/>
      <c r="AE40" s="76"/>
      <c r="AF40" s="76"/>
      <c r="AG40" s="76"/>
      <c r="AH40" s="76"/>
    </row>
    <row r="41" spans="1:34" x14ac:dyDescent="0.25">
      <c r="A41" s="70">
        <v>45016</v>
      </c>
      <c r="B41" s="71">
        <f t="shared" si="5"/>
        <v>0</v>
      </c>
      <c r="C41" s="102"/>
      <c r="D41" s="71">
        <f t="shared" si="11"/>
        <v>83939.225601160797</v>
      </c>
      <c r="E41" s="102">
        <f t="shared" ref="E41:E74" si="12">+(C40*$E$10/12)+(((C41-C40)*$E$10/12)*0.5)</f>
        <v>0</v>
      </c>
      <c r="F41" s="71">
        <f t="shared" si="6"/>
        <v>-251817.67680348241</v>
      </c>
      <c r="G41" s="102">
        <f t="shared" si="6"/>
        <v>0</v>
      </c>
      <c r="H41" s="71">
        <f t="shared" si="7"/>
        <v>-251817.67680348241</v>
      </c>
      <c r="I41" s="71">
        <f t="shared" si="7"/>
        <v>0</v>
      </c>
      <c r="J41" s="71">
        <f t="shared" si="8"/>
        <v>251817.67680348241</v>
      </c>
      <c r="K41" s="71">
        <f t="shared" si="9"/>
        <v>-52881.712128731306</v>
      </c>
      <c r="L41" s="71">
        <f t="shared" si="10"/>
        <v>17627.237376243771</v>
      </c>
      <c r="M41" s="113"/>
      <c r="N41" s="104"/>
      <c r="O41" s="147"/>
      <c r="P41" s="73" t="s">
        <v>132</v>
      </c>
      <c r="Q41" s="74"/>
      <c r="R41" s="84"/>
      <c r="S41" s="85" t="s">
        <v>102</v>
      </c>
      <c r="T41" s="86"/>
      <c r="U41" s="87"/>
      <c r="V41" s="87"/>
      <c r="W41" s="88"/>
      <c r="AA41" s="76"/>
      <c r="AB41" s="76"/>
      <c r="AC41" s="76"/>
      <c r="AD41" s="76"/>
      <c r="AE41" s="76"/>
      <c r="AF41" s="76"/>
      <c r="AG41" s="76"/>
      <c r="AH41" s="76"/>
    </row>
    <row r="42" spans="1:34" x14ac:dyDescent="0.25">
      <c r="A42" s="70">
        <v>45046</v>
      </c>
      <c r="B42" s="71">
        <f t="shared" si="5"/>
        <v>0</v>
      </c>
      <c r="C42" s="102"/>
      <c r="D42" s="71">
        <f t="shared" si="11"/>
        <v>83939.225601160797</v>
      </c>
      <c r="E42" s="102">
        <f t="shared" si="12"/>
        <v>0</v>
      </c>
      <c r="F42" s="71">
        <f t="shared" si="6"/>
        <v>-335756.90240464319</v>
      </c>
      <c r="G42" s="102">
        <f t="shared" si="6"/>
        <v>0</v>
      </c>
      <c r="H42" s="71">
        <f t="shared" si="7"/>
        <v>-335756.90240464319</v>
      </c>
      <c r="I42" s="71">
        <f t="shared" si="7"/>
        <v>0</v>
      </c>
      <c r="J42" s="71">
        <f t="shared" si="8"/>
        <v>335756.90240464319</v>
      </c>
      <c r="K42" s="71">
        <f t="shared" si="9"/>
        <v>-70508.949504975069</v>
      </c>
      <c r="L42" s="71">
        <f t="shared" si="10"/>
        <v>17627.237376243764</v>
      </c>
      <c r="M42" s="113"/>
      <c r="N42" s="71"/>
      <c r="O42" s="77"/>
      <c r="P42" s="78"/>
      <c r="Q42" s="79" t="s">
        <v>100</v>
      </c>
      <c r="R42" s="90" t="s">
        <v>106</v>
      </c>
      <c r="S42" s="85" t="s">
        <v>107</v>
      </c>
      <c r="T42" s="89" t="s">
        <v>108</v>
      </c>
      <c r="U42" s="90" t="s">
        <v>109</v>
      </c>
      <c r="V42" s="90" t="s">
        <v>110</v>
      </c>
      <c r="W42" s="91" t="s">
        <v>111</v>
      </c>
      <c r="AA42" s="76"/>
      <c r="AB42" s="76"/>
      <c r="AC42" s="76"/>
      <c r="AD42" s="76"/>
      <c r="AE42" s="76"/>
      <c r="AF42" s="76"/>
      <c r="AG42" s="76"/>
      <c r="AH42" s="76"/>
    </row>
    <row r="43" spans="1:34" x14ac:dyDescent="0.25">
      <c r="A43" s="70">
        <v>45077</v>
      </c>
      <c r="B43" s="71">
        <f t="shared" si="5"/>
        <v>0</v>
      </c>
      <c r="C43" s="102"/>
      <c r="D43" s="71">
        <f t="shared" si="11"/>
        <v>83939.225601160797</v>
      </c>
      <c r="E43" s="102">
        <f t="shared" si="12"/>
        <v>0</v>
      </c>
      <c r="F43" s="71">
        <f t="shared" si="6"/>
        <v>-419696.12800580397</v>
      </c>
      <c r="G43" s="102">
        <f t="shared" si="6"/>
        <v>0</v>
      </c>
      <c r="H43" s="71">
        <f t="shared" si="7"/>
        <v>-419696.12800580397</v>
      </c>
      <c r="I43" s="71">
        <f t="shared" si="7"/>
        <v>0</v>
      </c>
      <c r="J43" s="71">
        <f t="shared" si="8"/>
        <v>419696.12800580397</v>
      </c>
      <c r="K43" s="71">
        <f t="shared" si="9"/>
        <v>-88136.186881218833</v>
      </c>
      <c r="L43" s="71">
        <f t="shared" si="10"/>
        <v>17627.237376243764</v>
      </c>
      <c r="M43" s="113"/>
      <c r="N43" s="102"/>
      <c r="O43" s="77"/>
      <c r="P43" s="83"/>
      <c r="Q43" s="84"/>
      <c r="R43" s="93" t="s">
        <v>113</v>
      </c>
      <c r="S43" s="94" t="s">
        <v>114</v>
      </c>
      <c r="T43" s="92" t="s">
        <v>115</v>
      </c>
      <c r="U43" s="93" t="s">
        <v>116</v>
      </c>
      <c r="V43" s="93" t="s">
        <v>117</v>
      </c>
      <c r="W43" s="95" t="s">
        <v>118</v>
      </c>
      <c r="AA43" s="76"/>
      <c r="AB43" s="76"/>
      <c r="AC43" s="76"/>
      <c r="AD43" s="76"/>
      <c r="AE43" s="76"/>
      <c r="AF43" s="76"/>
      <c r="AG43" s="76"/>
      <c r="AH43" s="76"/>
    </row>
    <row r="44" spans="1:34" x14ac:dyDescent="0.25">
      <c r="A44" s="70">
        <v>45107</v>
      </c>
      <c r="B44" s="71">
        <f t="shared" si="5"/>
        <v>0</v>
      </c>
      <c r="C44" s="102"/>
      <c r="D44" s="71">
        <f t="shared" si="11"/>
        <v>83939.225601160797</v>
      </c>
      <c r="E44" s="102">
        <f t="shared" si="12"/>
        <v>0</v>
      </c>
      <c r="F44" s="71">
        <f t="shared" si="6"/>
        <v>-503635.35360696475</v>
      </c>
      <c r="G44" s="102">
        <f t="shared" si="6"/>
        <v>0</v>
      </c>
      <c r="H44" s="71">
        <f t="shared" si="7"/>
        <v>-503635.35360696475</v>
      </c>
      <c r="I44" s="71">
        <f t="shared" si="7"/>
        <v>0</v>
      </c>
      <c r="J44" s="71">
        <f t="shared" si="8"/>
        <v>503635.35360696475</v>
      </c>
      <c r="K44" s="71">
        <f t="shared" si="9"/>
        <v>-105763.4242574626</v>
      </c>
      <c r="L44" s="71">
        <f t="shared" si="10"/>
        <v>17627.237376243764</v>
      </c>
      <c r="M44" s="113"/>
      <c r="N44" s="104"/>
      <c r="O44" s="77" t="s">
        <v>103</v>
      </c>
      <c r="P44" s="89" t="s">
        <v>104</v>
      </c>
      <c r="Q44" s="90" t="s">
        <v>105</v>
      </c>
      <c r="R44" s="98" t="s">
        <v>121</v>
      </c>
      <c r="S44" s="99" t="s">
        <v>122</v>
      </c>
      <c r="T44" s="96" t="s">
        <v>123</v>
      </c>
      <c r="U44" s="100" t="s">
        <v>124</v>
      </c>
      <c r="V44" s="90" t="s">
        <v>125</v>
      </c>
      <c r="W44" s="101" t="s">
        <v>126</v>
      </c>
      <c r="AA44" s="76"/>
      <c r="AB44" s="76"/>
      <c r="AC44" s="76"/>
      <c r="AD44" s="76"/>
      <c r="AE44" s="76"/>
      <c r="AF44" s="76"/>
      <c r="AG44" s="76"/>
      <c r="AH44" s="76"/>
    </row>
    <row r="45" spans="1:34" x14ac:dyDescent="0.25">
      <c r="A45" s="70">
        <v>45138</v>
      </c>
      <c r="B45" s="71">
        <f t="shared" si="5"/>
        <v>0</v>
      </c>
      <c r="C45" s="102"/>
      <c r="D45" s="71">
        <f t="shared" si="11"/>
        <v>83939.225601160797</v>
      </c>
      <c r="E45" s="102">
        <f t="shared" si="12"/>
        <v>0</v>
      </c>
      <c r="F45" s="71">
        <f t="shared" ref="F45:G60" si="13">-D45+F44</f>
        <v>-587574.57920812559</v>
      </c>
      <c r="G45" s="102">
        <f t="shared" si="13"/>
        <v>0</v>
      </c>
      <c r="H45" s="71">
        <f t="shared" si="7"/>
        <v>-587574.57920812559</v>
      </c>
      <c r="I45" s="71">
        <f t="shared" si="7"/>
        <v>0</v>
      </c>
      <c r="J45" s="71">
        <f t="shared" si="8"/>
        <v>587574.57920812559</v>
      </c>
      <c r="K45" s="71">
        <f t="shared" si="9"/>
        <v>-123390.66163370638</v>
      </c>
      <c r="L45" s="71">
        <f t="shared" si="10"/>
        <v>17627.237376243778</v>
      </c>
      <c r="M45" s="113"/>
      <c r="N45" s="104"/>
      <c r="O45" s="77"/>
      <c r="P45" s="92" t="s">
        <v>105</v>
      </c>
      <c r="Q45" s="93" t="s">
        <v>112</v>
      </c>
      <c r="R45" s="108"/>
      <c r="S45" s="109" t="s">
        <v>127</v>
      </c>
      <c r="T45" s="106" t="s">
        <v>128</v>
      </c>
      <c r="U45" s="110"/>
      <c r="V45" s="111"/>
      <c r="W45" s="182" t="s">
        <v>129</v>
      </c>
      <c r="AA45" s="76"/>
      <c r="AB45" s="76"/>
      <c r="AC45" s="76"/>
      <c r="AD45" s="76"/>
      <c r="AE45" s="76"/>
      <c r="AF45" s="76"/>
      <c r="AG45" s="76"/>
      <c r="AH45" s="76"/>
    </row>
    <row r="46" spans="1:34" x14ac:dyDescent="0.25">
      <c r="A46" s="70">
        <v>45169</v>
      </c>
      <c r="B46" s="71">
        <f t="shared" si="5"/>
        <v>0</v>
      </c>
      <c r="C46" s="102"/>
      <c r="D46" s="71">
        <f t="shared" si="11"/>
        <v>83939.225601160797</v>
      </c>
      <c r="E46" s="102">
        <f t="shared" si="12"/>
        <v>0</v>
      </c>
      <c r="F46" s="71">
        <f t="shared" si="13"/>
        <v>-671513.80480928638</v>
      </c>
      <c r="G46" s="102">
        <f t="shared" si="13"/>
        <v>0</v>
      </c>
      <c r="H46" s="71">
        <f t="shared" si="7"/>
        <v>-671513.80480928638</v>
      </c>
      <c r="I46" s="71">
        <f t="shared" si="7"/>
        <v>0</v>
      </c>
      <c r="J46" s="71">
        <f t="shared" si="8"/>
        <v>671513.80480928638</v>
      </c>
      <c r="K46" s="71">
        <f t="shared" si="9"/>
        <v>-141017.89900995014</v>
      </c>
      <c r="L46" s="71">
        <f t="shared" si="10"/>
        <v>17627.237376243764</v>
      </c>
      <c r="M46" s="113"/>
      <c r="N46" s="71"/>
      <c r="O46" s="77"/>
      <c r="P46" s="96" t="s">
        <v>119</v>
      </c>
      <c r="Q46" s="97" t="s">
        <v>120</v>
      </c>
      <c r="R46" s="117"/>
      <c r="S46" s="118"/>
      <c r="T46" s="119"/>
      <c r="U46" s="120"/>
      <c r="V46" s="117"/>
      <c r="W46" s="183"/>
      <c r="AA46" s="76"/>
      <c r="AB46" s="76"/>
      <c r="AC46" s="76"/>
      <c r="AD46" s="76"/>
      <c r="AE46" s="76"/>
      <c r="AF46" s="76"/>
      <c r="AG46" s="76"/>
      <c r="AH46" s="76"/>
    </row>
    <row r="47" spans="1:34" x14ac:dyDescent="0.25">
      <c r="A47" s="70">
        <v>45199</v>
      </c>
      <c r="B47" s="71">
        <f t="shared" si="5"/>
        <v>0</v>
      </c>
      <c r="C47" s="102"/>
      <c r="D47" s="71">
        <f t="shared" si="11"/>
        <v>83939.225601160797</v>
      </c>
      <c r="E47" s="102">
        <f t="shared" si="12"/>
        <v>0</v>
      </c>
      <c r="F47" s="71">
        <f t="shared" si="13"/>
        <v>-755453.03041044716</v>
      </c>
      <c r="G47" s="102">
        <f t="shared" si="13"/>
        <v>0</v>
      </c>
      <c r="H47" s="71">
        <f t="shared" si="7"/>
        <v>-755453.03041044716</v>
      </c>
      <c r="I47" s="71">
        <f t="shared" si="7"/>
        <v>0</v>
      </c>
      <c r="J47" s="71">
        <f t="shared" si="8"/>
        <v>755453.03041044716</v>
      </c>
      <c r="K47" s="71">
        <f t="shared" si="9"/>
        <v>-158645.13638619389</v>
      </c>
      <c r="L47" s="71">
        <f t="shared" si="10"/>
        <v>17627.237376243749</v>
      </c>
      <c r="M47" s="113"/>
      <c r="N47" s="71"/>
      <c r="O47" s="105"/>
      <c r="P47" s="106"/>
      <c r="Q47" s="107"/>
      <c r="R47" s="117">
        <f>+'E3536'!L50</f>
        <v>8778.3642133692629</v>
      </c>
      <c r="S47" s="122">
        <f>+'E3536'!K50</f>
        <v>-189404.66560773936</v>
      </c>
      <c r="T47" s="119"/>
      <c r="U47" s="120"/>
      <c r="V47" s="117"/>
      <c r="W47" s="123">
        <f>S47</f>
        <v>-189404.66560773936</v>
      </c>
      <c r="AA47" s="76"/>
      <c r="AB47" s="76"/>
      <c r="AC47" s="76"/>
      <c r="AD47" s="76"/>
      <c r="AE47" s="76"/>
      <c r="AF47" s="76"/>
      <c r="AG47" s="76"/>
      <c r="AH47" s="76"/>
    </row>
    <row r="48" spans="1:34" x14ac:dyDescent="0.25">
      <c r="A48" s="70">
        <v>45230</v>
      </c>
      <c r="B48" s="71">
        <f t="shared" si="5"/>
        <v>20145414.14427859</v>
      </c>
      <c r="C48" s="102">
        <f>'CWIP Closing Detail'!J21</f>
        <v>20145414.14427859</v>
      </c>
      <c r="D48" s="71">
        <f t="shared" si="11"/>
        <v>83939.225601160797</v>
      </c>
      <c r="E48" s="102">
        <f t="shared" si="12"/>
        <v>21068.745625891359</v>
      </c>
      <c r="F48" s="71">
        <f t="shared" si="13"/>
        <v>-839392.25601160794</v>
      </c>
      <c r="G48" s="102">
        <f t="shared" si="13"/>
        <v>-21068.745625891359</v>
      </c>
      <c r="H48" s="71">
        <f t="shared" si="7"/>
        <v>19306021.888266981</v>
      </c>
      <c r="I48" s="71">
        <f t="shared" si="7"/>
        <v>20124345.398652699</v>
      </c>
      <c r="J48" s="71">
        <f t="shared" si="8"/>
        <v>818323.5103857182</v>
      </c>
      <c r="K48" s="71">
        <f t="shared" si="9"/>
        <v>-171847.9371810008</v>
      </c>
      <c r="L48" s="71">
        <f t="shared" si="10"/>
        <v>13202.800794806913</v>
      </c>
      <c r="M48" s="113"/>
      <c r="N48" s="71"/>
      <c r="O48" s="114">
        <v>1</v>
      </c>
      <c r="P48" s="115"/>
      <c r="Q48" s="116"/>
      <c r="R48" s="117">
        <f>+'E3536'!L51</f>
        <v>24642.877851988625</v>
      </c>
      <c r="S48" s="124">
        <f t="shared" ref="S48:S59" si="14">+S47-R48</f>
        <v>-214047.54345972798</v>
      </c>
      <c r="T48" s="119">
        <f>U48-SUM(P$49:$P50)+1</f>
        <v>336</v>
      </c>
      <c r="U48" s="120">
        <f>P62</f>
        <v>366</v>
      </c>
      <c r="V48" s="117">
        <f t="shared" ref="V48:V59" si="15">+T48/U48*R48</f>
        <v>22622.969831333819</v>
      </c>
      <c r="W48" s="121">
        <f t="shared" ref="W48:W59" si="16">+W47-V48</f>
        <v>-212027.63543907317</v>
      </c>
      <c r="AA48" s="76"/>
      <c r="AB48" s="76"/>
      <c r="AC48" s="76"/>
      <c r="AD48" s="76"/>
      <c r="AE48" s="76"/>
      <c r="AF48" s="76"/>
      <c r="AG48" s="76"/>
      <c r="AH48" s="76"/>
    </row>
    <row r="49" spans="1:34" x14ac:dyDescent="0.25">
      <c r="A49" s="70">
        <v>45260</v>
      </c>
      <c r="B49" s="71">
        <f t="shared" si="5"/>
        <v>20145414.14427859</v>
      </c>
      <c r="C49" s="102">
        <f>C48</f>
        <v>20145414.14427859</v>
      </c>
      <c r="D49" s="71">
        <f t="shared" si="11"/>
        <v>83939.225601160797</v>
      </c>
      <c r="E49" s="102">
        <f t="shared" si="12"/>
        <v>42137.491251782718</v>
      </c>
      <c r="F49" s="71">
        <f t="shared" si="13"/>
        <v>-923331.48161276872</v>
      </c>
      <c r="G49" s="102">
        <f t="shared" si="13"/>
        <v>-63206.236877674077</v>
      </c>
      <c r="H49" s="71">
        <f t="shared" si="7"/>
        <v>19222082.662665822</v>
      </c>
      <c r="I49" s="71">
        <f t="shared" si="7"/>
        <v>20082207.907400917</v>
      </c>
      <c r="J49" s="71">
        <f t="shared" si="8"/>
        <v>860125.24473509565</v>
      </c>
      <c r="K49" s="71">
        <f t="shared" si="9"/>
        <v>-180626.30139437009</v>
      </c>
      <c r="L49" s="71">
        <f t="shared" si="10"/>
        <v>8778.364213369292</v>
      </c>
      <c r="M49" s="242"/>
      <c r="N49" s="71"/>
      <c r="O49" s="114">
        <v>2</v>
      </c>
      <c r="P49" s="115"/>
      <c r="Q49" s="116">
        <v>45291</v>
      </c>
      <c r="R49" s="117">
        <f>+'E3536'!L52</f>
        <v>24642.877851989411</v>
      </c>
      <c r="S49" s="124">
        <f t="shared" si="14"/>
        <v>-238690.42131171739</v>
      </c>
      <c r="T49" s="119">
        <f>U49-SUM(P$49:$P51)+1</f>
        <v>307</v>
      </c>
      <c r="U49" s="120">
        <f t="shared" ref="U49:U59" si="17">U48</f>
        <v>366</v>
      </c>
      <c r="V49" s="117">
        <f t="shared" si="15"/>
        <v>20670.392078034834</v>
      </c>
      <c r="W49" s="121">
        <f t="shared" si="16"/>
        <v>-232698.02751710801</v>
      </c>
      <c r="AA49" s="76"/>
      <c r="AB49" s="76"/>
      <c r="AC49" s="76"/>
      <c r="AD49" s="76"/>
      <c r="AE49" s="76"/>
      <c r="AF49" s="76"/>
      <c r="AG49" s="76"/>
      <c r="AH49" s="76"/>
    </row>
    <row r="50" spans="1:34" x14ac:dyDescent="0.25">
      <c r="A50" s="70">
        <v>45291</v>
      </c>
      <c r="B50" s="71">
        <f t="shared" si="5"/>
        <v>20145414.14427859</v>
      </c>
      <c r="C50" s="102">
        <f t="shared" ref="C50:C74" si="18">C49</f>
        <v>20145414.14427859</v>
      </c>
      <c r="D50" s="71">
        <f t="shared" si="11"/>
        <v>83939.225601160797</v>
      </c>
      <c r="E50" s="102">
        <f t="shared" si="12"/>
        <v>42137.491251782718</v>
      </c>
      <c r="F50" s="71">
        <f t="shared" si="13"/>
        <v>-1007270.7072139295</v>
      </c>
      <c r="G50" s="102">
        <f t="shared" si="13"/>
        <v>-105343.72812945679</v>
      </c>
      <c r="H50" s="71">
        <f t="shared" si="7"/>
        <v>19138143.437064659</v>
      </c>
      <c r="I50" s="71">
        <f t="shared" si="7"/>
        <v>20040070.416149132</v>
      </c>
      <c r="J50" s="71">
        <f t="shared" si="8"/>
        <v>901926.9790844731</v>
      </c>
      <c r="K50" s="71">
        <f t="shared" si="9"/>
        <v>-189404.66560773936</v>
      </c>
      <c r="L50" s="71">
        <f t="shared" si="10"/>
        <v>8778.3642133692629</v>
      </c>
      <c r="M50" s="113"/>
      <c r="N50" s="71"/>
      <c r="O50" s="114">
        <v>3</v>
      </c>
      <c r="P50" s="115">
        <f t="shared" ref="P50:P61" si="19">DAY(EOMONTH(Q50,0))</f>
        <v>31</v>
      </c>
      <c r="Q50" s="116">
        <v>45292</v>
      </c>
      <c r="R50" s="117">
        <f>+'E3536'!L53</f>
        <v>24642.877851987869</v>
      </c>
      <c r="S50" s="124">
        <f t="shared" si="14"/>
        <v>-263333.29916370526</v>
      </c>
      <c r="T50" s="119">
        <f>U50-SUM(P$49:$P52)+1</f>
        <v>276</v>
      </c>
      <c r="U50" s="120">
        <f t="shared" si="17"/>
        <v>366</v>
      </c>
      <c r="V50" s="117">
        <f t="shared" si="15"/>
        <v>18583.153790023636</v>
      </c>
      <c r="W50" s="121">
        <f t="shared" si="16"/>
        <v>-251281.18130713166</v>
      </c>
      <c r="AA50" s="76"/>
      <c r="AB50" s="76"/>
      <c r="AC50" s="76"/>
      <c r="AD50" s="76"/>
      <c r="AE50" s="76"/>
      <c r="AF50" s="76"/>
      <c r="AG50" s="76"/>
      <c r="AH50" s="76"/>
    </row>
    <row r="51" spans="1:34" x14ac:dyDescent="0.25">
      <c r="A51" s="126">
        <v>45322</v>
      </c>
      <c r="B51" s="127">
        <f t="shared" si="5"/>
        <v>20145414.14427859</v>
      </c>
      <c r="C51" s="128">
        <f t="shared" si="18"/>
        <v>20145414.14427859</v>
      </c>
      <c r="D51" s="127">
        <f t="shared" ref="D51:D61" si="20">($B$26*$E$6+($B$38-$B$26)*$D$6+($B$50-$B$38)*$C$6+($B$62-$B$50)*$B$6)/12</f>
        <v>159484.52864220549</v>
      </c>
      <c r="E51" s="128">
        <f t="shared" si="12"/>
        <v>42137.491251782718</v>
      </c>
      <c r="F51" s="127">
        <f t="shared" si="13"/>
        <v>-1166755.2358561349</v>
      </c>
      <c r="G51" s="128">
        <f t="shared" si="13"/>
        <v>-147481.2193812395</v>
      </c>
      <c r="H51" s="127">
        <f t="shared" si="7"/>
        <v>18978658.908422455</v>
      </c>
      <c r="I51" s="127">
        <f t="shared" si="7"/>
        <v>19997932.92489735</v>
      </c>
      <c r="J51" s="127">
        <f t="shared" si="8"/>
        <v>1019274.0164748952</v>
      </c>
      <c r="K51" s="127">
        <f t="shared" si="9"/>
        <v>-214047.54345972798</v>
      </c>
      <c r="L51" s="127">
        <f t="shared" si="10"/>
        <v>24642.877851988625</v>
      </c>
      <c r="M51" s="113"/>
      <c r="N51" s="71"/>
      <c r="O51" s="114">
        <v>4</v>
      </c>
      <c r="P51" s="115">
        <f t="shared" si="19"/>
        <v>29</v>
      </c>
      <c r="Q51" s="116">
        <v>45323</v>
      </c>
      <c r="R51" s="117">
        <f>+'E3536'!L54</f>
        <v>24642.877851989411</v>
      </c>
      <c r="S51" s="124">
        <f t="shared" si="14"/>
        <v>-287976.17701569467</v>
      </c>
      <c r="T51" s="119">
        <f>U51-SUM(P$49:$P53)+1</f>
        <v>246</v>
      </c>
      <c r="U51" s="120">
        <f t="shared" si="17"/>
        <v>366</v>
      </c>
      <c r="V51" s="117">
        <f t="shared" si="15"/>
        <v>16563.245769369933</v>
      </c>
      <c r="W51" s="121">
        <f t="shared" si="16"/>
        <v>-267844.4270765016</v>
      </c>
      <c r="AA51" s="76"/>
      <c r="AB51" s="76"/>
      <c r="AC51" s="76"/>
      <c r="AD51" s="76"/>
      <c r="AE51" s="76"/>
      <c r="AF51" s="76"/>
      <c r="AG51" s="76"/>
      <c r="AH51" s="76"/>
    </row>
    <row r="52" spans="1:34" x14ac:dyDescent="0.25">
      <c r="A52" s="70">
        <v>45351</v>
      </c>
      <c r="B52" s="71">
        <f t="shared" si="5"/>
        <v>20145414.14427859</v>
      </c>
      <c r="C52" s="102">
        <f t="shared" si="18"/>
        <v>20145414.14427859</v>
      </c>
      <c r="D52" s="71">
        <f t="shared" si="20"/>
        <v>159484.52864220549</v>
      </c>
      <c r="E52" s="102">
        <f t="shared" si="12"/>
        <v>42137.491251782718</v>
      </c>
      <c r="F52" s="71">
        <f t="shared" si="13"/>
        <v>-1326239.7644983404</v>
      </c>
      <c r="G52" s="102">
        <f t="shared" si="13"/>
        <v>-189618.71063302222</v>
      </c>
      <c r="H52" s="71">
        <f t="shared" si="7"/>
        <v>18819174.379780248</v>
      </c>
      <c r="I52" s="71">
        <f t="shared" si="7"/>
        <v>19955795.433645569</v>
      </c>
      <c r="J52" s="71">
        <f t="shared" si="8"/>
        <v>1136621.053865321</v>
      </c>
      <c r="K52" s="71">
        <f t="shared" si="9"/>
        <v>-238690.42131171739</v>
      </c>
      <c r="L52" s="71">
        <f t="shared" si="10"/>
        <v>24642.877851989411</v>
      </c>
      <c r="M52" s="113"/>
      <c r="N52" s="71"/>
      <c r="O52" s="114">
        <v>5</v>
      </c>
      <c r="P52" s="115">
        <f t="shared" si="19"/>
        <v>31</v>
      </c>
      <c r="Q52" s="116">
        <v>45352</v>
      </c>
      <c r="R52" s="117">
        <f>+'E3536'!L55</f>
        <v>24642.877851988655</v>
      </c>
      <c r="S52" s="124">
        <f t="shared" si="14"/>
        <v>-312619.05486768333</v>
      </c>
      <c r="T52" s="119">
        <f>U52-SUM(P$49:$P54)+1</f>
        <v>215</v>
      </c>
      <c r="U52" s="120">
        <f t="shared" si="17"/>
        <v>366</v>
      </c>
      <c r="V52" s="117">
        <f t="shared" si="15"/>
        <v>14476.007481359455</v>
      </c>
      <c r="W52" s="121">
        <f t="shared" si="16"/>
        <v>-282320.43455786107</v>
      </c>
      <c r="AA52" s="76"/>
      <c r="AB52" s="76"/>
      <c r="AC52" s="76"/>
      <c r="AD52" s="76"/>
      <c r="AE52" s="76"/>
      <c r="AF52" s="76"/>
      <c r="AG52" s="76"/>
      <c r="AH52" s="76"/>
    </row>
    <row r="53" spans="1:34" x14ac:dyDescent="0.25">
      <c r="A53" s="70">
        <v>45382</v>
      </c>
      <c r="B53" s="71">
        <f t="shared" si="5"/>
        <v>20145414.14427859</v>
      </c>
      <c r="C53" s="102">
        <f t="shared" si="18"/>
        <v>20145414.14427859</v>
      </c>
      <c r="D53" s="71">
        <f t="shared" si="20"/>
        <v>159484.52864220549</v>
      </c>
      <c r="E53" s="102">
        <f t="shared" si="12"/>
        <v>42137.491251782718</v>
      </c>
      <c r="F53" s="71">
        <f t="shared" si="13"/>
        <v>-1485724.293140546</v>
      </c>
      <c r="G53" s="102">
        <f t="shared" si="13"/>
        <v>-231756.20188480493</v>
      </c>
      <c r="H53" s="71">
        <f t="shared" si="7"/>
        <v>18659689.851138044</v>
      </c>
      <c r="I53" s="71">
        <f t="shared" si="7"/>
        <v>19913657.942393783</v>
      </c>
      <c r="J53" s="71">
        <f t="shared" si="8"/>
        <v>1253968.0912557393</v>
      </c>
      <c r="K53" s="71">
        <f t="shared" si="9"/>
        <v>-263333.29916370526</v>
      </c>
      <c r="L53" s="71">
        <f t="shared" si="10"/>
        <v>24642.877851987869</v>
      </c>
      <c r="M53" s="113"/>
      <c r="N53" s="71"/>
      <c r="O53" s="114">
        <v>6</v>
      </c>
      <c r="P53" s="115">
        <f t="shared" si="19"/>
        <v>30</v>
      </c>
      <c r="Q53" s="116">
        <v>45383</v>
      </c>
      <c r="R53" s="117">
        <f>+'E3536'!L56</f>
        <v>24642.877851988596</v>
      </c>
      <c r="S53" s="124">
        <f t="shared" si="14"/>
        <v>-337261.93271967192</v>
      </c>
      <c r="T53" s="119">
        <f>U53-SUM(P$49:$P55)+1</f>
        <v>185</v>
      </c>
      <c r="U53" s="120">
        <f t="shared" si="17"/>
        <v>366</v>
      </c>
      <c r="V53" s="117">
        <f t="shared" si="15"/>
        <v>12456.099460704618</v>
      </c>
      <c r="W53" s="121">
        <f t="shared" si="16"/>
        <v>-294776.53401856567</v>
      </c>
      <c r="AA53" s="76"/>
      <c r="AB53" s="76"/>
      <c r="AC53" s="76"/>
      <c r="AD53" s="76"/>
      <c r="AE53" s="76"/>
      <c r="AF53" s="76"/>
      <c r="AG53" s="76"/>
      <c r="AH53" s="76"/>
    </row>
    <row r="54" spans="1:34" x14ac:dyDescent="0.25">
      <c r="A54" s="70">
        <v>45412</v>
      </c>
      <c r="B54" s="71">
        <f t="shared" si="5"/>
        <v>20145414.14427859</v>
      </c>
      <c r="C54" s="102">
        <f t="shared" si="18"/>
        <v>20145414.14427859</v>
      </c>
      <c r="D54" s="71">
        <f t="shared" si="20"/>
        <v>159484.52864220549</v>
      </c>
      <c r="E54" s="102">
        <f t="shared" si="12"/>
        <v>42137.491251782718</v>
      </c>
      <c r="F54" s="71">
        <f t="shared" si="13"/>
        <v>-1645208.8217827515</v>
      </c>
      <c r="G54" s="102">
        <f t="shared" si="13"/>
        <v>-273893.69313658762</v>
      </c>
      <c r="H54" s="71">
        <f t="shared" si="7"/>
        <v>18500205.322495837</v>
      </c>
      <c r="I54" s="71">
        <f t="shared" si="7"/>
        <v>19871520.451142002</v>
      </c>
      <c r="J54" s="71">
        <f t="shared" si="8"/>
        <v>1371315.1286461651</v>
      </c>
      <c r="K54" s="71">
        <f t="shared" si="9"/>
        <v>-287976.17701569467</v>
      </c>
      <c r="L54" s="71">
        <f t="shared" si="10"/>
        <v>24642.877851989411</v>
      </c>
      <c r="M54" s="113"/>
      <c r="N54" s="71"/>
      <c r="O54" s="114">
        <v>7</v>
      </c>
      <c r="P54" s="115">
        <f t="shared" si="19"/>
        <v>31</v>
      </c>
      <c r="Q54" s="116">
        <v>45413</v>
      </c>
      <c r="R54" s="117">
        <f>+'E3536'!L57</f>
        <v>24642.877851988655</v>
      </c>
      <c r="S54" s="124">
        <f t="shared" si="14"/>
        <v>-361904.81057166058</v>
      </c>
      <c r="T54" s="119">
        <f>U54-SUM(P$49:$P56)+1</f>
        <v>154</v>
      </c>
      <c r="U54" s="120">
        <f t="shared" si="17"/>
        <v>366</v>
      </c>
      <c r="V54" s="117">
        <f t="shared" si="15"/>
        <v>10368.86117269468</v>
      </c>
      <c r="W54" s="121">
        <f t="shared" si="16"/>
        <v>-305145.39519126032</v>
      </c>
      <c r="AA54" s="76"/>
      <c r="AB54" s="76"/>
      <c r="AC54" s="76"/>
      <c r="AD54" s="76"/>
      <c r="AE54" s="76"/>
      <c r="AF54" s="76"/>
      <c r="AG54" s="76"/>
      <c r="AH54" s="76"/>
    </row>
    <row r="55" spans="1:34" x14ac:dyDescent="0.25">
      <c r="A55" s="70">
        <v>45443</v>
      </c>
      <c r="B55" s="71">
        <f t="shared" si="5"/>
        <v>20145414.14427859</v>
      </c>
      <c r="C55" s="102">
        <f t="shared" si="18"/>
        <v>20145414.14427859</v>
      </c>
      <c r="D55" s="71">
        <f t="shared" si="20"/>
        <v>159484.52864220549</v>
      </c>
      <c r="E55" s="102">
        <f t="shared" si="12"/>
        <v>42137.491251782718</v>
      </c>
      <c r="F55" s="71">
        <f t="shared" si="13"/>
        <v>-1804693.350424957</v>
      </c>
      <c r="G55" s="102">
        <f t="shared" si="13"/>
        <v>-316031.18438837037</v>
      </c>
      <c r="H55" s="71">
        <f t="shared" si="7"/>
        <v>18340720.793853633</v>
      </c>
      <c r="I55" s="71">
        <f t="shared" si="7"/>
        <v>19829382.95989022</v>
      </c>
      <c r="J55" s="71">
        <f t="shared" si="8"/>
        <v>1488662.1660365872</v>
      </c>
      <c r="K55" s="71">
        <f t="shared" si="9"/>
        <v>-312619.05486768333</v>
      </c>
      <c r="L55" s="71">
        <f t="shared" si="10"/>
        <v>24642.877851988655</v>
      </c>
      <c r="M55" s="113"/>
      <c r="N55" s="71"/>
      <c r="O55" s="114">
        <v>8</v>
      </c>
      <c r="P55" s="115">
        <f t="shared" si="19"/>
        <v>30</v>
      </c>
      <c r="Q55" s="116">
        <v>45444</v>
      </c>
      <c r="R55" s="117">
        <f>+'E3536'!L58</f>
        <v>24642.877851989411</v>
      </c>
      <c r="S55" s="124">
        <f t="shared" si="14"/>
        <v>-386547.68842364999</v>
      </c>
      <c r="T55" s="119">
        <f>U55-SUM(P$49:$P57)+1</f>
        <v>123</v>
      </c>
      <c r="U55" s="120">
        <f t="shared" si="17"/>
        <v>366</v>
      </c>
      <c r="V55" s="117">
        <f t="shared" si="15"/>
        <v>8281.6228846849663</v>
      </c>
      <c r="W55" s="121">
        <f t="shared" si="16"/>
        <v>-313427.01807594526</v>
      </c>
      <c r="AA55" s="76"/>
      <c r="AB55" s="76"/>
      <c r="AC55" s="76"/>
      <c r="AD55" s="76"/>
      <c r="AE55" s="76"/>
      <c r="AF55" s="76"/>
      <c r="AG55" s="76"/>
      <c r="AH55" s="76"/>
    </row>
    <row r="56" spans="1:34" x14ac:dyDescent="0.25">
      <c r="A56" s="70">
        <v>45473</v>
      </c>
      <c r="B56" s="71">
        <f t="shared" si="5"/>
        <v>20145414.14427859</v>
      </c>
      <c r="C56" s="102">
        <f t="shared" si="18"/>
        <v>20145414.14427859</v>
      </c>
      <c r="D56" s="71">
        <f t="shared" si="20"/>
        <v>159484.52864220549</v>
      </c>
      <c r="E56" s="102">
        <f t="shared" si="12"/>
        <v>42137.491251782718</v>
      </c>
      <c r="F56" s="71">
        <f t="shared" si="13"/>
        <v>-1964177.8790671625</v>
      </c>
      <c r="G56" s="102">
        <f t="shared" si="13"/>
        <v>-358168.67564015312</v>
      </c>
      <c r="H56" s="71">
        <f t="shared" si="7"/>
        <v>18181236.265211426</v>
      </c>
      <c r="I56" s="71">
        <f t="shared" si="7"/>
        <v>19787245.468638435</v>
      </c>
      <c r="J56" s="71">
        <f t="shared" si="8"/>
        <v>1606009.2034270093</v>
      </c>
      <c r="K56" s="71">
        <f t="shared" si="9"/>
        <v>-337261.93271967192</v>
      </c>
      <c r="L56" s="71">
        <f t="shared" si="10"/>
        <v>24642.877851988596</v>
      </c>
      <c r="M56" s="113"/>
      <c r="N56" s="71"/>
      <c r="O56" s="114">
        <v>9</v>
      </c>
      <c r="P56" s="115">
        <f t="shared" si="19"/>
        <v>31</v>
      </c>
      <c r="Q56" s="116">
        <v>45474</v>
      </c>
      <c r="R56" s="117">
        <f>+'E3536'!L59</f>
        <v>24642.87785198784</v>
      </c>
      <c r="S56" s="124">
        <f t="shared" si="14"/>
        <v>-411190.56627563783</v>
      </c>
      <c r="T56" s="119">
        <f>U56-SUM(P$49:$P58)+1</f>
        <v>93</v>
      </c>
      <c r="U56" s="120">
        <f t="shared" si="17"/>
        <v>366</v>
      </c>
      <c r="V56" s="117">
        <f t="shared" si="15"/>
        <v>6261.7148640296973</v>
      </c>
      <c r="W56" s="121">
        <f t="shared" si="16"/>
        <v>-319688.73293997499</v>
      </c>
      <c r="AA56" s="76"/>
      <c r="AB56" s="76"/>
      <c r="AC56" s="76"/>
      <c r="AD56" s="76"/>
      <c r="AE56" s="76"/>
      <c r="AF56" s="76"/>
      <c r="AG56" s="76"/>
      <c r="AH56" s="76"/>
    </row>
    <row r="57" spans="1:34" x14ac:dyDescent="0.25">
      <c r="A57" s="70">
        <v>45504</v>
      </c>
      <c r="B57" s="71">
        <f t="shared" si="5"/>
        <v>20145414.14427859</v>
      </c>
      <c r="C57" s="102">
        <f t="shared" si="18"/>
        <v>20145414.14427859</v>
      </c>
      <c r="D57" s="71">
        <f t="shared" si="20"/>
        <v>159484.52864220549</v>
      </c>
      <c r="E57" s="102">
        <f t="shared" si="12"/>
        <v>42137.491251782718</v>
      </c>
      <c r="F57" s="71">
        <f t="shared" si="13"/>
        <v>-2123662.407709368</v>
      </c>
      <c r="G57" s="102">
        <f t="shared" si="13"/>
        <v>-400306.16689193586</v>
      </c>
      <c r="H57" s="71">
        <f t="shared" si="7"/>
        <v>18021751.736569222</v>
      </c>
      <c r="I57" s="71">
        <f t="shared" si="7"/>
        <v>19745107.977386653</v>
      </c>
      <c r="J57" s="71">
        <f t="shared" si="8"/>
        <v>1723356.2408174314</v>
      </c>
      <c r="K57" s="71">
        <f t="shared" si="9"/>
        <v>-361904.81057166058</v>
      </c>
      <c r="L57" s="71">
        <f t="shared" si="10"/>
        <v>24642.877851988655</v>
      </c>
      <c r="M57" s="113"/>
      <c r="N57" s="71"/>
      <c r="O57" s="114">
        <v>10</v>
      </c>
      <c r="P57" s="115">
        <f t="shared" si="19"/>
        <v>31</v>
      </c>
      <c r="Q57" s="116">
        <v>45505</v>
      </c>
      <c r="R57" s="117">
        <f>+'E3536'!L60</f>
        <v>24642.877851989411</v>
      </c>
      <c r="S57" s="124">
        <f t="shared" si="14"/>
        <v>-435833.44412762724</v>
      </c>
      <c r="T57" s="119">
        <f>U57-SUM(P$49:$P59)+1</f>
        <v>62</v>
      </c>
      <c r="U57" s="120">
        <f t="shared" si="17"/>
        <v>366</v>
      </c>
      <c r="V57" s="117">
        <f t="shared" si="15"/>
        <v>4174.4765760200644</v>
      </c>
      <c r="W57" s="121">
        <f t="shared" si="16"/>
        <v>-323863.20951599505</v>
      </c>
      <c r="AA57" s="76"/>
      <c r="AB57" s="76"/>
      <c r="AC57" s="76"/>
      <c r="AD57" s="76"/>
      <c r="AE57" s="76"/>
      <c r="AF57" s="76"/>
      <c r="AG57" s="76"/>
      <c r="AH57" s="76"/>
    </row>
    <row r="58" spans="1:34" x14ac:dyDescent="0.25">
      <c r="A58" s="70">
        <v>45535</v>
      </c>
      <c r="B58" s="71">
        <f t="shared" si="5"/>
        <v>20145414.14427859</v>
      </c>
      <c r="C58" s="102">
        <f t="shared" si="18"/>
        <v>20145414.14427859</v>
      </c>
      <c r="D58" s="71">
        <f t="shared" si="20"/>
        <v>159484.52864220549</v>
      </c>
      <c r="E58" s="102">
        <f t="shared" si="12"/>
        <v>42137.491251782718</v>
      </c>
      <c r="F58" s="71">
        <f t="shared" si="13"/>
        <v>-2283146.9363515736</v>
      </c>
      <c r="G58" s="102">
        <f t="shared" si="13"/>
        <v>-442443.65814371861</v>
      </c>
      <c r="H58" s="71">
        <f t="shared" si="7"/>
        <v>17862267.207927015</v>
      </c>
      <c r="I58" s="71">
        <f t="shared" si="7"/>
        <v>19702970.486134872</v>
      </c>
      <c r="J58" s="71">
        <f t="shared" si="8"/>
        <v>1840703.2782078572</v>
      </c>
      <c r="K58" s="71">
        <f t="shared" si="9"/>
        <v>-386547.68842364999</v>
      </c>
      <c r="L58" s="71">
        <f t="shared" si="10"/>
        <v>24642.877851989411</v>
      </c>
      <c r="M58" s="113"/>
      <c r="N58" s="71"/>
      <c r="O58" s="114">
        <v>11</v>
      </c>
      <c r="P58" s="115">
        <f t="shared" si="19"/>
        <v>30</v>
      </c>
      <c r="Q58" s="116">
        <v>45536</v>
      </c>
      <c r="R58" s="117">
        <f>+'E3536'!L61</f>
        <v>24642.877851988655</v>
      </c>
      <c r="S58" s="124">
        <f t="shared" si="14"/>
        <v>-460476.3219796159</v>
      </c>
      <c r="T58" s="119">
        <f>U58-SUM(P$49:$P60)+1</f>
        <v>32</v>
      </c>
      <c r="U58" s="120">
        <f t="shared" si="17"/>
        <v>366</v>
      </c>
      <c r="V58" s="117">
        <f t="shared" si="15"/>
        <v>2154.5685553651283</v>
      </c>
      <c r="W58" s="121">
        <f t="shared" si="16"/>
        <v>-326017.7780713602</v>
      </c>
      <c r="AA58" s="76"/>
      <c r="AB58" s="76"/>
      <c r="AC58" s="76"/>
      <c r="AD58" s="76"/>
      <c r="AE58" s="76"/>
      <c r="AF58" s="76"/>
      <c r="AG58" s="76"/>
      <c r="AH58" s="76"/>
    </row>
    <row r="59" spans="1:34" x14ac:dyDescent="0.25">
      <c r="A59" s="70">
        <v>45565</v>
      </c>
      <c r="B59" s="71">
        <f t="shared" si="5"/>
        <v>20145414.14427859</v>
      </c>
      <c r="C59" s="102">
        <f t="shared" si="18"/>
        <v>20145414.14427859</v>
      </c>
      <c r="D59" s="71">
        <f t="shared" si="20"/>
        <v>159484.52864220549</v>
      </c>
      <c r="E59" s="102">
        <f t="shared" si="12"/>
        <v>42137.491251782718</v>
      </c>
      <c r="F59" s="71">
        <f t="shared" si="13"/>
        <v>-2442631.4649937791</v>
      </c>
      <c r="G59" s="102">
        <f t="shared" si="13"/>
        <v>-484581.14939550136</v>
      </c>
      <c r="H59" s="71">
        <f t="shared" si="7"/>
        <v>17702782.679284811</v>
      </c>
      <c r="I59" s="71">
        <f t="shared" si="7"/>
        <v>19660832.994883087</v>
      </c>
      <c r="J59" s="71">
        <f t="shared" si="8"/>
        <v>1958050.3155982755</v>
      </c>
      <c r="K59" s="71">
        <f t="shared" si="9"/>
        <v>-411190.56627563783</v>
      </c>
      <c r="L59" s="71">
        <f t="shared" si="10"/>
        <v>24642.87785198784</v>
      </c>
      <c r="M59" s="113"/>
      <c r="N59" s="71"/>
      <c r="O59" s="114">
        <v>12</v>
      </c>
      <c r="P59" s="115">
        <f t="shared" si="19"/>
        <v>31</v>
      </c>
      <c r="Q59" s="116">
        <v>45566</v>
      </c>
      <c r="R59" s="117">
        <f>+'E3536'!L62</f>
        <v>24642.877851989411</v>
      </c>
      <c r="S59" s="124">
        <f t="shared" si="14"/>
        <v>-485119.19983160531</v>
      </c>
      <c r="T59" s="119">
        <f>U59-SUM(P$49:$P61)+1</f>
        <v>1</v>
      </c>
      <c r="U59" s="120">
        <f t="shared" si="17"/>
        <v>366</v>
      </c>
      <c r="V59" s="117">
        <f t="shared" si="15"/>
        <v>67.33026735516232</v>
      </c>
      <c r="W59" s="121">
        <f t="shared" si="16"/>
        <v>-326085.10833871533</v>
      </c>
      <c r="AA59" s="76"/>
      <c r="AB59" s="76"/>
      <c r="AC59" s="76"/>
      <c r="AD59" s="76"/>
      <c r="AE59" s="76"/>
      <c r="AF59" s="76"/>
      <c r="AG59" s="76"/>
      <c r="AH59" s="76"/>
    </row>
    <row r="60" spans="1:34" ht="15.75" thickBot="1" x14ac:dyDescent="0.3">
      <c r="A60" s="70">
        <v>45596</v>
      </c>
      <c r="B60" s="71">
        <f t="shared" si="5"/>
        <v>20145414.14427859</v>
      </c>
      <c r="C60" s="102">
        <f t="shared" si="18"/>
        <v>20145414.14427859</v>
      </c>
      <c r="D60" s="71">
        <f t="shared" si="20"/>
        <v>159484.52864220549</v>
      </c>
      <c r="E60" s="102">
        <f t="shared" si="12"/>
        <v>42137.491251782718</v>
      </c>
      <c r="F60" s="71">
        <f t="shared" si="13"/>
        <v>-2602115.9936359846</v>
      </c>
      <c r="G60" s="102">
        <f t="shared" si="13"/>
        <v>-526718.6406472841</v>
      </c>
      <c r="H60" s="71">
        <f t="shared" si="7"/>
        <v>17543298.150642604</v>
      </c>
      <c r="I60" s="71">
        <f t="shared" si="7"/>
        <v>19618695.503631305</v>
      </c>
      <c r="J60" s="71">
        <f t="shared" si="8"/>
        <v>2075397.3529887013</v>
      </c>
      <c r="K60" s="71">
        <f t="shared" si="9"/>
        <v>-435833.44412762724</v>
      </c>
      <c r="L60" s="71">
        <f t="shared" si="10"/>
        <v>24642.877851989411</v>
      </c>
      <c r="M60" s="113"/>
      <c r="N60" s="71"/>
      <c r="O60" s="114">
        <v>13</v>
      </c>
      <c r="P60" s="115">
        <f t="shared" si="19"/>
        <v>30</v>
      </c>
      <c r="Q60" s="116">
        <v>45597</v>
      </c>
      <c r="R60" s="132">
        <f>SUM(R48:R59)</f>
        <v>295714.53422386595</v>
      </c>
      <c r="S60" s="133">
        <f>+'E3536'!K62-S59</f>
        <v>0</v>
      </c>
      <c r="T60" s="83"/>
      <c r="U60" s="134"/>
      <c r="V60" s="132">
        <f>SUM(V48:V59)</f>
        <v>136680.44273097601</v>
      </c>
      <c r="W60" s="88"/>
      <c r="AA60" s="76"/>
      <c r="AB60" s="76"/>
      <c r="AC60" s="76"/>
      <c r="AD60" s="76"/>
      <c r="AE60" s="76"/>
      <c r="AF60" s="76"/>
      <c r="AG60" s="76"/>
      <c r="AH60" s="76"/>
    </row>
    <row r="61" spans="1:34" ht="16.5" thickTop="1" thickBot="1" x14ac:dyDescent="0.3">
      <c r="A61" s="70">
        <v>45626</v>
      </c>
      <c r="B61" s="71">
        <f t="shared" si="5"/>
        <v>20145414.14427859</v>
      </c>
      <c r="C61" s="102">
        <f t="shared" si="18"/>
        <v>20145414.14427859</v>
      </c>
      <c r="D61" s="71">
        <f t="shared" si="20"/>
        <v>159484.52864220549</v>
      </c>
      <c r="E61" s="102">
        <f t="shared" si="12"/>
        <v>42137.491251782718</v>
      </c>
      <c r="F61" s="71">
        <f t="shared" ref="F61:G74" si="21">-D61+F60</f>
        <v>-2761600.5222781901</v>
      </c>
      <c r="G61" s="102">
        <f t="shared" si="21"/>
        <v>-568856.13189906685</v>
      </c>
      <c r="H61" s="71">
        <f t="shared" si="7"/>
        <v>17383813.6220004</v>
      </c>
      <c r="I61" s="71">
        <f t="shared" si="7"/>
        <v>19576558.012379523</v>
      </c>
      <c r="J61" s="71">
        <f t="shared" si="8"/>
        <v>2192744.3903791234</v>
      </c>
      <c r="K61" s="71">
        <f t="shared" si="9"/>
        <v>-460476.3219796159</v>
      </c>
      <c r="L61" s="71">
        <f t="shared" si="10"/>
        <v>24642.877851988655</v>
      </c>
      <c r="M61" s="113"/>
      <c r="N61" s="71"/>
      <c r="O61" s="114">
        <v>14</v>
      </c>
      <c r="P61" s="115">
        <f t="shared" si="19"/>
        <v>31</v>
      </c>
      <c r="Q61" s="116">
        <v>45627</v>
      </c>
      <c r="R61" s="136"/>
      <c r="S61" s="118"/>
      <c r="T61" s="83"/>
      <c r="U61" s="84"/>
      <c r="V61" s="137"/>
      <c r="W61" s="88"/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5"/>
        <v>20145414.14427859</v>
      </c>
      <c r="C62" s="102">
        <f t="shared" si="18"/>
        <v>20145414.14427859</v>
      </c>
      <c r="D62" s="71">
        <f>($B$26*$E$6+($B$38-$B$26)*$D$6+($B$50-$B$38)*$C$6+($B$62-$B$50)*$B$6)/12</f>
        <v>159484.52864220549</v>
      </c>
      <c r="E62" s="102">
        <f t="shared" si="12"/>
        <v>42137.491251782718</v>
      </c>
      <c r="F62" s="71">
        <f t="shared" si="21"/>
        <v>-2921085.0509203956</v>
      </c>
      <c r="G62" s="102">
        <f t="shared" si="21"/>
        <v>-610993.6231508496</v>
      </c>
      <c r="H62" s="71">
        <f t="shared" si="7"/>
        <v>17224329.093358193</v>
      </c>
      <c r="I62" s="71">
        <f t="shared" si="7"/>
        <v>19534420.521127742</v>
      </c>
      <c r="J62" s="71">
        <f t="shared" si="8"/>
        <v>2310091.4277695492</v>
      </c>
      <c r="K62" s="71">
        <f t="shared" si="9"/>
        <v>-485119.19983160531</v>
      </c>
      <c r="L62" s="71">
        <f t="shared" si="10"/>
        <v>24642.877851989411</v>
      </c>
      <c r="M62" s="113"/>
      <c r="N62" s="71"/>
      <c r="O62" s="114">
        <v>15</v>
      </c>
      <c r="P62" s="131">
        <f>SUM(P50:P61)</f>
        <v>366</v>
      </c>
      <c r="Q62" s="84"/>
      <c r="R62" s="117"/>
      <c r="S62" s="138">
        <f>(S47+S59+SUM(S48:S58)*2)/24</f>
        <v>-337261.93271967204</v>
      </c>
      <c r="T62" s="83"/>
      <c r="U62" s="84"/>
      <c r="V62" s="139" t="s">
        <v>131</v>
      </c>
      <c r="W62" s="140">
        <f>W59</f>
        <v>-326085.10833871533</v>
      </c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5"/>
        <v>20145414.14427859</v>
      </c>
      <c r="C63" s="128">
        <f t="shared" si="18"/>
        <v>20145414.14427859</v>
      </c>
      <c r="D63" s="127">
        <f t="shared" ref="D63:D73" si="22">($B$26*$F$6+($B$38-$B$26)*$E$6+($B$50-$B$38)*$D$6+($B$62-$B$50)*$C$6+($B$74-$B$62)*$B$6)/12</f>
        <v>143536.07577798495</v>
      </c>
      <c r="E63" s="128">
        <f t="shared" si="12"/>
        <v>42137.491251782718</v>
      </c>
      <c r="F63" s="127">
        <f t="shared" si="21"/>
        <v>-3064621.1266983808</v>
      </c>
      <c r="G63" s="128">
        <f t="shared" si="21"/>
        <v>-653131.11440263235</v>
      </c>
      <c r="H63" s="127">
        <f t="shared" si="7"/>
        <v>17080793.017580207</v>
      </c>
      <c r="I63" s="127">
        <f t="shared" si="7"/>
        <v>19492283.029875956</v>
      </c>
      <c r="J63" s="127">
        <f t="shared" si="8"/>
        <v>2411490.012295749</v>
      </c>
      <c r="K63" s="127">
        <f t="shared" si="9"/>
        <v>-506412.90258210729</v>
      </c>
      <c r="L63" s="127">
        <f t="shared" si="10"/>
        <v>21293.70275050198</v>
      </c>
      <c r="M63" s="113"/>
      <c r="N63" s="71"/>
      <c r="O63" s="114">
        <v>16</v>
      </c>
      <c r="P63" s="84"/>
      <c r="Q63" s="135"/>
      <c r="R63" s="143"/>
      <c r="S63" s="144"/>
      <c r="T63" s="145"/>
      <c r="U63" s="142"/>
      <c r="V63" s="142"/>
      <c r="W63" s="146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5"/>
        <v>20145414.14427859</v>
      </c>
      <c r="C64" s="102">
        <f t="shared" si="18"/>
        <v>20145414.14427859</v>
      </c>
      <c r="D64" s="71">
        <f t="shared" si="22"/>
        <v>143536.07577798495</v>
      </c>
      <c r="E64" s="102">
        <f t="shared" si="12"/>
        <v>42137.491251782718</v>
      </c>
      <c r="F64" s="71">
        <f t="shared" si="21"/>
        <v>-3208157.202476366</v>
      </c>
      <c r="G64" s="102">
        <f t="shared" si="21"/>
        <v>-695268.60565441509</v>
      </c>
      <c r="H64" s="71">
        <f t="shared" si="7"/>
        <v>16937256.941802222</v>
      </c>
      <c r="I64" s="71">
        <f t="shared" si="7"/>
        <v>19450145.538624175</v>
      </c>
      <c r="J64" s="71">
        <f t="shared" si="8"/>
        <v>2512888.5968219526</v>
      </c>
      <c r="K64" s="71">
        <f t="shared" si="9"/>
        <v>-527706.60533261008</v>
      </c>
      <c r="L64" s="71">
        <f t="shared" si="10"/>
        <v>21293.702750502795</v>
      </c>
      <c r="M64" s="113"/>
      <c r="N64" s="71"/>
      <c r="O64" s="114">
        <v>17</v>
      </c>
      <c r="P64" s="84" t="s">
        <v>130</v>
      </c>
      <c r="Q64" s="84"/>
    </row>
    <row r="65" spans="1:23" ht="15.75" thickBot="1" x14ac:dyDescent="0.3">
      <c r="A65" s="70">
        <v>45747</v>
      </c>
      <c r="B65" s="71">
        <f t="shared" si="5"/>
        <v>20145414.14427859</v>
      </c>
      <c r="C65" s="102">
        <f t="shared" si="18"/>
        <v>20145414.14427859</v>
      </c>
      <c r="D65" s="71">
        <f t="shared" si="22"/>
        <v>143536.07577798495</v>
      </c>
      <c r="E65" s="102">
        <f t="shared" si="12"/>
        <v>42137.491251782718</v>
      </c>
      <c r="F65" s="71">
        <f t="shared" si="21"/>
        <v>-3351693.2782543511</v>
      </c>
      <c r="G65" s="102">
        <f t="shared" si="21"/>
        <v>-737406.09690619784</v>
      </c>
      <c r="H65" s="71">
        <f t="shared" si="7"/>
        <v>16793720.866024237</v>
      </c>
      <c r="I65" s="71">
        <f t="shared" si="7"/>
        <v>19408008.047372393</v>
      </c>
      <c r="J65" s="71">
        <f t="shared" si="8"/>
        <v>2614287.1813481562</v>
      </c>
      <c r="K65" s="71">
        <f t="shared" si="9"/>
        <v>-549000.30808311282</v>
      </c>
      <c r="L65" s="71">
        <f t="shared" si="10"/>
        <v>21293.702750502736</v>
      </c>
      <c r="M65" s="113"/>
      <c r="N65" s="71"/>
      <c r="O65" s="141">
        <v>18</v>
      </c>
      <c r="P65" s="142"/>
      <c r="Q65" s="142"/>
      <c r="R65" s="74"/>
      <c r="S65" s="74"/>
      <c r="T65" s="74"/>
      <c r="U65" s="74"/>
      <c r="V65" s="74"/>
      <c r="W65" s="75"/>
    </row>
    <row r="66" spans="1:23" ht="15.75" thickBot="1" x14ac:dyDescent="0.3">
      <c r="A66" s="70">
        <v>45777</v>
      </c>
      <c r="B66" s="71">
        <f t="shared" si="5"/>
        <v>20145414.14427859</v>
      </c>
      <c r="C66" s="102">
        <f t="shared" si="18"/>
        <v>20145414.14427859</v>
      </c>
      <c r="D66" s="71">
        <f t="shared" si="22"/>
        <v>143536.07577798495</v>
      </c>
      <c r="E66" s="102">
        <f t="shared" si="12"/>
        <v>42137.491251782718</v>
      </c>
      <c r="F66" s="71">
        <f t="shared" si="21"/>
        <v>-3495229.3540323363</v>
      </c>
      <c r="G66" s="102">
        <f t="shared" si="21"/>
        <v>-779543.58815798059</v>
      </c>
      <c r="H66" s="71">
        <f t="shared" si="7"/>
        <v>16650184.790246254</v>
      </c>
      <c r="I66" s="71">
        <f t="shared" si="7"/>
        <v>19365870.556120608</v>
      </c>
      <c r="J66" s="71">
        <f t="shared" si="8"/>
        <v>2715685.7658743542</v>
      </c>
      <c r="K66" s="71">
        <f t="shared" si="9"/>
        <v>-570294.01083361439</v>
      </c>
      <c r="L66" s="71">
        <f t="shared" si="10"/>
        <v>21293.702750501572</v>
      </c>
      <c r="M66" s="113"/>
      <c r="N66" s="71"/>
      <c r="R66" s="79"/>
      <c r="S66" s="80"/>
      <c r="T66" s="81" t="s">
        <v>101</v>
      </c>
      <c r="U66" s="79"/>
      <c r="V66" s="79"/>
      <c r="W66" s="82"/>
    </row>
    <row r="67" spans="1:23" x14ac:dyDescent="0.25">
      <c r="A67" s="70">
        <v>45808</v>
      </c>
      <c r="B67" s="71">
        <f t="shared" si="5"/>
        <v>20145414.14427859</v>
      </c>
      <c r="C67" s="102">
        <f t="shared" si="18"/>
        <v>20145414.14427859</v>
      </c>
      <c r="D67" s="71">
        <f t="shared" si="22"/>
        <v>143536.07577798495</v>
      </c>
      <c r="E67" s="102">
        <f t="shared" si="12"/>
        <v>42137.491251782718</v>
      </c>
      <c r="F67" s="71">
        <f t="shared" si="21"/>
        <v>-3638765.4298103214</v>
      </c>
      <c r="G67" s="102">
        <f t="shared" si="21"/>
        <v>-821681.07940976333</v>
      </c>
      <c r="H67" s="71">
        <f t="shared" si="7"/>
        <v>16506648.714468269</v>
      </c>
      <c r="I67" s="71">
        <f t="shared" si="7"/>
        <v>19323733.064868826</v>
      </c>
      <c r="J67" s="71">
        <f t="shared" si="8"/>
        <v>2817084.3504005577</v>
      </c>
      <c r="K67" s="71">
        <f t="shared" si="9"/>
        <v>-591587.71358411713</v>
      </c>
      <c r="L67" s="71">
        <f t="shared" si="10"/>
        <v>21293.702750502736</v>
      </c>
      <c r="M67" s="113"/>
      <c r="N67" s="71"/>
      <c r="O67" s="147"/>
      <c r="P67" s="73" t="s">
        <v>133</v>
      </c>
      <c r="Q67" s="74"/>
      <c r="R67" s="84"/>
      <c r="S67" s="85" t="s">
        <v>102</v>
      </c>
      <c r="T67" s="86"/>
      <c r="U67" s="87"/>
      <c r="V67" s="87"/>
      <c r="W67" s="88"/>
    </row>
    <row r="68" spans="1:23" x14ac:dyDescent="0.25">
      <c r="A68" s="70">
        <v>45838</v>
      </c>
      <c r="B68" s="71">
        <f t="shared" si="5"/>
        <v>20145414.14427859</v>
      </c>
      <c r="C68" s="102">
        <f t="shared" si="18"/>
        <v>20145414.14427859</v>
      </c>
      <c r="D68" s="71">
        <f t="shared" si="22"/>
        <v>143536.07577798495</v>
      </c>
      <c r="E68" s="102">
        <f t="shared" si="12"/>
        <v>42137.491251782718</v>
      </c>
      <c r="F68" s="71">
        <f t="shared" si="21"/>
        <v>-3782301.5055883066</v>
      </c>
      <c r="G68" s="102">
        <f t="shared" si="21"/>
        <v>-863818.57066154608</v>
      </c>
      <c r="H68" s="71">
        <f t="shared" si="7"/>
        <v>16363112.638690284</v>
      </c>
      <c r="I68" s="71">
        <f t="shared" si="7"/>
        <v>19281595.573617045</v>
      </c>
      <c r="J68" s="71">
        <f t="shared" si="8"/>
        <v>2918482.9349267613</v>
      </c>
      <c r="K68" s="71">
        <f t="shared" si="9"/>
        <v>-612881.41633461986</v>
      </c>
      <c r="L68" s="71">
        <f t="shared" si="10"/>
        <v>21293.702750502736</v>
      </c>
      <c r="M68" s="113"/>
      <c r="N68" s="71"/>
      <c r="O68" s="77"/>
      <c r="P68" s="78"/>
      <c r="Q68" s="79" t="s">
        <v>100</v>
      </c>
      <c r="R68" s="90" t="s">
        <v>106</v>
      </c>
      <c r="S68" s="85" t="s">
        <v>107</v>
      </c>
      <c r="T68" s="89" t="s">
        <v>108</v>
      </c>
      <c r="U68" s="90" t="s">
        <v>109</v>
      </c>
      <c r="V68" s="90" t="s">
        <v>110</v>
      </c>
      <c r="W68" s="91" t="s">
        <v>111</v>
      </c>
    </row>
    <row r="69" spans="1:23" x14ac:dyDescent="0.25">
      <c r="A69" s="70">
        <v>45869</v>
      </c>
      <c r="B69" s="71">
        <f t="shared" si="5"/>
        <v>20145414.14427859</v>
      </c>
      <c r="C69" s="102">
        <f t="shared" si="18"/>
        <v>20145414.14427859</v>
      </c>
      <c r="D69" s="71">
        <f t="shared" si="22"/>
        <v>143536.07577798495</v>
      </c>
      <c r="E69" s="102">
        <f t="shared" si="12"/>
        <v>42137.491251782718</v>
      </c>
      <c r="F69" s="71">
        <f t="shared" si="21"/>
        <v>-3925837.5813662917</v>
      </c>
      <c r="G69" s="102">
        <f t="shared" si="21"/>
        <v>-905956.06191332883</v>
      </c>
      <c r="H69" s="71">
        <f t="shared" si="7"/>
        <v>16219576.562912298</v>
      </c>
      <c r="I69" s="71">
        <f t="shared" si="7"/>
        <v>19239458.08236526</v>
      </c>
      <c r="J69" s="71">
        <f t="shared" si="8"/>
        <v>3019881.5194529612</v>
      </c>
      <c r="K69" s="71">
        <f t="shared" si="9"/>
        <v>-634175.11908512178</v>
      </c>
      <c r="L69" s="71">
        <f t="shared" si="10"/>
        <v>21293.702750501921</v>
      </c>
      <c r="M69" s="113"/>
      <c r="N69" s="71"/>
      <c r="O69" s="77"/>
      <c r="P69" s="83"/>
      <c r="Q69" s="84"/>
      <c r="R69" s="93" t="s">
        <v>113</v>
      </c>
      <c r="S69" s="94" t="s">
        <v>114</v>
      </c>
      <c r="T69" s="92" t="s">
        <v>115</v>
      </c>
      <c r="U69" s="93" t="s">
        <v>116</v>
      </c>
      <c r="V69" s="93" t="s">
        <v>117</v>
      </c>
      <c r="W69" s="95" t="s">
        <v>118</v>
      </c>
    </row>
    <row r="70" spans="1:23" x14ac:dyDescent="0.25">
      <c r="A70" s="70">
        <v>45900</v>
      </c>
      <c r="B70" s="71">
        <f t="shared" si="5"/>
        <v>20145414.14427859</v>
      </c>
      <c r="C70" s="102">
        <f t="shared" si="18"/>
        <v>20145414.14427859</v>
      </c>
      <c r="D70" s="71">
        <f t="shared" si="22"/>
        <v>143536.07577798495</v>
      </c>
      <c r="E70" s="102">
        <f t="shared" si="12"/>
        <v>42137.491251782718</v>
      </c>
      <c r="F70" s="71">
        <f t="shared" si="21"/>
        <v>-4069373.6571442769</v>
      </c>
      <c r="G70" s="102">
        <f t="shared" si="21"/>
        <v>-948093.55316511157</v>
      </c>
      <c r="H70" s="71">
        <f t="shared" si="7"/>
        <v>16076040.487134313</v>
      </c>
      <c r="I70" s="71">
        <f t="shared" si="7"/>
        <v>19197320.591113478</v>
      </c>
      <c r="J70" s="71">
        <f>I70-H70</f>
        <v>3121280.1039791647</v>
      </c>
      <c r="K70" s="71">
        <f t="shared" si="9"/>
        <v>-655468.82183562452</v>
      </c>
      <c r="L70" s="71">
        <f t="shared" si="10"/>
        <v>21293.702750502736</v>
      </c>
      <c r="M70" s="113"/>
      <c r="N70" s="71"/>
      <c r="O70" s="77" t="s">
        <v>103</v>
      </c>
      <c r="P70" s="89" t="s">
        <v>104</v>
      </c>
      <c r="Q70" s="90" t="s">
        <v>105</v>
      </c>
      <c r="R70" s="98" t="s">
        <v>121</v>
      </c>
      <c r="S70" s="99" t="s">
        <v>122</v>
      </c>
      <c r="T70" s="96" t="s">
        <v>123</v>
      </c>
      <c r="U70" s="100" t="s">
        <v>124</v>
      </c>
      <c r="V70" s="90" t="s">
        <v>125</v>
      </c>
      <c r="W70" s="101" t="s">
        <v>126</v>
      </c>
    </row>
    <row r="71" spans="1:23" ht="15" customHeight="1" x14ac:dyDescent="0.25">
      <c r="A71" s="70">
        <v>45930</v>
      </c>
      <c r="B71" s="71">
        <f t="shared" si="5"/>
        <v>20145414.14427859</v>
      </c>
      <c r="C71" s="102">
        <f t="shared" si="18"/>
        <v>20145414.14427859</v>
      </c>
      <c r="D71" s="71">
        <f t="shared" si="22"/>
        <v>143536.07577798495</v>
      </c>
      <c r="E71" s="102">
        <f t="shared" si="12"/>
        <v>42137.491251782718</v>
      </c>
      <c r="F71" s="71">
        <f t="shared" si="21"/>
        <v>-4212909.7329222616</v>
      </c>
      <c r="G71" s="102">
        <f t="shared" si="21"/>
        <v>-990231.04441689432</v>
      </c>
      <c r="H71" s="71">
        <f t="shared" si="7"/>
        <v>15932504.411356328</v>
      </c>
      <c r="I71" s="71">
        <f t="shared" si="7"/>
        <v>19155183.099861696</v>
      </c>
      <c r="J71" s="71">
        <f>I71-H71</f>
        <v>3222678.6885053683</v>
      </c>
      <c r="K71" s="71">
        <f t="shared" si="9"/>
        <v>-676762.52458612737</v>
      </c>
      <c r="L71" s="71">
        <f t="shared" si="10"/>
        <v>21293.702750502853</v>
      </c>
      <c r="M71" s="113"/>
      <c r="N71" s="71"/>
      <c r="O71" s="77"/>
      <c r="P71" s="92" t="s">
        <v>105</v>
      </c>
      <c r="Q71" s="93" t="s">
        <v>112</v>
      </c>
      <c r="R71" s="108"/>
      <c r="S71" s="109" t="s">
        <v>127</v>
      </c>
      <c r="T71" s="106" t="s">
        <v>128</v>
      </c>
      <c r="U71" s="110"/>
      <c r="V71" s="111"/>
      <c r="W71" s="112" t="s">
        <v>129</v>
      </c>
    </row>
    <row r="72" spans="1:23" ht="15" customHeight="1" x14ac:dyDescent="0.25">
      <c r="A72" s="70">
        <v>45961</v>
      </c>
      <c r="B72" s="71">
        <f t="shared" si="5"/>
        <v>20145414.14427859</v>
      </c>
      <c r="C72" s="102">
        <f t="shared" si="18"/>
        <v>20145414.14427859</v>
      </c>
      <c r="D72" s="71">
        <f t="shared" si="22"/>
        <v>143536.07577798495</v>
      </c>
      <c r="E72" s="102">
        <f t="shared" si="12"/>
        <v>42137.491251782718</v>
      </c>
      <c r="F72" s="71">
        <f t="shared" si="21"/>
        <v>-4356445.8087002467</v>
      </c>
      <c r="G72" s="102">
        <f t="shared" si="21"/>
        <v>-1032368.5356686771</v>
      </c>
      <c r="H72" s="71">
        <f t="shared" si="7"/>
        <v>15788968.335578343</v>
      </c>
      <c r="I72" s="71">
        <f t="shared" si="7"/>
        <v>19113045.608609911</v>
      </c>
      <c r="J72" s="71">
        <f t="shared" ref="J72:J74" si="23">I72-H72</f>
        <v>3324077.2730315682</v>
      </c>
      <c r="K72" s="71">
        <f t="shared" si="9"/>
        <v>-698056.22733662929</v>
      </c>
      <c r="L72" s="71">
        <f t="shared" si="10"/>
        <v>21293.702750501921</v>
      </c>
      <c r="M72" s="113"/>
      <c r="N72" s="71"/>
      <c r="O72" s="77"/>
      <c r="P72" s="96" t="s">
        <v>119</v>
      </c>
      <c r="Q72" s="97" t="s">
        <v>120</v>
      </c>
      <c r="R72" s="117"/>
      <c r="S72" s="118"/>
      <c r="T72" s="119"/>
      <c r="U72" s="120"/>
      <c r="V72" s="117"/>
      <c r="W72" s="121"/>
    </row>
    <row r="73" spans="1:23" ht="15" customHeight="1" x14ac:dyDescent="0.25">
      <c r="A73" s="70">
        <v>45991</v>
      </c>
      <c r="B73" s="71">
        <f t="shared" si="5"/>
        <v>20145414.14427859</v>
      </c>
      <c r="C73" s="102">
        <f t="shared" si="18"/>
        <v>20145414.14427859</v>
      </c>
      <c r="D73" s="71">
        <f t="shared" si="22"/>
        <v>143536.07577798495</v>
      </c>
      <c r="E73" s="102">
        <f t="shared" si="12"/>
        <v>42137.491251782718</v>
      </c>
      <c r="F73" s="71">
        <f t="shared" si="21"/>
        <v>-4499981.8844782319</v>
      </c>
      <c r="G73" s="102">
        <f t="shared" si="21"/>
        <v>-1074506.0269204597</v>
      </c>
      <c r="H73" s="71">
        <f t="shared" si="7"/>
        <v>15645432.259800358</v>
      </c>
      <c r="I73" s="71">
        <f t="shared" si="7"/>
        <v>19070908.117358129</v>
      </c>
      <c r="J73" s="71">
        <f t="shared" si="23"/>
        <v>3425475.8575577717</v>
      </c>
      <c r="K73" s="71">
        <f t="shared" si="9"/>
        <v>-719349.93008713203</v>
      </c>
      <c r="L73" s="71">
        <f t="shared" si="10"/>
        <v>21293.702750502736</v>
      </c>
      <c r="M73" s="113"/>
      <c r="N73" s="71"/>
      <c r="O73" s="105"/>
      <c r="P73" s="106"/>
      <c r="Q73" s="107"/>
      <c r="R73" s="117">
        <f>+'E3536'!L62</f>
        <v>24642.877851989411</v>
      </c>
      <c r="S73" s="122">
        <f>+'E3536'!K62</f>
        <v>-485119.19983160531</v>
      </c>
      <c r="T73" s="119"/>
      <c r="U73" s="120"/>
      <c r="V73" s="117"/>
      <c r="W73" s="123">
        <f>S73</f>
        <v>-485119.19983160531</v>
      </c>
    </row>
    <row r="74" spans="1:23" x14ac:dyDescent="0.25">
      <c r="A74" s="70">
        <v>46022</v>
      </c>
      <c r="B74" s="71">
        <f t="shared" si="5"/>
        <v>20145414.14427859</v>
      </c>
      <c r="C74" s="102">
        <f t="shared" si="18"/>
        <v>20145414.14427859</v>
      </c>
      <c r="D74" s="71">
        <f>($B$26*$F$6+($B$38-$B$26)*$E$6+($B$50-$B$38)*$D$6+($B$62-$B$50)*$C$6+($B$74-$B$62)*$B$6)/12</f>
        <v>143536.07577798495</v>
      </c>
      <c r="E74" s="102">
        <f t="shared" si="12"/>
        <v>42137.491251782718</v>
      </c>
      <c r="F74" s="71">
        <f t="shared" si="21"/>
        <v>-4643517.960256217</v>
      </c>
      <c r="G74" s="102">
        <f t="shared" si="21"/>
        <v>-1116643.5181722424</v>
      </c>
      <c r="H74" s="71">
        <f t="shared" si="7"/>
        <v>15501896.184022373</v>
      </c>
      <c r="I74" s="71">
        <f t="shared" si="7"/>
        <v>19028770.626106348</v>
      </c>
      <c r="J74" s="71">
        <f t="shared" si="23"/>
        <v>3526874.4420839753</v>
      </c>
      <c r="K74" s="71">
        <f t="shared" si="9"/>
        <v>-740643.63283763477</v>
      </c>
      <c r="L74" s="71">
        <f t="shared" si="10"/>
        <v>21293.702750502736</v>
      </c>
      <c r="M74" s="113"/>
      <c r="N74" s="71"/>
      <c r="O74" s="114">
        <v>1</v>
      </c>
      <c r="P74" s="115"/>
      <c r="Q74" s="116"/>
      <c r="R74" s="117">
        <f>+'E3536'!L63</f>
        <v>21293.70275050198</v>
      </c>
      <c r="S74" s="124">
        <f t="shared" ref="S74:S85" si="24">+S73-R74</f>
        <v>-506412.90258210729</v>
      </c>
      <c r="T74" s="119">
        <f>U74-SUM($P$75:P76)+1</f>
        <v>335</v>
      </c>
      <c r="U74" s="120">
        <f>P88</f>
        <v>365</v>
      </c>
      <c r="V74" s="117">
        <f t="shared" ref="V74:V85" si="25">+T74/U74*R74</f>
        <v>19543.535401145651</v>
      </c>
      <c r="W74" s="121">
        <f t="shared" ref="W74:W85" si="26">+W73-V74</f>
        <v>-504662.73523275094</v>
      </c>
    </row>
    <row r="75" spans="1:23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+'E3536'!L64</f>
        <v>21293.702750502795</v>
      </c>
      <c r="S75" s="124">
        <f t="shared" si="24"/>
        <v>-527706.60533261008</v>
      </c>
      <c r="T75" s="119">
        <f>U75-SUM($P$75:P77)+1</f>
        <v>307</v>
      </c>
      <c r="U75" s="120">
        <f t="shared" ref="U75:U85" si="27">U74</f>
        <v>365</v>
      </c>
      <c r="V75" s="117">
        <f t="shared" si="25"/>
        <v>17910.045875080432</v>
      </c>
      <c r="W75" s="121">
        <f t="shared" si="26"/>
        <v>-522572.7811078314</v>
      </c>
    </row>
    <row r="76" spans="1:23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8">DAY(EOMONTH(Q76,0))</f>
        <v>31</v>
      </c>
      <c r="Q76" s="116">
        <v>45658</v>
      </c>
      <c r="R76" s="117">
        <f>+'E3536'!L65</f>
        <v>21293.702750502736</v>
      </c>
      <c r="S76" s="124">
        <f t="shared" si="24"/>
        <v>-549000.30808311282</v>
      </c>
      <c r="T76" s="119">
        <f>U76-SUM($P$75:P78)+1</f>
        <v>276</v>
      </c>
      <c r="U76" s="120">
        <f t="shared" si="27"/>
        <v>365</v>
      </c>
      <c r="V76" s="117">
        <f t="shared" si="25"/>
        <v>16101.539614078782</v>
      </c>
      <c r="W76" s="121">
        <f t="shared" si="26"/>
        <v>-538674.32072191022</v>
      </c>
    </row>
    <row r="77" spans="1:23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8"/>
        <v>28</v>
      </c>
      <c r="Q77" s="116">
        <v>45689</v>
      </c>
      <c r="R77" s="117">
        <f>+'E3536'!L66</f>
        <v>21293.702750501572</v>
      </c>
      <c r="S77" s="124">
        <f t="shared" si="24"/>
        <v>-570294.01083361439</v>
      </c>
      <c r="T77" s="119">
        <f>U77-SUM($P$75:P79)+1</f>
        <v>246</v>
      </c>
      <c r="U77" s="120">
        <f t="shared" si="27"/>
        <v>365</v>
      </c>
      <c r="V77" s="117">
        <f t="shared" si="25"/>
        <v>14351.372264721607</v>
      </c>
      <c r="W77" s="121">
        <f t="shared" si="26"/>
        <v>-553025.69298663188</v>
      </c>
    </row>
    <row r="78" spans="1:23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0">(0+F26+SUM(F15:F25)*2)/24</f>
        <v>0</v>
      </c>
      <c r="G78" s="163">
        <f t="shared" si="30"/>
        <v>0</v>
      </c>
      <c r="H78" s="163">
        <f t="shared" si="30"/>
        <v>0</v>
      </c>
      <c r="I78" s="163">
        <f t="shared" si="30"/>
        <v>0</v>
      </c>
      <c r="J78" s="163">
        <f t="shared" si="30"/>
        <v>0</v>
      </c>
      <c r="K78" s="163">
        <f t="shared" si="30"/>
        <v>0</v>
      </c>
      <c r="L78" s="163"/>
      <c r="M78" s="32"/>
      <c r="N78" s="71"/>
      <c r="O78" s="114">
        <v>5</v>
      </c>
      <c r="P78" s="115">
        <f t="shared" si="28"/>
        <v>31</v>
      </c>
      <c r="Q78" s="116">
        <v>45717</v>
      </c>
      <c r="R78" s="117">
        <f>+'E3536'!L67</f>
        <v>21293.702750502736</v>
      </c>
      <c r="S78" s="124">
        <f t="shared" si="24"/>
        <v>-591587.71358411713</v>
      </c>
      <c r="T78" s="119">
        <f>U78-SUM($P$75:P80)+1</f>
        <v>215</v>
      </c>
      <c r="U78" s="120">
        <f t="shared" si="27"/>
        <v>365</v>
      </c>
      <c r="V78" s="117">
        <f t="shared" si="25"/>
        <v>12542.86600372079</v>
      </c>
      <c r="W78" s="121">
        <f t="shared" si="26"/>
        <v>-565568.55899035267</v>
      </c>
    </row>
    <row r="79" spans="1:23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8"/>
        <v>30</v>
      </c>
      <c r="Q79" s="116">
        <v>45748</v>
      </c>
      <c r="R79" s="117">
        <f>+'E3536'!L68</f>
        <v>21293.702750502736</v>
      </c>
      <c r="S79" s="124">
        <f t="shared" si="24"/>
        <v>-612881.41633461986</v>
      </c>
      <c r="T79" s="119">
        <f>U79-SUM($P$75:P81)+1</f>
        <v>185</v>
      </c>
      <c r="U79" s="120">
        <f t="shared" si="27"/>
        <v>365</v>
      </c>
      <c r="V79" s="117">
        <f t="shared" si="25"/>
        <v>10792.698654364402</v>
      </c>
      <c r="W79" s="121">
        <f t="shared" si="26"/>
        <v>-576361.25764471712</v>
      </c>
    </row>
    <row r="80" spans="1:23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1">F38</f>
        <v>0</v>
      </c>
      <c r="G80" s="171">
        <f t="shared" si="31"/>
        <v>0</v>
      </c>
      <c r="H80" s="171">
        <f t="shared" si="31"/>
        <v>0</v>
      </c>
      <c r="I80" s="171">
        <f t="shared" si="31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8"/>
        <v>31</v>
      </c>
      <c r="Q80" s="116">
        <v>45778</v>
      </c>
      <c r="R80" s="117">
        <f>+'E3536'!L69</f>
        <v>21293.702750501921</v>
      </c>
      <c r="S80" s="124">
        <f t="shared" si="24"/>
        <v>-634175.11908512178</v>
      </c>
      <c r="T80" s="119">
        <f>U80-SUM($P$75:P82)+1</f>
        <v>154</v>
      </c>
      <c r="U80" s="120">
        <f t="shared" si="27"/>
        <v>365</v>
      </c>
      <c r="V80" s="117">
        <f t="shared" si="25"/>
        <v>8984.1923933624548</v>
      </c>
      <c r="W80" s="121">
        <f t="shared" si="26"/>
        <v>-585345.45003807952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2">(F26+F38+SUM(F27:F37)*2)/24</f>
        <v>0</v>
      </c>
      <c r="G81" s="174">
        <f t="shared" si="32"/>
        <v>0</v>
      </c>
      <c r="H81" s="174">
        <f t="shared" si="32"/>
        <v>0</v>
      </c>
      <c r="I81" s="174">
        <f t="shared" si="32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8"/>
        <v>30</v>
      </c>
      <c r="Q81" s="116">
        <v>45809</v>
      </c>
      <c r="R81" s="117">
        <f>+'E3536'!L70</f>
        <v>21293.702750502736</v>
      </c>
      <c r="S81" s="124">
        <f t="shared" si="24"/>
        <v>-655468.82183562452</v>
      </c>
      <c r="T81" s="119">
        <f>U81-SUM($P$75:P83)+1</f>
        <v>123</v>
      </c>
      <c r="U81" s="120">
        <f t="shared" si="27"/>
        <v>365</v>
      </c>
      <c r="V81" s="117">
        <f t="shared" si="25"/>
        <v>7175.6861323611965</v>
      </c>
      <c r="W81" s="121">
        <f t="shared" si="26"/>
        <v>-592521.1361704407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8"/>
        <v>31</v>
      </c>
      <c r="Q82" s="116">
        <v>45839</v>
      </c>
      <c r="R82" s="117">
        <f>+'E3536'!L71</f>
        <v>21293.702750502853</v>
      </c>
      <c r="S82" s="124">
        <f t="shared" si="24"/>
        <v>-676762.52458612737</v>
      </c>
      <c r="T82" s="119">
        <f>U82-SUM($P$75:P84)+1</f>
        <v>93</v>
      </c>
      <c r="U82" s="120">
        <f t="shared" si="27"/>
        <v>365</v>
      </c>
      <c r="V82" s="117">
        <f t="shared" si="25"/>
        <v>5425.5187830048362</v>
      </c>
      <c r="W82" s="121">
        <f t="shared" si="26"/>
        <v>-597946.65495344554</v>
      </c>
    </row>
    <row r="83" spans="1:42" x14ac:dyDescent="0.25">
      <c r="A83" s="160" t="s">
        <v>142</v>
      </c>
      <c r="B83" s="149">
        <f>B50</f>
        <v>20145414.14427859</v>
      </c>
      <c r="C83" s="149">
        <f>C50</f>
        <v>20145414.14427859</v>
      </c>
      <c r="D83" s="149">
        <f>SUM(D39:D50)</f>
        <v>1007270.7072139295</v>
      </c>
      <c r="E83" s="149">
        <f>SUM(E39:E50)</f>
        <v>105343.72812945679</v>
      </c>
      <c r="F83" s="149">
        <f t="shared" ref="F83:K83" si="33">F50</f>
        <v>-1007270.7072139295</v>
      </c>
      <c r="G83" s="149">
        <f t="shared" si="33"/>
        <v>-105343.72812945679</v>
      </c>
      <c r="H83" s="149">
        <f t="shared" si="33"/>
        <v>19138143.437064659</v>
      </c>
      <c r="I83" s="149">
        <f t="shared" si="33"/>
        <v>20040070.416149132</v>
      </c>
      <c r="J83" s="149">
        <f t="shared" si="33"/>
        <v>901926.9790844731</v>
      </c>
      <c r="K83" s="149">
        <f t="shared" si="33"/>
        <v>-189404.66560773936</v>
      </c>
      <c r="L83" s="154">
        <f>SUM(L39:L50)</f>
        <v>189404.66560773936</v>
      </c>
      <c r="M83" s="32"/>
      <c r="N83" s="104"/>
      <c r="O83" s="114">
        <v>10</v>
      </c>
      <c r="P83" s="115">
        <f t="shared" si="28"/>
        <v>31</v>
      </c>
      <c r="Q83" s="116">
        <v>45870</v>
      </c>
      <c r="R83" s="117">
        <f>+'E3536'!L72</f>
        <v>21293.702750501921</v>
      </c>
      <c r="S83" s="124">
        <f t="shared" si="24"/>
        <v>-698056.22733662929</v>
      </c>
      <c r="T83" s="119">
        <f>U83-SUM($P$75:P85)+1</f>
        <v>62</v>
      </c>
      <c r="U83" s="120">
        <f t="shared" si="27"/>
        <v>365</v>
      </c>
      <c r="V83" s="117">
        <f t="shared" si="25"/>
        <v>3617.0125220030659</v>
      </c>
      <c r="W83" s="121">
        <f t="shared" si="26"/>
        <v>-601563.66747544857</v>
      </c>
    </row>
    <row r="84" spans="1:42" x14ac:dyDescent="0.25">
      <c r="A84" s="162" t="s">
        <v>143</v>
      </c>
      <c r="B84" s="163">
        <f>(B38+B50+SUM(B39:B49)*2)/24</f>
        <v>4196961.2800580394</v>
      </c>
      <c r="C84" s="163">
        <f>(C38+C50+SUM(C39:C49)*2)/24</f>
        <v>4196961.2800580394</v>
      </c>
      <c r="D84" s="163"/>
      <c r="E84" s="164"/>
      <c r="F84" s="163">
        <f t="shared" ref="F84:K84" si="34">(F38+F50+SUM(F39:F49)*2)/24</f>
        <v>-503635.35360696475</v>
      </c>
      <c r="G84" s="163">
        <f t="shared" si="34"/>
        <v>-11412.237214024486</v>
      </c>
      <c r="H84" s="163">
        <f t="shared" si="34"/>
        <v>3693325.9264510754</v>
      </c>
      <c r="I84" s="163">
        <f t="shared" si="34"/>
        <v>4185549.0428440147</v>
      </c>
      <c r="J84" s="163">
        <f t="shared" si="34"/>
        <v>492223.11639294052</v>
      </c>
      <c r="K84" s="163">
        <f t="shared" si="34"/>
        <v>-103366.85444251751</v>
      </c>
      <c r="L84" s="177"/>
      <c r="M84" s="32"/>
      <c r="N84" s="104"/>
      <c r="O84" s="114">
        <v>11</v>
      </c>
      <c r="P84" s="115">
        <f t="shared" si="28"/>
        <v>30</v>
      </c>
      <c r="Q84" s="116">
        <v>45901</v>
      </c>
      <c r="R84" s="117">
        <f>+'E3536'!L73</f>
        <v>21293.702750502736</v>
      </c>
      <c r="S84" s="124">
        <f t="shared" si="24"/>
        <v>-719349.93008713203</v>
      </c>
      <c r="T84" s="119">
        <f>U84-SUM($P$75:P86)+1</f>
        <v>32</v>
      </c>
      <c r="U84" s="120">
        <f t="shared" si="27"/>
        <v>365</v>
      </c>
      <c r="V84" s="117">
        <f t="shared" si="25"/>
        <v>1866.8451726468152</v>
      </c>
      <c r="W84" s="121">
        <f t="shared" si="26"/>
        <v>-603430.51264809538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8"/>
        <v>31</v>
      </c>
      <c r="Q85" s="116">
        <v>45931</v>
      </c>
      <c r="R85" s="117">
        <f>+'E3536'!L74</f>
        <v>21293.702750502736</v>
      </c>
      <c r="S85" s="124">
        <f t="shared" si="24"/>
        <v>-740643.63283763477</v>
      </c>
      <c r="T85" s="119">
        <f>U85-SUM($P$75:P87)+1</f>
        <v>1</v>
      </c>
      <c r="U85" s="120">
        <f t="shared" si="27"/>
        <v>365</v>
      </c>
      <c r="V85" s="117">
        <f t="shared" si="25"/>
        <v>58.338911645212974</v>
      </c>
      <c r="W85" s="121">
        <f t="shared" si="26"/>
        <v>-603488.85155974061</v>
      </c>
    </row>
    <row r="86" spans="1:42" ht="15.75" thickBot="1" x14ac:dyDescent="0.3">
      <c r="A86" s="170" t="s">
        <v>145</v>
      </c>
      <c r="B86" s="171">
        <f>B62</f>
        <v>20145414.14427859</v>
      </c>
      <c r="C86" s="171">
        <f>C62</f>
        <v>20145414.14427859</v>
      </c>
      <c r="D86" s="171">
        <f>SUM(D51:D62)</f>
        <v>1913814.343706466</v>
      </c>
      <c r="E86" s="171">
        <f>SUM(E51:E62)</f>
        <v>505649.89502139273</v>
      </c>
      <c r="F86" s="171">
        <f t="shared" ref="F86:K86" si="35">F62</f>
        <v>-2921085.0509203956</v>
      </c>
      <c r="G86" s="171">
        <f t="shared" si="35"/>
        <v>-610993.6231508496</v>
      </c>
      <c r="H86" s="171">
        <f t="shared" si="35"/>
        <v>17224329.093358193</v>
      </c>
      <c r="I86" s="171">
        <f t="shared" si="35"/>
        <v>19534420.521127742</v>
      </c>
      <c r="J86" s="171">
        <f t="shared" si="35"/>
        <v>2310091.4277695492</v>
      </c>
      <c r="K86" s="171">
        <f t="shared" si="35"/>
        <v>-485119.19983160531</v>
      </c>
      <c r="L86" s="172">
        <f>SUM(L51:L62)</f>
        <v>295714.53422386595</v>
      </c>
      <c r="M86" s="32"/>
      <c r="N86" s="19"/>
      <c r="O86" s="114">
        <v>13</v>
      </c>
      <c r="P86" s="115">
        <f t="shared" si="28"/>
        <v>30</v>
      </c>
      <c r="Q86" s="116">
        <v>45962</v>
      </c>
      <c r="R86" s="132">
        <f>SUM(R74:R85)</f>
        <v>255524.43300602946</v>
      </c>
      <c r="S86" s="133">
        <f>+'E3536'!K74-S85</f>
        <v>0</v>
      </c>
      <c r="T86" s="83"/>
      <c r="U86" s="134"/>
      <c r="V86" s="132">
        <f>SUM(V74:V85)</f>
        <v>118369.65172813524</v>
      </c>
      <c r="W86" s="88"/>
    </row>
    <row r="87" spans="1:42" ht="16.5" thickTop="1" thickBot="1" x14ac:dyDescent="0.3">
      <c r="A87" s="173" t="s">
        <v>146</v>
      </c>
      <c r="B87" s="174">
        <f t="shared" ref="B87:C87" si="36">(B50+B62+SUM(B51:B61)*2)/24</f>
        <v>20145414.14427859</v>
      </c>
      <c r="C87" s="174">
        <f t="shared" si="36"/>
        <v>20145414.14427859</v>
      </c>
      <c r="D87" s="174"/>
      <c r="E87" s="175"/>
      <c r="F87" s="174">
        <f t="shared" ref="F87:H87" si="37">(F50+F62+SUM(F51:F61)*2)/24</f>
        <v>-1964177.8790671623</v>
      </c>
      <c r="G87" s="174">
        <f t="shared" si="37"/>
        <v>-358168.67564015317</v>
      </c>
      <c r="H87" s="174">
        <f t="shared" si="37"/>
        <v>18181236.265211429</v>
      </c>
      <c r="I87" s="174">
        <f>(I50+I62+SUM(I51:I61)*2)/24</f>
        <v>19787245.468638435</v>
      </c>
      <c r="J87" s="174">
        <f t="shared" ref="J87:K87" si="38">(J50+J62+SUM(J51:J61)*2)/24</f>
        <v>1606009.20342701</v>
      </c>
      <c r="K87" s="174">
        <f t="shared" si="38"/>
        <v>-337261.93271967204</v>
      </c>
      <c r="L87" s="176"/>
      <c r="O87" s="114">
        <v>14</v>
      </c>
      <c r="P87" s="115">
        <f t="shared" si="28"/>
        <v>31</v>
      </c>
      <c r="Q87" s="116">
        <v>45992</v>
      </c>
      <c r="R87" s="136"/>
      <c r="S87" s="118"/>
      <c r="T87" s="83"/>
      <c r="U87" s="84"/>
      <c r="V87" s="137"/>
      <c r="W87" s="88"/>
      <c r="AM87" s="104"/>
      <c r="AN87" s="104"/>
      <c r="AO87" s="104"/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17"/>
      <c r="S88" s="138">
        <f>(S73+S85+SUM(S74:S84)*2)/24</f>
        <v>-612881.41633461975</v>
      </c>
      <c r="T88" s="83"/>
      <c r="U88" s="84"/>
      <c r="V88" s="139" t="s">
        <v>131</v>
      </c>
      <c r="W88" s="140">
        <f>W85</f>
        <v>-603488.85155974061</v>
      </c>
      <c r="AM88" s="104"/>
      <c r="AN88" s="104"/>
      <c r="AO88" s="104"/>
    </row>
    <row r="89" spans="1:42" s="104" customFormat="1" ht="16.5" thickTop="1" thickBot="1" x14ac:dyDescent="0.3">
      <c r="A89" s="160" t="s">
        <v>148</v>
      </c>
      <c r="B89" s="149">
        <f>B74</f>
        <v>20145414.14427859</v>
      </c>
      <c r="C89" s="149">
        <f>C74</f>
        <v>20145414.14427859</v>
      </c>
      <c r="D89" s="149">
        <f>SUM(D63:D74)</f>
        <v>1722432.9093358193</v>
      </c>
      <c r="E89" s="149">
        <f>SUM(E63:E74)</f>
        <v>505649.89502139273</v>
      </c>
      <c r="F89" s="149">
        <f t="shared" ref="F89:K89" si="39">F74</f>
        <v>-4643517.960256217</v>
      </c>
      <c r="G89" s="149">
        <f t="shared" si="39"/>
        <v>-1116643.5181722424</v>
      </c>
      <c r="H89" s="149">
        <f t="shared" si="39"/>
        <v>15501896.184022373</v>
      </c>
      <c r="I89" s="149">
        <f t="shared" si="39"/>
        <v>19028770.626106348</v>
      </c>
      <c r="J89" s="149">
        <f t="shared" si="39"/>
        <v>3526874.4420839753</v>
      </c>
      <c r="K89" s="149">
        <f t="shared" si="39"/>
        <v>-740643.63283763477</v>
      </c>
      <c r="L89" s="154">
        <f>SUM(L63:L74)</f>
        <v>255524.43300602946</v>
      </c>
      <c r="N89" s="33"/>
      <c r="O89" s="114">
        <v>16</v>
      </c>
      <c r="P89" s="84"/>
      <c r="Q89" s="135"/>
      <c r="R89" s="143"/>
      <c r="S89" s="144"/>
      <c r="T89" s="145"/>
      <c r="U89" s="142"/>
      <c r="V89" s="142"/>
      <c r="W89" s="146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x14ac:dyDescent="0.25">
      <c r="A90" s="162" t="s">
        <v>149</v>
      </c>
      <c r="B90" s="163">
        <f>(B62+B74+SUM(B63:B73)*2)/24</f>
        <v>20145414.14427859</v>
      </c>
      <c r="C90" s="163">
        <f>(C62+C74+SUM(C63:C73)*2)/24</f>
        <v>20145414.14427859</v>
      </c>
      <c r="D90" s="163"/>
      <c r="E90" s="164"/>
      <c r="F90" s="163">
        <f t="shared" ref="F90:K90" si="40">(F62+F74+SUM(F63:F73)*2)/24</f>
        <v>-3782301.5055883075</v>
      </c>
      <c r="G90" s="163">
        <f t="shared" si="40"/>
        <v>-863818.5706615462</v>
      </c>
      <c r="H90" s="163">
        <f t="shared" si="40"/>
        <v>16363112.638690284</v>
      </c>
      <c r="I90" s="163">
        <f t="shared" si="40"/>
        <v>19281595.573617045</v>
      </c>
      <c r="J90" s="163">
        <f t="shared" si="40"/>
        <v>2918482.9349267608</v>
      </c>
      <c r="K90" s="163">
        <f t="shared" si="40"/>
        <v>-612881.41633461975</v>
      </c>
      <c r="L90" s="177"/>
      <c r="N90" s="33"/>
      <c r="O90" s="114">
        <v>17</v>
      </c>
      <c r="P90" s="84" t="s">
        <v>130</v>
      </c>
      <c r="Q90" s="84"/>
      <c r="R90" s="33"/>
      <c r="S90" s="33"/>
      <c r="T90" s="33"/>
      <c r="U90" s="33"/>
      <c r="V90" s="33"/>
      <c r="W90" s="33"/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</row>
    <row r="91" spans="1:42" s="104" customFormat="1" ht="15.75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33"/>
      <c r="S91" s="33"/>
      <c r="T91" s="33"/>
      <c r="U91" s="33"/>
      <c r="V91" s="33"/>
      <c r="W91" s="33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1">F74-F89</f>
        <v>0</v>
      </c>
      <c r="G92" s="179">
        <f t="shared" si="41"/>
        <v>0</v>
      </c>
      <c r="H92" s="179">
        <f t="shared" si="41"/>
        <v>0</v>
      </c>
      <c r="I92" s="179">
        <f t="shared" si="41"/>
        <v>0</v>
      </c>
      <c r="J92" s="179">
        <f t="shared" si="41"/>
        <v>0</v>
      </c>
      <c r="K92" s="179">
        <f t="shared" si="41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3">
        <v>2023</v>
      </c>
      <c r="B93" s="180">
        <f>C84+G84+W38</f>
        <v>4185549.0428440147</v>
      </c>
      <c r="C93"/>
      <c r="D93"/>
      <c r="E93"/>
      <c r="F93"/>
      <c r="G93"/>
      <c r="H93"/>
      <c r="I93"/>
      <c r="J93"/>
      <c r="K93"/>
      <c r="L93"/>
      <c r="M93"/>
      <c r="N9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3">
        <v>2024</v>
      </c>
      <c r="B94" s="180">
        <f>C87+G87+W64</f>
        <v>19787245.468638435</v>
      </c>
      <c r="C94"/>
      <c r="D94"/>
      <c r="E94"/>
      <c r="F94"/>
      <c r="G94"/>
      <c r="H94"/>
      <c r="I94"/>
      <c r="J94"/>
      <c r="K94"/>
      <c r="L94"/>
      <c r="M94"/>
      <c r="N94"/>
    </row>
    <row r="95" spans="1:42" x14ac:dyDescent="0.25">
      <c r="A95" s="243">
        <v>2025</v>
      </c>
      <c r="B95" s="180">
        <f>C90+G90+W90</f>
        <v>19281595.573617045</v>
      </c>
      <c r="C95"/>
      <c r="D95"/>
      <c r="E95"/>
      <c r="F95"/>
      <c r="G95"/>
      <c r="H95"/>
      <c r="I95"/>
      <c r="J95"/>
      <c r="K95"/>
      <c r="L95"/>
      <c r="M95"/>
      <c r="N95"/>
    </row>
    <row r="96" spans="1:42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33"/>
  </sheetPr>
  <dimension ref="A1:AP185"/>
  <sheetViews>
    <sheetView view="pageBreakPreview" zoomScale="60" zoomScaleNormal="120" workbookViewId="0">
      <pane xSplit="1" ySplit="13" topLeftCell="C86" activePane="bottomRight" state="frozen"/>
      <selection activeCell="K48" sqref="K48"/>
      <selection pane="topRight" activeCell="K48" sqref="K48"/>
      <selection pane="bottomLeft" activeCell="K48" sqref="K48"/>
      <selection pane="bottomRight" activeCell="C21" sqref="C21"/>
    </sheetView>
  </sheetViews>
  <sheetFormatPr defaultColWidth="8.85546875" defaultRowHeight="12.75" x14ac:dyDescent="0.2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4" width="7.5703125" style="33" bestFit="1" customWidth="1"/>
    <col min="15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42" s="19" customFormat="1" x14ac:dyDescent="0.2">
      <c r="A1" s="17" t="s">
        <v>60</v>
      </c>
      <c r="B1" s="17"/>
      <c r="C1" s="18"/>
      <c r="D1" s="18"/>
      <c r="E1" s="18"/>
      <c r="J1" s="18"/>
      <c r="K1" s="18"/>
      <c r="L1" s="20"/>
      <c r="M1" s="21"/>
      <c r="N1" s="20"/>
    </row>
    <row r="2" spans="1:42" s="19" customFormat="1" ht="9" customHeight="1" x14ac:dyDescent="0.2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</row>
    <row r="3" spans="1:42" s="19" customFormat="1" x14ac:dyDescent="0.2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</row>
    <row r="4" spans="1:42" s="19" customFormat="1" ht="6.6" customHeight="1" x14ac:dyDescent="0.2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42" s="19" customFormat="1" x14ac:dyDescent="0.2">
      <c r="A5" s="35" t="s">
        <v>151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>
        <v>17</v>
      </c>
      <c r="S5" s="36">
        <v>18</v>
      </c>
      <c r="T5" s="36">
        <v>19</v>
      </c>
      <c r="U5" s="36">
        <v>20</v>
      </c>
      <c r="V5" s="36">
        <v>21</v>
      </c>
      <c r="W5" s="36">
        <v>22</v>
      </c>
      <c r="X5" s="36">
        <v>23</v>
      </c>
      <c r="Y5" s="36">
        <v>24</v>
      </c>
      <c r="Z5" s="36">
        <v>25</v>
      </c>
      <c r="AA5" s="36">
        <v>26</v>
      </c>
      <c r="AB5" s="36">
        <v>27</v>
      </c>
      <c r="AC5" s="36">
        <v>28</v>
      </c>
      <c r="AD5" s="36">
        <v>29</v>
      </c>
      <c r="AE5" s="36">
        <v>30</v>
      </c>
      <c r="AF5" s="36">
        <v>31</v>
      </c>
      <c r="AG5" s="36">
        <v>32</v>
      </c>
      <c r="AH5" s="36">
        <v>33</v>
      </c>
      <c r="AI5" s="36">
        <v>34</v>
      </c>
      <c r="AJ5" s="36">
        <v>35</v>
      </c>
      <c r="AK5" s="36">
        <v>36</v>
      </c>
      <c r="AL5" s="36">
        <v>37</v>
      </c>
      <c r="AM5" s="36">
        <v>38</v>
      </c>
      <c r="AN5" s="36">
        <v>39</v>
      </c>
      <c r="AO5" s="36">
        <v>40</v>
      </c>
      <c r="AP5" s="36" t="s">
        <v>33</v>
      </c>
    </row>
    <row r="6" spans="1:42" s="19" customFormat="1" x14ac:dyDescent="0.2">
      <c r="A6" s="37" t="s">
        <v>64</v>
      </c>
      <c r="B6" s="38">
        <v>1.1769999999999999E-2</v>
      </c>
      <c r="C6" s="38">
        <v>2.564E-2</v>
      </c>
      <c r="D6" s="38">
        <v>2.564E-2</v>
      </c>
      <c r="E6" s="38">
        <v>2.564E-2</v>
      </c>
      <c r="F6" s="38">
        <v>2.564E-2</v>
      </c>
      <c r="G6" s="38">
        <v>2.564E-2</v>
      </c>
      <c r="H6" s="38">
        <v>2.564E-2</v>
      </c>
      <c r="I6" s="38">
        <v>2.564E-2</v>
      </c>
      <c r="J6" s="38">
        <v>2.564E-2</v>
      </c>
      <c r="K6" s="38">
        <v>2.564E-2</v>
      </c>
      <c r="L6" s="38">
        <v>2.564E-2</v>
      </c>
      <c r="M6" s="38">
        <v>2.564E-2</v>
      </c>
      <c r="N6" s="38">
        <v>2.564E-2</v>
      </c>
      <c r="O6" s="38">
        <v>2.564E-2</v>
      </c>
      <c r="P6" s="38">
        <v>2.564E-2</v>
      </c>
      <c r="Q6" s="38">
        <v>2.564E-2</v>
      </c>
      <c r="R6" s="38">
        <v>2.564E-2</v>
      </c>
      <c r="S6" s="38">
        <v>2.564E-2</v>
      </c>
      <c r="T6" s="38">
        <v>2.564E-2</v>
      </c>
      <c r="U6" s="38">
        <v>2.564E-2</v>
      </c>
      <c r="V6" s="38">
        <v>2.564E-2</v>
      </c>
      <c r="W6" s="38">
        <v>2.564E-2</v>
      </c>
      <c r="X6" s="38">
        <v>2.564E-2</v>
      </c>
      <c r="Y6" s="38">
        <v>2.564E-2</v>
      </c>
      <c r="Z6" s="38">
        <v>2.564E-2</v>
      </c>
      <c r="AA6" s="38">
        <v>2.564E-2</v>
      </c>
      <c r="AB6" s="38">
        <v>2.564E-2</v>
      </c>
      <c r="AC6" s="38">
        <v>2.564E-2</v>
      </c>
      <c r="AD6" s="38">
        <v>2.564E-2</v>
      </c>
      <c r="AE6" s="38">
        <v>2.564E-2</v>
      </c>
      <c r="AF6" s="38">
        <v>2.564E-2</v>
      </c>
      <c r="AG6" s="38">
        <v>2.564E-2</v>
      </c>
      <c r="AH6" s="38">
        <v>2.564E-2</v>
      </c>
      <c r="AI6" s="38">
        <v>2.564E-2</v>
      </c>
      <c r="AJ6" s="38">
        <v>2.564E-2</v>
      </c>
      <c r="AK6" s="38">
        <v>2.564E-2</v>
      </c>
      <c r="AL6" s="38">
        <v>2.564E-2</v>
      </c>
      <c r="AM6" s="38">
        <v>2.564E-2</v>
      </c>
      <c r="AN6" s="38">
        <v>2.564E-2</v>
      </c>
      <c r="AO6" s="38">
        <v>1.391E-2</v>
      </c>
      <c r="AP6" s="38">
        <f>SUM(B6:AO6)</f>
        <v>0.99999999999999989</v>
      </c>
    </row>
    <row r="7" spans="1:42" s="19" customFormat="1" ht="7.35" customHeight="1" x14ac:dyDescent="0.2">
      <c r="A7" s="39"/>
      <c r="B7" s="34"/>
      <c r="C7" s="34"/>
      <c r="D7" s="34"/>
      <c r="E7" s="34"/>
      <c r="F7" s="34"/>
      <c r="G7" s="34"/>
      <c r="H7" s="40"/>
      <c r="I7" s="40"/>
      <c r="J7" s="40"/>
    </row>
    <row r="8" spans="1:42" ht="13.5" thickBot="1" x14ac:dyDescent="0.25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42" ht="13.5" thickBot="1" x14ac:dyDescent="0.25">
      <c r="A9" s="47"/>
      <c r="B9" s="48"/>
      <c r="C9" s="49"/>
      <c r="D9" s="48" t="s">
        <v>73</v>
      </c>
      <c r="E9" s="50">
        <v>9.4999999999999998E-3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42" ht="13.5" thickBot="1" x14ac:dyDescent="0.25">
      <c r="A10" s="47"/>
      <c r="B10" s="48"/>
      <c r="C10" s="49"/>
      <c r="D10" s="48" t="s">
        <v>75</v>
      </c>
      <c r="E10" s="50">
        <v>1.2200000000000001E-2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42" x14ac:dyDescent="0.2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42" x14ac:dyDescent="0.2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42" ht="15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42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  <c r="X14"/>
      <c r="Y14"/>
      <c r="Z14"/>
    </row>
    <row r="15" spans="1:42" ht="15" x14ac:dyDescent="0.25">
      <c r="A15" s="70">
        <v>44227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O15" s="147"/>
      <c r="P15" s="73" t="s">
        <v>99</v>
      </c>
      <c r="Q15" s="74"/>
      <c r="R15" s="74"/>
      <c r="S15" s="74"/>
      <c r="T15" s="74"/>
      <c r="U15" s="74"/>
      <c r="V15" s="74"/>
      <c r="W15" s="75"/>
      <c r="X15"/>
      <c r="Y15"/>
      <c r="Z15"/>
    </row>
    <row r="16" spans="1:42" ht="15" x14ac:dyDescent="0.25">
      <c r="A16" s="70">
        <v>44255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  <c r="X16"/>
      <c r="Y16"/>
      <c r="Z16"/>
    </row>
    <row r="17" spans="1:26" ht="15" x14ac:dyDescent="0.25">
      <c r="A17" s="70">
        <v>44286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O17" s="77"/>
      <c r="P17" s="83"/>
      <c r="Q17" s="84"/>
      <c r="R17" s="84"/>
      <c r="S17" s="85" t="s">
        <v>102</v>
      </c>
      <c r="T17" s="86"/>
      <c r="U17" s="87"/>
      <c r="V17" s="87"/>
      <c r="W17" s="88"/>
      <c r="X17"/>
      <c r="Y17"/>
      <c r="Z17"/>
    </row>
    <row r="18" spans="1:26" ht="15" x14ac:dyDescent="0.25">
      <c r="A18" s="70">
        <v>44316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  <c r="X18"/>
      <c r="Y18"/>
      <c r="Z18"/>
    </row>
    <row r="19" spans="1:26" ht="15" x14ac:dyDescent="0.25">
      <c r="A19" s="70">
        <v>44347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  <c r="X19"/>
      <c r="Y19"/>
      <c r="Z19"/>
    </row>
    <row r="20" spans="1:26" ht="15" x14ac:dyDescent="0.25">
      <c r="A20" s="70">
        <v>44377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  <c r="X20"/>
      <c r="Y20"/>
      <c r="Z20"/>
    </row>
    <row r="21" spans="1:26" ht="15" x14ac:dyDescent="0.25">
      <c r="A21" s="70">
        <v>44408</v>
      </c>
      <c r="B21" s="71"/>
      <c r="C21" s="71"/>
      <c r="D21" s="71"/>
      <c r="E21" s="102"/>
      <c r="F21" s="103"/>
      <c r="G21" s="71"/>
      <c r="H21" s="103"/>
      <c r="I21" s="71"/>
      <c r="J21" s="103"/>
      <c r="K21" s="103"/>
      <c r="L21" s="71"/>
      <c r="M21" s="71"/>
      <c r="N21" s="104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  <c r="X21"/>
      <c r="Y21"/>
      <c r="Z21"/>
    </row>
    <row r="22" spans="1:26" ht="15" x14ac:dyDescent="0.25">
      <c r="A22" s="70">
        <v>44439</v>
      </c>
      <c r="B22" s="71"/>
      <c r="C22" s="71"/>
      <c r="D22" s="71"/>
      <c r="E22" s="71"/>
      <c r="F22" s="103"/>
      <c r="G22" s="102"/>
      <c r="H22" s="103"/>
      <c r="I22" s="71"/>
      <c r="J22" s="103"/>
      <c r="K22" s="103"/>
      <c r="L22" s="71"/>
      <c r="M22" s="113"/>
      <c r="N22" s="104"/>
      <c r="O22" s="114">
        <v>1</v>
      </c>
      <c r="P22" s="115"/>
      <c r="Q22" s="116"/>
      <c r="R22" s="117"/>
      <c r="S22" s="118"/>
      <c r="T22" s="119"/>
      <c r="U22" s="120"/>
      <c r="V22" s="117"/>
      <c r="W22" s="121"/>
      <c r="X22"/>
      <c r="Y22"/>
      <c r="Z22"/>
    </row>
    <row r="23" spans="1:26" ht="15" x14ac:dyDescent="0.25">
      <c r="A23" s="70">
        <v>44469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13"/>
      <c r="N23" s="104"/>
      <c r="O23" s="114">
        <v>2</v>
      </c>
      <c r="P23" s="115"/>
      <c r="Q23" s="116">
        <v>44926</v>
      </c>
      <c r="R23" s="117">
        <f>+'E390'!L38</f>
        <v>0</v>
      </c>
      <c r="S23" s="122">
        <f>+'E390'!K38</f>
        <v>0</v>
      </c>
      <c r="T23" s="119"/>
      <c r="U23" s="120"/>
      <c r="V23" s="117"/>
      <c r="W23" s="123">
        <f>S23</f>
        <v>0</v>
      </c>
      <c r="X23"/>
      <c r="Y23"/>
      <c r="Z23"/>
    </row>
    <row r="24" spans="1:26" ht="15" x14ac:dyDescent="0.25">
      <c r="A24" s="70">
        <v>44500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13"/>
      <c r="N24" s="10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+'E390'!L39</f>
        <v>3482.3039367648998</v>
      </c>
      <c r="S24" s="124">
        <f t="shared" ref="S24:S35" si="1">+S23-R24</f>
        <v>-3482.3039367648998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3196.0871748390177</v>
      </c>
      <c r="W24" s="121">
        <f t="shared" ref="W24:W35" si="3">+W23-V24</f>
        <v>-3196.0871748390177</v>
      </c>
      <c r="X24"/>
      <c r="Y24"/>
      <c r="Z24"/>
    </row>
    <row r="25" spans="1:26" ht="15" x14ac:dyDescent="0.25">
      <c r="A25" s="70">
        <v>44530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13"/>
      <c r="N25" s="125"/>
      <c r="O25" s="114">
        <v>4</v>
      </c>
      <c r="P25" s="115">
        <f t="shared" si="0"/>
        <v>28</v>
      </c>
      <c r="Q25" s="116">
        <v>44958</v>
      </c>
      <c r="R25" s="117">
        <f>+'E390'!L40</f>
        <v>3482.3039367648998</v>
      </c>
      <c r="S25" s="124">
        <f t="shared" si="1"/>
        <v>-6964.6078735297997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2928.9515303748608</v>
      </c>
      <c r="W25" s="121">
        <f t="shared" si="3"/>
        <v>-6125.0387052138785</v>
      </c>
      <c r="X25"/>
      <c r="Y25"/>
      <c r="Z25"/>
    </row>
    <row r="26" spans="1:26" ht="15" x14ac:dyDescent="0.25">
      <c r="A26" s="70">
        <v>44561</v>
      </c>
      <c r="B26" s="103"/>
      <c r="C26" s="71"/>
      <c r="D26" s="71"/>
      <c r="E26" s="103"/>
      <c r="F26" s="102"/>
      <c r="G26" s="103"/>
      <c r="H26" s="102"/>
      <c r="I26" s="103"/>
      <c r="J26" s="102"/>
      <c r="K26" s="71"/>
      <c r="L26" s="71"/>
      <c r="M26" s="202"/>
      <c r="N26" s="150"/>
      <c r="O26" s="114">
        <v>5</v>
      </c>
      <c r="P26" s="115">
        <f t="shared" si="0"/>
        <v>31</v>
      </c>
      <c r="Q26" s="116">
        <v>44986</v>
      </c>
      <c r="R26" s="117">
        <f>+'E390'!L41</f>
        <v>3482.3039367648998</v>
      </c>
      <c r="S26" s="124">
        <f t="shared" si="1"/>
        <v>-10446.9118102947</v>
      </c>
      <c r="T26" s="119">
        <f>U26-SUM($P$23:P26)+1</f>
        <v>276</v>
      </c>
      <c r="U26" s="120">
        <f t="shared" si="4"/>
        <v>365</v>
      </c>
      <c r="V26" s="117">
        <f t="shared" si="2"/>
        <v>2633.1942097181159</v>
      </c>
      <c r="W26" s="121">
        <f t="shared" si="3"/>
        <v>-8758.2329149319939</v>
      </c>
      <c r="X26"/>
      <c r="Y26"/>
      <c r="Z26"/>
    </row>
    <row r="27" spans="1:26" ht="15" x14ac:dyDescent="0.25">
      <c r="A27" s="126">
        <v>44592</v>
      </c>
      <c r="B27" s="127"/>
      <c r="C27" s="127"/>
      <c r="D27" s="127"/>
      <c r="E27" s="128"/>
      <c r="F27" s="127"/>
      <c r="G27" s="128"/>
      <c r="H27" s="127"/>
      <c r="I27" s="128"/>
      <c r="J27" s="127"/>
      <c r="K27" s="127"/>
      <c r="L27" s="127"/>
      <c r="M27" s="113"/>
      <c r="N27" s="104"/>
      <c r="O27" s="114">
        <v>6</v>
      </c>
      <c r="P27" s="115">
        <f t="shared" si="0"/>
        <v>30</v>
      </c>
      <c r="Q27" s="116">
        <v>45017</v>
      </c>
      <c r="R27" s="117">
        <f>+'E390'!L42</f>
        <v>3482.3039367648998</v>
      </c>
      <c r="S27" s="124">
        <f t="shared" si="1"/>
        <v>-13929.215747059599</v>
      </c>
      <c r="T27" s="119">
        <f>U27-SUM($P$23:P27)+1</f>
        <v>246</v>
      </c>
      <c r="U27" s="120">
        <f t="shared" si="4"/>
        <v>365</v>
      </c>
      <c r="V27" s="117">
        <f t="shared" si="2"/>
        <v>2346.9774477922338</v>
      </c>
      <c r="W27" s="121">
        <f t="shared" si="3"/>
        <v>-11105.210362724229</v>
      </c>
      <c r="X27"/>
      <c r="Y27"/>
      <c r="Z27"/>
    </row>
    <row r="28" spans="1:26" ht="15" x14ac:dyDescent="0.25">
      <c r="A28" s="70">
        <v>44620</v>
      </c>
      <c r="B28" s="71"/>
      <c r="C28" s="71"/>
      <c r="D28" s="71"/>
      <c r="E28" s="102"/>
      <c r="F28" s="71"/>
      <c r="G28" s="102"/>
      <c r="H28" s="71"/>
      <c r="I28" s="71"/>
      <c r="J28" s="71"/>
      <c r="K28" s="71"/>
      <c r="L28" s="71"/>
      <c r="M28" s="113"/>
      <c r="N28" s="129"/>
      <c r="O28" s="114">
        <v>7</v>
      </c>
      <c r="P28" s="115">
        <f t="shared" si="0"/>
        <v>31</v>
      </c>
      <c r="Q28" s="116">
        <v>45047</v>
      </c>
      <c r="R28" s="117">
        <f>+'E390'!L43</f>
        <v>3482.3039367648998</v>
      </c>
      <c r="S28" s="124">
        <f t="shared" si="1"/>
        <v>-17411.519683824499</v>
      </c>
      <c r="T28" s="119">
        <f>U28-SUM($P$23:P28)+1</f>
        <v>215</v>
      </c>
      <c r="U28" s="120">
        <f t="shared" si="4"/>
        <v>365</v>
      </c>
      <c r="V28" s="117">
        <f t="shared" si="2"/>
        <v>2051.2201271354888</v>
      </c>
      <c r="W28" s="121">
        <f t="shared" si="3"/>
        <v>-13156.430489859718</v>
      </c>
      <c r="X28"/>
      <c r="Y28"/>
      <c r="Z28"/>
    </row>
    <row r="29" spans="1:26" ht="15" x14ac:dyDescent="0.25">
      <c r="A29" s="70">
        <v>44651</v>
      </c>
      <c r="B29" s="71"/>
      <c r="C29" s="71"/>
      <c r="D29" s="71"/>
      <c r="E29" s="102"/>
      <c r="F29" s="71"/>
      <c r="G29" s="102"/>
      <c r="H29" s="71"/>
      <c r="I29" s="71"/>
      <c r="J29" s="71"/>
      <c r="K29" s="71"/>
      <c r="L29" s="71"/>
      <c r="M29" s="113"/>
      <c r="N29" s="104"/>
      <c r="O29" s="114">
        <v>8</v>
      </c>
      <c r="P29" s="115">
        <f t="shared" si="0"/>
        <v>30</v>
      </c>
      <c r="Q29" s="116">
        <v>45078</v>
      </c>
      <c r="R29" s="117">
        <f>+'E390'!L44</f>
        <v>3482.3039367648962</v>
      </c>
      <c r="S29" s="124">
        <f t="shared" si="1"/>
        <v>-20893.823620589395</v>
      </c>
      <c r="T29" s="119">
        <f>U29-SUM($P$23:P29)+1</f>
        <v>185</v>
      </c>
      <c r="U29" s="120">
        <f t="shared" si="4"/>
        <v>365</v>
      </c>
      <c r="V29" s="117">
        <f t="shared" si="2"/>
        <v>1765.0033652096051</v>
      </c>
      <c r="W29" s="121">
        <f t="shared" si="3"/>
        <v>-14921.433855069323</v>
      </c>
      <c r="X29"/>
      <c r="Y29"/>
      <c r="Z29"/>
    </row>
    <row r="30" spans="1:26" ht="15" x14ac:dyDescent="0.25">
      <c r="A30" s="70">
        <v>44681</v>
      </c>
      <c r="B30" s="71"/>
      <c r="C30" s="71"/>
      <c r="D30" s="71"/>
      <c r="E30" s="102"/>
      <c r="F30" s="71"/>
      <c r="G30" s="102"/>
      <c r="H30" s="71"/>
      <c r="I30" s="71"/>
      <c r="J30" s="71"/>
      <c r="K30" s="71"/>
      <c r="L30" s="71"/>
      <c r="M30" s="113"/>
      <c r="N30" s="104"/>
      <c r="O30" s="114">
        <v>9</v>
      </c>
      <c r="P30" s="115">
        <f t="shared" si="0"/>
        <v>31</v>
      </c>
      <c r="Q30" s="116">
        <v>45108</v>
      </c>
      <c r="R30" s="117">
        <f>+'E390'!L45</f>
        <v>3482.3039367648998</v>
      </c>
      <c r="S30" s="124">
        <f t="shared" si="1"/>
        <v>-24376.127557354295</v>
      </c>
      <c r="T30" s="119">
        <f>U30-SUM($P$23:P30)+1</f>
        <v>154</v>
      </c>
      <c r="U30" s="120">
        <f t="shared" si="4"/>
        <v>365</v>
      </c>
      <c r="V30" s="117">
        <f t="shared" si="2"/>
        <v>1469.2460445528618</v>
      </c>
      <c r="W30" s="121">
        <f t="shared" si="3"/>
        <v>-16390.679899622184</v>
      </c>
      <c r="X30"/>
      <c r="Y30"/>
      <c r="Z30"/>
    </row>
    <row r="31" spans="1:26" ht="15" x14ac:dyDescent="0.25">
      <c r="A31" s="70">
        <v>44712</v>
      </c>
      <c r="B31" s="71"/>
      <c r="C31" s="71"/>
      <c r="D31" s="71"/>
      <c r="E31" s="102"/>
      <c r="F31" s="71"/>
      <c r="G31" s="102"/>
      <c r="H31" s="71"/>
      <c r="I31" s="71"/>
      <c r="J31" s="71"/>
      <c r="K31" s="71"/>
      <c r="L31" s="71"/>
      <c r="M31" s="113"/>
      <c r="N31" s="104"/>
      <c r="O31" s="114">
        <v>10</v>
      </c>
      <c r="P31" s="115">
        <f t="shared" si="0"/>
        <v>31</v>
      </c>
      <c r="Q31" s="116">
        <v>45139</v>
      </c>
      <c r="R31" s="117">
        <f>+'E390'!L46</f>
        <v>3482.3039367649035</v>
      </c>
      <c r="S31" s="124">
        <f t="shared" si="1"/>
        <v>-27858.431494119199</v>
      </c>
      <c r="T31" s="119">
        <f>U31-SUM($P$23:P31)+1</f>
        <v>123</v>
      </c>
      <c r="U31" s="120">
        <f t="shared" si="4"/>
        <v>365</v>
      </c>
      <c r="V31" s="117">
        <f t="shared" si="2"/>
        <v>1173.4887238961182</v>
      </c>
      <c r="W31" s="121">
        <f t="shared" si="3"/>
        <v>-17564.168623518301</v>
      </c>
      <c r="X31"/>
      <c r="Y31"/>
      <c r="Z31"/>
    </row>
    <row r="32" spans="1:26" ht="15" x14ac:dyDescent="0.25">
      <c r="A32" s="70">
        <v>44742</v>
      </c>
      <c r="B32" s="71"/>
      <c r="C32" s="71"/>
      <c r="D32" s="71"/>
      <c r="E32" s="102"/>
      <c r="F32" s="71"/>
      <c r="G32" s="102"/>
      <c r="H32" s="71"/>
      <c r="I32" s="71"/>
      <c r="J32" s="71"/>
      <c r="K32" s="71"/>
      <c r="L32" s="71"/>
      <c r="M32" s="113"/>
      <c r="N32" s="104"/>
      <c r="O32" s="114">
        <v>11</v>
      </c>
      <c r="P32" s="115">
        <f t="shared" si="0"/>
        <v>30</v>
      </c>
      <c r="Q32" s="116">
        <v>45170</v>
      </c>
      <c r="R32" s="117">
        <f>+'E390'!L47</f>
        <v>3482.3039367648998</v>
      </c>
      <c r="S32" s="124">
        <f t="shared" si="1"/>
        <v>-31340.735430884099</v>
      </c>
      <c r="T32" s="119">
        <f>U32-SUM($P$23:P32)+1</f>
        <v>93</v>
      </c>
      <c r="U32" s="120">
        <f t="shared" si="4"/>
        <v>365</v>
      </c>
      <c r="V32" s="117">
        <f t="shared" si="2"/>
        <v>887.27196197023477</v>
      </c>
      <c r="W32" s="121">
        <f t="shared" si="3"/>
        <v>-18451.440585488534</v>
      </c>
      <c r="X32"/>
      <c r="Y32"/>
      <c r="Z32"/>
    </row>
    <row r="33" spans="1:34" ht="15" x14ac:dyDescent="0.25">
      <c r="A33" s="70">
        <v>44773</v>
      </c>
      <c r="B33" s="71"/>
      <c r="C33" s="71"/>
      <c r="D33" s="71"/>
      <c r="E33" s="102"/>
      <c r="F33" s="71"/>
      <c r="G33" s="102"/>
      <c r="H33" s="71"/>
      <c r="I33" s="71"/>
      <c r="J33" s="71"/>
      <c r="K33" s="71"/>
      <c r="L33" s="71"/>
      <c r="M33" s="113"/>
      <c r="N33" s="104"/>
      <c r="O33" s="114">
        <v>12</v>
      </c>
      <c r="P33" s="115">
        <f t="shared" si="0"/>
        <v>31</v>
      </c>
      <c r="Q33" s="116">
        <v>45200</v>
      </c>
      <c r="R33" s="117">
        <f>+'E390'!L48</f>
        <v>1677.5414886538529</v>
      </c>
      <c r="S33" s="124">
        <f t="shared" si="1"/>
        <v>-33018.276919537951</v>
      </c>
      <c r="T33" s="119">
        <f>U33-SUM($P$23:P33)+1</f>
        <v>62</v>
      </c>
      <c r="U33" s="120">
        <f t="shared" si="4"/>
        <v>365</v>
      </c>
      <c r="V33" s="117">
        <f t="shared" si="2"/>
        <v>284.95225286722979</v>
      </c>
      <c r="W33" s="121">
        <f t="shared" si="3"/>
        <v>-18736.392838355765</v>
      </c>
      <c r="X33"/>
      <c r="Y33"/>
      <c r="Z33"/>
    </row>
    <row r="34" spans="1:34" ht="15" x14ac:dyDescent="0.25">
      <c r="A34" s="70">
        <v>44804</v>
      </c>
      <c r="B34" s="71"/>
      <c r="C34" s="71"/>
      <c r="D34" s="71"/>
      <c r="E34" s="102"/>
      <c r="F34" s="71"/>
      <c r="G34" s="102"/>
      <c r="H34" s="71"/>
      <c r="I34" s="71"/>
      <c r="J34" s="71"/>
      <c r="K34" s="71"/>
      <c r="L34" s="71"/>
      <c r="M34" s="113"/>
      <c r="N34" s="104"/>
      <c r="O34" s="114">
        <v>13</v>
      </c>
      <c r="P34" s="115">
        <f t="shared" si="0"/>
        <v>30</v>
      </c>
      <c r="Q34" s="116">
        <v>45231</v>
      </c>
      <c r="R34" s="117">
        <f>+'E390'!L49</f>
        <v>-127.22095945671754</v>
      </c>
      <c r="S34" s="124">
        <f t="shared" si="1"/>
        <v>-32891.055960081234</v>
      </c>
      <c r="T34" s="119">
        <f>U34-SUM($P$23:P34)+1</f>
        <v>32</v>
      </c>
      <c r="U34" s="120">
        <f t="shared" si="4"/>
        <v>365</v>
      </c>
      <c r="V34" s="117">
        <f t="shared" si="2"/>
        <v>-11.153618363328661</v>
      </c>
      <c r="W34" s="121">
        <f t="shared" si="3"/>
        <v>-18725.239219992436</v>
      </c>
      <c r="X34"/>
      <c r="Y34"/>
      <c r="Z34"/>
    </row>
    <row r="35" spans="1:34" ht="15" x14ac:dyDescent="0.25">
      <c r="A35" s="70">
        <v>44834</v>
      </c>
      <c r="B35" s="71"/>
      <c r="C35" s="71"/>
      <c r="D35" s="71"/>
      <c r="E35" s="102"/>
      <c r="F35" s="71"/>
      <c r="G35" s="102"/>
      <c r="H35" s="71"/>
      <c r="I35" s="71"/>
      <c r="J35" s="71"/>
      <c r="K35" s="71"/>
      <c r="L35" s="71"/>
      <c r="M35" s="113"/>
      <c r="N35" s="130"/>
      <c r="O35" s="114">
        <v>14</v>
      </c>
      <c r="P35" s="115">
        <f t="shared" si="0"/>
        <v>31</v>
      </c>
      <c r="Q35" s="116">
        <v>45261</v>
      </c>
      <c r="R35" s="117">
        <f>+'E390'!L50</f>
        <v>-127.22095945709953</v>
      </c>
      <c r="S35" s="124">
        <f t="shared" si="1"/>
        <v>-32763.835000624134</v>
      </c>
      <c r="T35" s="119">
        <f>U35-SUM($P$23:P35)+1</f>
        <v>1</v>
      </c>
      <c r="U35" s="120">
        <f t="shared" si="4"/>
        <v>365</v>
      </c>
      <c r="V35" s="117">
        <f t="shared" si="2"/>
        <v>-0.34855057385506721</v>
      </c>
      <c r="W35" s="121">
        <f t="shared" si="3"/>
        <v>-18724.890669418583</v>
      </c>
      <c r="X35"/>
      <c r="Y35"/>
      <c r="Z35"/>
    </row>
    <row r="36" spans="1:34" ht="15.75" thickBot="1" x14ac:dyDescent="0.3">
      <c r="A36" s="70">
        <v>44865</v>
      </c>
      <c r="B36" s="71"/>
      <c r="C36" s="71"/>
      <c r="D36" s="71"/>
      <c r="E36" s="102"/>
      <c r="F36" s="71"/>
      <c r="G36" s="102"/>
      <c r="H36" s="71"/>
      <c r="I36" s="71"/>
      <c r="J36" s="71"/>
      <c r="K36" s="71"/>
      <c r="L36" s="71"/>
      <c r="M36" s="113"/>
      <c r="N36" s="104"/>
      <c r="O36" s="114">
        <v>15</v>
      </c>
      <c r="P36" s="131">
        <f>SUM(P24:P35)</f>
        <v>365</v>
      </c>
      <c r="Q36" s="84"/>
      <c r="R36" s="132">
        <f>SUM(R24:R35)</f>
        <v>32763.835000624134</v>
      </c>
      <c r="S36" s="133">
        <f>+'E390'!K50-S35</f>
        <v>0</v>
      </c>
      <c r="T36" s="83"/>
      <c r="U36" s="134"/>
      <c r="V36" s="132">
        <f>SUM(V24:V35)</f>
        <v>18724.890669418583</v>
      </c>
      <c r="W36" s="88"/>
      <c r="X36"/>
      <c r="Y36"/>
      <c r="Z36"/>
    </row>
    <row r="37" spans="1:34" ht="16.5" thickTop="1" thickBot="1" x14ac:dyDescent="0.3">
      <c r="A37" s="70">
        <v>44895</v>
      </c>
      <c r="B37" s="71"/>
      <c r="C37" s="71"/>
      <c r="D37" s="71"/>
      <c r="E37" s="102"/>
      <c r="F37" s="71"/>
      <c r="G37" s="102"/>
      <c r="H37" s="71"/>
      <c r="I37" s="71"/>
      <c r="J37" s="71"/>
      <c r="K37" s="71"/>
      <c r="L37" s="71"/>
      <c r="M37" s="113"/>
      <c r="N37" s="125"/>
      <c r="O37" s="114">
        <v>16</v>
      </c>
      <c r="P37" s="84"/>
      <c r="Q37" s="135"/>
      <c r="R37" s="136"/>
      <c r="S37" s="118"/>
      <c r="T37" s="83"/>
      <c r="U37" s="84"/>
      <c r="V37" s="137"/>
      <c r="W37" s="88"/>
      <c r="X37"/>
      <c r="Y37"/>
      <c r="Z37"/>
    </row>
    <row r="38" spans="1:34" ht="15.75" thickBot="1" x14ac:dyDescent="0.3">
      <c r="A38" s="70">
        <v>44926</v>
      </c>
      <c r="B38" s="71"/>
      <c r="C38" s="71"/>
      <c r="D38" s="71"/>
      <c r="E38" s="102"/>
      <c r="F38" s="71"/>
      <c r="G38" s="102"/>
      <c r="H38" s="71"/>
      <c r="I38" s="71"/>
      <c r="J38" s="71"/>
      <c r="K38" s="71"/>
      <c r="L38" s="71"/>
      <c r="M38" s="202"/>
      <c r="N38" s="150"/>
      <c r="O38" s="114">
        <v>17</v>
      </c>
      <c r="P38" s="84" t="s">
        <v>130</v>
      </c>
      <c r="Q38" s="84"/>
      <c r="R38" s="117"/>
      <c r="S38" s="138">
        <f>(S23+S35+SUM(S24:S34)*2)/24</f>
        <v>-19916.243961195974</v>
      </c>
      <c r="T38" s="83"/>
      <c r="U38" s="84"/>
      <c r="V38" s="139" t="s">
        <v>131</v>
      </c>
      <c r="W38" s="140">
        <f>W35</f>
        <v>-18724.890669418583</v>
      </c>
      <c r="X38"/>
      <c r="Y38"/>
      <c r="Z38"/>
    </row>
    <row r="39" spans="1:34" ht="16.5" thickTop="1" thickBot="1" x14ac:dyDescent="0.3">
      <c r="A39" s="126">
        <v>44957</v>
      </c>
      <c r="B39" s="127">
        <f t="shared" ref="B39:B50" si="5">C39</f>
        <v>0</v>
      </c>
      <c r="C39" s="127"/>
      <c r="D39" s="127">
        <f>(($B$26*$D$6/12)+(($B$38-$B$26)*$C$6/12)+(($B$50-$B$38)*$B$6/12))</f>
        <v>16582.399698880476</v>
      </c>
      <c r="E39" s="128">
        <f>+(C38*$E$10/12)+(((C39-C38)*$E$10/12)*0.5)</f>
        <v>0</v>
      </c>
      <c r="F39" s="127">
        <f t="shared" ref="F39:G50" si="6">-D39+F38</f>
        <v>-16582.399698880476</v>
      </c>
      <c r="G39" s="128">
        <f t="shared" si="6"/>
        <v>0</v>
      </c>
      <c r="H39" s="127">
        <f t="shared" ref="H39:I50" si="7">B39+F39</f>
        <v>-16582.399698880476</v>
      </c>
      <c r="I39" s="127">
        <f t="shared" si="7"/>
        <v>0</v>
      </c>
      <c r="J39" s="127">
        <f t="shared" ref="J39:J50" si="8">I39-H39</f>
        <v>16582.399698880476</v>
      </c>
      <c r="K39" s="127">
        <f t="shared" ref="K39:K50" si="9">-J39*$K$11</f>
        <v>-3482.3039367648998</v>
      </c>
      <c r="L39" s="127">
        <f t="shared" ref="L39:L50" si="10">-K39+K38</f>
        <v>3482.3039367648998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  <c r="X39"/>
      <c r="Y39"/>
      <c r="Z39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16582.399698880476</v>
      </c>
      <c r="E40" s="102">
        <f>+(C39*$E$10/12)+(((C40-C39)*$E$10/12)*0.5)</f>
        <v>0</v>
      </c>
      <c r="F40" s="71">
        <f t="shared" si="6"/>
        <v>-33164.799397760951</v>
      </c>
      <c r="G40" s="102">
        <f t="shared" si="6"/>
        <v>0</v>
      </c>
      <c r="H40" s="71">
        <f t="shared" si="7"/>
        <v>-33164.799397760951</v>
      </c>
      <c r="I40" s="71">
        <f t="shared" si="7"/>
        <v>0</v>
      </c>
      <c r="J40" s="71">
        <f t="shared" si="8"/>
        <v>33164.799397760951</v>
      </c>
      <c r="K40" s="71">
        <f t="shared" si="9"/>
        <v>-6964.6078735297997</v>
      </c>
      <c r="L40" s="71">
        <f t="shared" si="10"/>
        <v>3482.3039367648998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X40"/>
      <c r="Y40"/>
      <c r="Z40"/>
      <c r="AA40" s="76"/>
      <c r="AB40" s="76"/>
      <c r="AC40" s="76"/>
      <c r="AD40" s="76"/>
      <c r="AE40" s="76"/>
      <c r="AF40" s="76"/>
      <c r="AG40" s="76"/>
      <c r="AH40" s="76"/>
    </row>
    <row r="41" spans="1:34" ht="15" x14ac:dyDescent="0.25">
      <c r="A41" s="70">
        <v>45016</v>
      </c>
      <c r="B41" s="71">
        <f t="shared" si="5"/>
        <v>0</v>
      </c>
      <c r="C41" s="102"/>
      <c r="D41" s="71">
        <f t="shared" si="11"/>
        <v>16582.399698880476</v>
      </c>
      <c r="E41" s="102">
        <f t="shared" ref="E41:E50" si="12">+(C40*$E$10/12)+(((C41-C40)*$E$10/12)*0.5)</f>
        <v>0</v>
      </c>
      <c r="F41" s="71">
        <f t="shared" si="6"/>
        <v>-49747.199096641431</v>
      </c>
      <c r="G41" s="102">
        <f t="shared" si="6"/>
        <v>0</v>
      </c>
      <c r="H41" s="71">
        <f t="shared" si="7"/>
        <v>-49747.199096641431</v>
      </c>
      <c r="I41" s="71">
        <f t="shared" si="7"/>
        <v>0</v>
      </c>
      <c r="J41" s="71">
        <f t="shared" si="8"/>
        <v>49747.199096641431</v>
      </c>
      <c r="K41" s="71">
        <f t="shared" si="9"/>
        <v>-10446.9118102947</v>
      </c>
      <c r="L41" s="71">
        <f t="shared" si="10"/>
        <v>3482.3039367648998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X41"/>
      <c r="Y41"/>
      <c r="Z41"/>
      <c r="AA41" s="76"/>
      <c r="AB41" s="76"/>
      <c r="AC41" s="76"/>
      <c r="AD41" s="76"/>
      <c r="AE41" s="76"/>
      <c r="AF41" s="76"/>
      <c r="AG41" s="76"/>
      <c r="AH41" s="76"/>
    </row>
    <row r="42" spans="1:34" ht="15" x14ac:dyDescent="0.25">
      <c r="A42" s="70">
        <v>45046</v>
      </c>
      <c r="B42" s="71">
        <f t="shared" si="5"/>
        <v>0</v>
      </c>
      <c r="C42" s="102"/>
      <c r="D42" s="71">
        <f t="shared" si="11"/>
        <v>16582.399698880476</v>
      </c>
      <c r="E42" s="102">
        <f t="shared" si="12"/>
        <v>0</v>
      </c>
      <c r="F42" s="71">
        <f t="shared" si="6"/>
        <v>-66329.598795521903</v>
      </c>
      <c r="G42" s="102">
        <f t="shared" si="6"/>
        <v>0</v>
      </c>
      <c r="H42" s="71">
        <f t="shared" si="7"/>
        <v>-66329.598795521903</v>
      </c>
      <c r="I42" s="71">
        <f t="shared" si="7"/>
        <v>0</v>
      </c>
      <c r="J42" s="71">
        <f t="shared" si="8"/>
        <v>66329.598795521903</v>
      </c>
      <c r="K42" s="71">
        <f t="shared" si="9"/>
        <v>-13929.215747059599</v>
      </c>
      <c r="L42" s="71">
        <f t="shared" si="10"/>
        <v>3482.3039367648998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X42"/>
      <c r="Y42"/>
      <c r="Z42"/>
      <c r="AA42" s="76"/>
      <c r="AB42" s="76"/>
      <c r="AC42" s="76"/>
      <c r="AD42" s="76"/>
      <c r="AE42" s="76"/>
      <c r="AF42" s="76"/>
      <c r="AG42" s="76"/>
      <c r="AH42" s="76"/>
    </row>
    <row r="43" spans="1:34" ht="15" x14ac:dyDescent="0.25">
      <c r="A43" s="70">
        <v>45077</v>
      </c>
      <c r="B43" s="71">
        <f t="shared" si="5"/>
        <v>0</v>
      </c>
      <c r="C43" s="102"/>
      <c r="D43" s="71">
        <f t="shared" si="11"/>
        <v>16582.399698880476</v>
      </c>
      <c r="E43" s="102">
        <f t="shared" si="12"/>
        <v>0</v>
      </c>
      <c r="F43" s="71">
        <f t="shared" si="6"/>
        <v>-82911.998494402374</v>
      </c>
      <c r="G43" s="102">
        <f t="shared" si="6"/>
        <v>0</v>
      </c>
      <c r="H43" s="71">
        <f t="shared" si="7"/>
        <v>-82911.998494402374</v>
      </c>
      <c r="I43" s="71">
        <f t="shared" si="7"/>
        <v>0</v>
      </c>
      <c r="J43" s="71">
        <f t="shared" si="8"/>
        <v>82911.998494402374</v>
      </c>
      <c r="K43" s="71">
        <f t="shared" si="9"/>
        <v>-17411.519683824499</v>
      </c>
      <c r="L43" s="71">
        <f t="shared" si="10"/>
        <v>3482.3039367648998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X43"/>
      <c r="Y43"/>
      <c r="Z43"/>
      <c r="AA43" s="76"/>
      <c r="AB43" s="76"/>
      <c r="AC43" s="76"/>
      <c r="AD43" s="76"/>
      <c r="AE43" s="76"/>
      <c r="AF43" s="76"/>
      <c r="AG43" s="76"/>
      <c r="AH43" s="76"/>
    </row>
    <row r="44" spans="1:34" ht="15" x14ac:dyDescent="0.25">
      <c r="A44" s="70">
        <v>45107</v>
      </c>
      <c r="B44" s="71">
        <f t="shared" si="5"/>
        <v>0</v>
      </c>
      <c r="C44" s="102"/>
      <c r="D44" s="71">
        <f t="shared" si="11"/>
        <v>16582.399698880476</v>
      </c>
      <c r="E44" s="102">
        <f t="shared" si="12"/>
        <v>0</v>
      </c>
      <c r="F44" s="71">
        <f t="shared" si="6"/>
        <v>-99494.398193282846</v>
      </c>
      <c r="G44" s="102">
        <f t="shared" si="6"/>
        <v>0</v>
      </c>
      <c r="H44" s="71">
        <f t="shared" si="7"/>
        <v>-99494.398193282846</v>
      </c>
      <c r="I44" s="71">
        <f t="shared" si="7"/>
        <v>0</v>
      </c>
      <c r="J44" s="71">
        <f t="shared" si="8"/>
        <v>99494.398193282846</v>
      </c>
      <c r="K44" s="71">
        <f t="shared" si="9"/>
        <v>-20893.823620589395</v>
      </c>
      <c r="L44" s="71">
        <f t="shared" si="10"/>
        <v>3482.3039367648962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X44"/>
      <c r="Y44"/>
      <c r="Z44"/>
      <c r="AA44" s="76"/>
      <c r="AB44" s="76"/>
      <c r="AC44" s="76"/>
      <c r="AD44" s="76"/>
      <c r="AE44" s="76"/>
      <c r="AF44" s="76"/>
      <c r="AG44" s="76"/>
      <c r="AH44" s="76"/>
    </row>
    <row r="45" spans="1:34" ht="15" x14ac:dyDescent="0.25">
      <c r="A45" s="70">
        <v>45138</v>
      </c>
      <c r="B45" s="71">
        <f t="shared" si="5"/>
        <v>0</v>
      </c>
      <c r="C45" s="102"/>
      <c r="D45" s="71">
        <f t="shared" si="11"/>
        <v>16582.399698880476</v>
      </c>
      <c r="E45" s="102">
        <f t="shared" si="12"/>
        <v>0</v>
      </c>
      <c r="F45" s="71">
        <f t="shared" si="6"/>
        <v>-116076.79789216332</v>
      </c>
      <c r="G45" s="102">
        <f t="shared" si="6"/>
        <v>0</v>
      </c>
      <c r="H45" s="71">
        <f t="shared" si="7"/>
        <v>-116076.79789216332</v>
      </c>
      <c r="I45" s="71">
        <f t="shared" si="7"/>
        <v>0</v>
      </c>
      <c r="J45" s="71">
        <f t="shared" si="8"/>
        <v>116076.79789216332</v>
      </c>
      <c r="K45" s="71">
        <f t="shared" si="9"/>
        <v>-24376.127557354295</v>
      </c>
      <c r="L45" s="71">
        <f t="shared" si="10"/>
        <v>3482.3039367648998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X45"/>
      <c r="Y45"/>
      <c r="Z45"/>
      <c r="AA45" s="76"/>
      <c r="AB45" s="76"/>
      <c r="AC45" s="76"/>
      <c r="AD45" s="76"/>
      <c r="AE45" s="76"/>
      <c r="AF45" s="76"/>
      <c r="AG45" s="76"/>
      <c r="AH45" s="76"/>
    </row>
    <row r="46" spans="1:34" ht="15" x14ac:dyDescent="0.25">
      <c r="A46" s="70">
        <v>45169</v>
      </c>
      <c r="B46" s="71">
        <f t="shared" si="5"/>
        <v>0</v>
      </c>
      <c r="C46" s="102"/>
      <c r="D46" s="71">
        <f t="shared" si="11"/>
        <v>16582.399698880476</v>
      </c>
      <c r="E46" s="102">
        <f t="shared" si="12"/>
        <v>0</v>
      </c>
      <c r="F46" s="71">
        <f t="shared" si="6"/>
        <v>-132659.19759104381</v>
      </c>
      <c r="G46" s="102">
        <f t="shared" si="6"/>
        <v>0</v>
      </c>
      <c r="H46" s="71">
        <f t="shared" si="7"/>
        <v>-132659.19759104381</v>
      </c>
      <c r="I46" s="71">
        <f t="shared" si="7"/>
        <v>0</v>
      </c>
      <c r="J46" s="71">
        <f t="shared" si="8"/>
        <v>132659.19759104381</v>
      </c>
      <c r="K46" s="71">
        <f t="shared" si="9"/>
        <v>-27858.431494119199</v>
      </c>
      <c r="L46" s="71">
        <f t="shared" si="10"/>
        <v>3482.3039367649035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X46"/>
      <c r="Y46"/>
      <c r="Z46"/>
      <c r="AA46" s="76"/>
      <c r="AB46" s="76"/>
      <c r="AC46" s="76"/>
      <c r="AD46" s="76"/>
      <c r="AE46" s="76"/>
      <c r="AF46" s="76"/>
      <c r="AG46" s="76"/>
      <c r="AH46" s="76"/>
    </row>
    <row r="47" spans="1:34" ht="15" x14ac:dyDescent="0.25">
      <c r="A47" s="70">
        <v>45199</v>
      </c>
      <c r="B47" s="71">
        <f t="shared" si="5"/>
        <v>0</v>
      </c>
      <c r="C47" s="102"/>
      <c r="D47" s="71">
        <f t="shared" si="11"/>
        <v>16582.399698880476</v>
      </c>
      <c r="E47" s="102">
        <f t="shared" si="12"/>
        <v>0</v>
      </c>
      <c r="F47" s="71">
        <f t="shared" si="6"/>
        <v>-149241.59728992428</v>
      </c>
      <c r="G47" s="102">
        <f t="shared" si="6"/>
        <v>0</v>
      </c>
      <c r="H47" s="71">
        <f t="shared" si="7"/>
        <v>-149241.59728992428</v>
      </c>
      <c r="I47" s="71">
        <f t="shared" si="7"/>
        <v>0</v>
      </c>
      <c r="J47" s="71">
        <f t="shared" si="8"/>
        <v>149241.59728992428</v>
      </c>
      <c r="K47" s="71">
        <f t="shared" si="9"/>
        <v>-31340.735430884099</v>
      </c>
      <c r="L47" s="71">
        <f t="shared" si="10"/>
        <v>3482.3039367648998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X47"/>
      <c r="Y47"/>
      <c r="Z47"/>
      <c r="AA47" s="76"/>
      <c r="AB47" s="76"/>
      <c r="AC47" s="76"/>
      <c r="AD47" s="76"/>
      <c r="AE47" s="76"/>
      <c r="AF47" s="76"/>
      <c r="AG47" s="76"/>
      <c r="AH47" s="76"/>
    </row>
    <row r="48" spans="1:34" ht="15" x14ac:dyDescent="0.25">
      <c r="A48" s="70">
        <v>45230</v>
      </c>
      <c r="B48" s="71">
        <f>C48</f>
        <v>16906439.794950359</v>
      </c>
      <c r="C48" s="102">
        <f>'CWIP Closing Detail'!J22</f>
        <v>16906439.794950359</v>
      </c>
      <c r="D48" s="71">
        <f t="shared" si="11"/>
        <v>16582.399698880476</v>
      </c>
      <c r="E48" s="102">
        <f t="shared" si="12"/>
        <v>8594.1068957664338</v>
      </c>
      <c r="F48" s="71">
        <f t="shared" si="6"/>
        <v>-165823.99698880475</v>
      </c>
      <c r="G48" s="102">
        <f t="shared" si="6"/>
        <v>-8594.1068957664338</v>
      </c>
      <c r="H48" s="71">
        <f t="shared" si="7"/>
        <v>16740615.797961554</v>
      </c>
      <c r="I48" s="71">
        <f t="shared" si="7"/>
        <v>16897845.688054591</v>
      </c>
      <c r="J48" s="71">
        <f t="shared" si="8"/>
        <v>157229.89009303786</v>
      </c>
      <c r="K48" s="71">
        <f t="shared" si="9"/>
        <v>-33018.276919537951</v>
      </c>
      <c r="L48" s="71">
        <f t="shared" si="10"/>
        <v>1677.5414886538529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X48"/>
      <c r="Y48"/>
      <c r="Z48"/>
      <c r="AA48" s="76"/>
      <c r="AB48" s="76"/>
      <c r="AC48" s="76"/>
      <c r="AD48" s="76"/>
      <c r="AE48" s="76"/>
      <c r="AF48" s="76"/>
      <c r="AG48" s="76"/>
      <c r="AH48" s="76"/>
    </row>
    <row r="49" spans="1:34" ht="15" x14ac:dyDescent="0.25">
      <c r="A49" s="70">
        <v>45260</v>
      </c>
      <c r="B49" s="71">
        <f t="shared" si="5"/>
        <v>16906439.794950359</v>
      </c>
      <c r="C49" s="102">
        <f>C48</f>
        <v>16906439.794950359</v>
      </c>
      <c r="D49" s="71">
        <f t="shared" si="11"/>
        <v>16582.399698880476</v>
      </c>
      <c r="E49" s="102">
        <f t="shared" si="12"/>
        <v>17188.213791532868</v>
      </c>
      <c r="F49" s="71">
        <f t="shared" si="6"/>
        <v>-182406.39668768522</v>
      </c>
      <c r="G49" s="102">
        <f t="shared" si="6"/>
        <v>-25782.320687299303</v>
      </c>
      <c r="H49" s="71">
        <f t="shared" si="7"/>
        <v>16724033.398262674</v>
      </c>
      <c r="I49" s="71">
        <f t="shared" si="7"/>
        <v>16880657.474263061</v>
      </c>
      <c r="J49" s="71">
        <f t="shared" si="8"/>
        <v>156624.07600038685</v>
      </c>
      <c r="K49" s="71">
        <f t="shared" si="9"/>
        <v>-32891.055960081234</v>
      </c>
      <c r="L49" s="71">
        <f t="shared" si="10"/>
        <v>-127.22095945671754</v>
      </c>
      <c r="M49" s="113"/>
      <c r="N49" s="71"/>
      <c r="O49" s="114">
        <v>2</v>
      </c>
      <c r="P49" s="115"/>
      <c r="Q49" s="116">
        <v>45291</v>
      </c>
      <c r="R49" s="117">
        <f>+'E390'!L50</f>
        <v>-127.22095945709953</v>
      </c>
      <c r="S49" s="122">
        <f>+'E390'!K50</f>
        <v>-32763.835000624134</v>
      </c>
      <c r="T49" s="119"/>
      <c r="U49" s="120"/>
      <c r="V49" s="117"/>
      <c r="W49" s="123">
        <f>S49</f>
        <v>-32763.835000624134</v>
      </c>
      <c r="X49"/>
      <c r="Y49"/>
      <c r="Z49"/>
      <c r="AA49" s="76"/>
      <c r="AB49" s="76"/>
      <c r="AC49" s="76"/>
      <c r="AD49" s="76"/>
      <c r="AE49" s="76"/>
      <c r="AF49" s="76"/>
      <c r="AG49" s="76"/>
      <c r="AH49" s="76"/>
    </row>
    <row r="50" spans="1:34" ht="15" x14ac:dyDescent="0.25">
      <c r="A50" s="70">
        <v>45291</v>
      </c>
      <c r="B50" s="71">
        <f t="shared" si="5"/>
        <v>16906439.794950359</v>
      </c>
      <c r="C50" s="102">
        <f t="shared" ref="C50" si="13">C49</f>
        <v>16906439.794950359</v>
      </c>
      <c r="D50" s="71">
        <f t="shared" si="11"/>
        <v>16582.399698880476</v>
      </c>
      <c r="E50" s="102">
        <f t="shared" si="12"/>
        <v>17188.213791532868</v>
      </c>
      <c r="F50" s="71">
        <f t="shared" si="6"/>
        <v>-198988.79638656569</v>
      </c>
      <c r="G50" s="102">
        <f t="shared" si="6"/>
        <v>-42970.534478832167</v>
      </c>
      <c r="H50" s="71">
        <f t="shared" si="7"/>
        <v>16707450.998563793</v>
      </c>
      <c r="I50" s="71">
        <f t="shared" si="7"/>
        <v>16863469.260471527</v>
      </c>
      <c r="J50" s="71">
        <f t="shared" si="8"/>
        <v>156018.26190773398</v>
      </c>
      <c r="K50" s="71">
        <f t="shared" si="9"/>
        <v>-32763.835000624134</v>
      </c>
      <c r="L50" s="71">
        <f t="shared" si="10"/>
        <v>-127.22095945709953</v>
      </c>
      <c r="M50" s="113"/>
      <c r="N50" s="71"/>
      <c r="O50" s="114">
        <v>3</v>
      </c>
      <c r="P50" s="115">
        <f t="shared" ref="P50:P61" si="14">DAY(EOMONTH(Q50,0))</f>
        <v>31</v>
      </c>
      <c r="Q50" s="116">
        <v>45292</v>
      </c>
      <c r="R50" s="117">
        <f>+'E390'!L51</f>
        <v>3976.3946397720611</v>
      </c>
      <c r="S50" s="124">
        <f t="shared" ref="S50:S61" si="15">+S49-R50</f>
        <v>-36740.229640396195</v>
      </c>
      <c r="T50" s="119">
        <f>U50-SUM(P$49:$P50)+1</f>
        <v>336</v>
      </c>
      <c r="U50" s="120">
        <f>P62</f>
        <v>366</v>
      </c>
      <c r="V50" s="117">
        <f t="shared" ref="V50:V61" si="16">+T50/U50*R50</f>
        <v>3650.4606529054986</v>
      </c>
      <c r="W50" s="121">
        <f t="shared" ref="W50:W61" si="17">+W49-V50</f>
        <v>-36414.295653529633</v>
      </c>
      <c r="X50"/>
      <c r="Y50"/>
      <c r="Z50"/>
      <c r="AA50" s="76"/>
      <c r="AB50" s="76"/>
      <c r="AC50" s="76"/>
      <c r="AD50" s="76"/>
      <c r="AE50" s="76"/>
      <c r="AF50" s="76"/>
      <c r="AG50" s="76"/>
      <c r="AH50" s="76"/>
    </row>
    <row r="51" spans="1:34" ht="15" x14ac:dyDescent="0.25">
      <c r="A51" s="126">
        <v>45322</v>
      </c>
      <c r="B51" s="127">
        <f t="shared" ref="B51:B74" si="18">C51</f>
        <v>16906439.794950359</v>
      </c>
      <c r="C51" s="128">
        <f>C50</f>
        <v>16906439.794950359</v>
      </c>
      <c r="D51" s="127">
        <f t="shared" ref="D51:D61" si="19">($B$26*$E$6+($B$38-$B$26)*$D$6+($B$50-$B$38)*$C$6+($B$62-$B$50)*$B$6)/12</f>
        <v>36123.426361877267</v>
      </c>
      <c r="E51" s="128">
        <f t="shared" ref="E51:E74" si="20">+(C50*$E$10/12)+(((C51-C50)*$E$10/12)*0.5)</f>
        <v>17188.213791532868</v>
      </c>
      <c r="F51" s="127">
        <f t="shared" ref="F51:G60" si="21">-D51+F50</f>
        <v>-235112.22274844296</v>
      </c>
      <c r="G51" s="128">
        <f t="shared" si="21"/>
        <v>-60158.748270365031</v>
      </c>
      <c r="H51" s="127">
        <f t="shared" ref="H51:I74" si="22">B51+F51</f>
        <v>16671327.572201915</v>
      </c>
      <c r="I51" s="127">
        <f t="shared" si="22"/>
        <v>16846281.046679992</v>
      </c>
      <c r="J51" s="127">
        <f t="shared" ref="J51:J69" si="23">I51-H51</f>
        <v>174953.47447807714</v>
      </c>
      <c r="K51" s="127">
        <f t="shared" ref="K51:K74" si="24">-J51*$K$11</f>
        <v>-36740.229640396195</v>
      </c>
      <c r="L51" s="127">
        <f t="shared" ref="L51:L74" si="25">-K51+K50</f>
        <v>3976.3946397720611</v>
      </c>
      <c r="M51" s="113"/>
      <c r="N51" s="71"/>
      <c r="O51" s="114">
        <v>4</v>
      </c>
      <c r="P51" s="115">
        <f t="shared" si="14"/>
        <v>29</v>
      </c>
      <c r="Q51" s="116">
        <v>45323</v>
      </c>
      <c r="R51" s="117">
        <f>+'E390'!L52</f>
        <v>3976.3946397728505</v>
      </c>
      <c r="S51" s="124">
        <f t="shared" si="15"/>
        <v>-40716.624280169046</v>
      </c>
      <c r="T51" s="119">
        <f>U51-SUM(P$49:$P51)+1</f>
        <v>307</v>
      </c>
      <c r="U51" s="120">
        <f t="shared" ref="U51:U61" si="26">U50</f>
        <v>366</v>
      </c>
      <c r="V51" s="117">
        <f t="shared" si="16"/>
        <v>3335.3911322684839</v>
      </c>
      <c r="W51" s="121">
        <f t="shared" si="17"/>
        <v>-39749.68678579812</v>
      </c>
      <c r="X51"/>
      <c r="Y51"/>
      <c r="Z51"/>
      <c r="AA51" s="76"/>
      <c r="AB51" s="76"/>
      <c r="AC51" s="76"/>
      <c r="AD51" s="76"/>
      <c r="AE51" s="76"/>
      <c r="AF51" s="76"/>
      <c r="AG51" s="76"/>
      <c r="AH51" s="76"/>
    </row>
    <row r="52" spans="1:34" ht="15" x14ac:dyDescent="0.25">
      <c r="A52" s="70">
        <v>45351</v>
      </c>
      <c r="B52" s="71">
        <f t="shared" si="18"/>
        <v>16906439.794950359</v>
      </c>
      <c r="C52" s="102">
        <f t="shared" ref="C52:C74" si="27">C51</f>
        <v>16906439.794950359</v>
      </c>
      <c r="D52" s="71">
        <f t="shared" si="19"/>
        <v>36123.426361877267</v>
      </c>
      <c r="E52" s="102">
        <f t="shared" si="20"/>
        <v>17188.213791532868</v>
      </c>
      <c r="F52" s="71">
        <f t="shared" si="21"/>
        <v>-271235.64911032026</v>
      </c>
      <c r="G52" s="102">
        <f t="shared" si="21"/>
        <v>-77346.962061897895</v>
      </c>
      <c r="H52" s="71">
        <f t="shared" si="22"/>
        <v>16635204.145840038</v>
      </c>
      <c r="I52" s="71">
        <f t="shared" si="22"/>
        <v>16829092.832888462</v>
      </c>
      <c r="J52" s="71">
        <f t="shared" si="23"/>
        <v>193888.68704842404</v>
      </c>
      <c r="K52" s="71">
        <f t="shared" si="24"/>
        <v>-40716.624280169046</v>
      </c>
      <c r="L52" s="71">
        <f t="shared" si="25"/>
        <v>3976.3946397728505</v>
      </c>
      <c r="M52" s="113"/>
      <c r="N52" s="71"/>
      <c r="O52" s="114">
        <v>5</v>
      </c>
      <c r="P52" s="115">
        <f t="shared" si="14"/>
        <v>31</v>
      </c>
      <c r="Q52" s="116">
        <v>45352</v>
      </c>
      <c r="R52" s="117">
        <f>+'E390'!L53</f>
        <v>3976.3946397720647</v>
      </c>
      <c r="S52" s="124">
        <f t="shared" si="15"/>
        <v>-44693.018919941111</v>
      </c>
      <c r="T52" s="119">
        <f>U52-SUM(P$49:$P52)+1</f>
        <v>276</v>
      </c>
      <c r="U52" s="120">
        <f t="shared" si="26"/>
        <v>366</v>
      </c>
      <c r="V52" s="117">
        <f t="shared" si="16"/>
        <v>2998.5926791723764</v>
      </c>
      <c r="W52" s="121">
        <f t="shared" si="17"/>
        <v>-42748.279464970496</v>
      </c>
      <c r="X52"/>
      <c r="Y52"/>
      <c r="Z52"/>
      <c r="AA52" s="76"/>
      <c r="AB52" s="76"/>
      <c r="AC52" s="76"/>
      <c r="AD52" s="76"/>
      <c r="AE52" s="76"/>
      <c r="AF52" s="76"/>
      <c r="AG52" s="76"/>
      <c r="AH52" s="76"/>
    </row>
    <row r="53" spans="1:34" ht="15" x14ac:dyDescent="0.25">
      <c r="A53" s="70">
        <v>45382</v>
      </c>
      <c r="B53" s="71">
        <f t="shared" si="18"/>
        <v>16906439.794950359</v>
      </c>
      <c r="C53" s="102">
        <f t="shared" si="27"/>
        <v>16906439.794950359</v>
      </c>
      <c r="D53" s="71">
        <f t="shared" si="19"/>
        <v>36123.426361877267</v>
      </c>
      <c r="E53" s="102">
        <f t="shared" si="20"/>
        <v>17188.213791532868</v>
      </c>
      <c r="F53" s="71">
        <f t="shared" si="21"/>
        <v>-307359.0754721975</v>
      </c>
      <c r="G53" s="102">
        <f t="shared" si="21"/>
        <v>-94535.175853430759</v>
      </c>
      <c r="H53" s="71">
        <f t="shared" si="22"/>
        <v>16599080.71947816</v>
      </c>
      <c r="I53" s="71">
        <f t="shared" si="22"/>
        <v>16811904.619096927</v>
      </c>
      <c r="J53" s="71">
        <f t="shared" si="23"/>
        <v>212823.8996187672</v>
      </c>
      <c r="K53" s="71">
        <f t="shared" si="24"/>
        <v>-44693.018919941111</v>
      </c>
      <c r="L53" s="71">
        <f t="shared" si="25"/>
        <v>3976.3946397720647</v>
      </c>
      <c r="M53" s="113"/>
      <c r="N53" s="71"/>
      <c r="O53" s="114">
        <v>6</v>
      </c>
      <c r="P53" s="115">
        <f t="shared" si="14"/>
        <v>30</v>
      </c>
      <c r="Q53" s="116">
        <v>45383</v>
      </c>
      <c r="R53" s="117">
        <f>+'E390'!L54</f>
        <v>3976.3946397724576</v>
      </c>
      <c r="S53" s="124">
        <f t="shared" si="15"/>
        <v>-48669.413559713568</v>
      </c>
      <c r="T53" s="119">
        <f>U53-SUM(P$49:$P53)+1</f>
        <v>246</v>
      </c>
      <c r="U53" s="120">
        <f t="shared" si="26"/>
        <v>366</v>
      </c>
      <c r="V53" s="117">
        <f t="shared" si="16"/>
        <v>2672.6586923060781</v>
      </c>
      <c r="W53" s="121">
        <f t="shared" si="17"/>
        <v>-45420.938157276571</v>
      </c>
      <c r="X53"/>
      <c r="Y53"/>
      <c r="Z53"/>
      <c r="AA53" s="76"/>
      <c r="AB53" s="76"/>
      <c r="AC53" s="76"/>
      <c r="AD53" s="76"/>
      <c r="AE53" s="76"/>
      <c r="AF53" s="76"/>
      <c r="AG53" s="76"/>
      <c r="AH53" s="76"/>
    </row>
    <row r="54" spans="1:34" ht="15" x14ac:dyDescent="0.25">
      <c r="A54" s="70">
        <v>45412</v>
      </c>
      <c r="B54" s="71">
        <f t="shared" si="18"/>
        <v>16906439.794950359</v>
      </c>
      <c r="C54" s="102">
        <f t="shared" si="27"/>
        <v>16906439.794950359</v>
      </c>
      <c r="D54" s="71">
        <f t="shared" si="19"/>
        <v>36123.426361877267</v>
      </c>
      <c r="E54" s="102">
        <f t="shared" si="20"/>
        <v>17188.213791532868</v>
      </c>
      <c r="F54" s="71">
        <f t="shared" si="21"/>
        <v>-343482.50183407473</v>
      </c>
      <c r="G54" s="102">
        <f t="shared" si="21"/>
        <v>-111723.38964496362</v>
      </c>
      <c r="H54" s="71">
        <f t="shared" si="22"/>
        <v>16562957.293116285</v>
      </c>
      <c r="I54" s="71">
        <f t="shared" si="22"/>
        <v>16794716.405305397</v>
      </c>
      <c r="J54" s="71">
        <f t="shared" si="23"/>
        <v>231759.11218911223</v>
      </c>
      <c r="K54" s="71">
        <f t="shared" si="24"/>
        <v>-48669.413559713568</v>
      </c>
      <c r="L54" s="71">
        <f t="shared" si="25"/>
        <v>3976.3946397724576</v>
      </c>
      <c r="M54" s="113"/>
      <c r="N54" s="71"/>
      <c r="O54" s="114">
        <v>7</v>
      </c>
      <c r="P54" s="115">
        <f t="shared" si="14"/>
        <v>31</v>
      </c>
      <c r="Q54" s="116">
        <v>45413</v>
      </c>
      <c r="R54" s="117">
        <f>+'E390'!L55</f>
        <v>3976.3946397720647</v>
      </c>
      <c r="S54" s="124">
        <f t="shared" si="15"/>
        <v>-52645.808199485633</v>
      </c>
      <c r="T54" s="119">
        <f>U54-SUM(P$49:$P54)+1</f>
        <v>215</v>
      </c>
      <c r="U54" s="120">
        <f t="shared" si="26"/>
        <v>366</v>
      </c>
      <c r="V54" s="117">
        <f t="shared" si="16"/>
        <v>2335.8602392103658</v>
      </c>
      <c r="W54" s="121">
        <f t="shared" si="17"/>
        <v>-47756.798396486935</v>
      </c>
      <c r="X54"/>
      <c r="Y54"/>
      <c r="Z54"/>
      <c r="AA54" s="76"/>
      <c r="AB54" s="76"/>
      <c r="AC54" s="76"/>
      <c r="AD54" s="76"/>
      <c r="AE54" s="76"/>
      <c r="AF54" s="76"/>
      <c r="AG54" s="76"/>
      <c r="AH54" s="76"/>
    </row>
    <row r="55" spans="1:34" ht="15" x14ac:dyDescent="0.25">
      <c r="A55" s="70">
        <v>45443</v>
      </c>
      <c r="B55" s="71">
        <f t="shared" si="18"/>
        <v>16906439.794950359</v>
      </c>
      <c r="C55" s="102">
        <f t="shared" si="27"/>
        <v>16906439.794950359</v>
      </c>
      <c r="D55" s="71">
        <f t="shared" si="19"/>
        <v>36123.426361877267</v>
      </c>
      <c r="E55" s="102">
        <f t="shared" si="20"/>
        <v>17188.213791532868</v>
      </c>
      <c r="F55" s="71">
        <f t="shared" si="21"/>
        <v>-379605.92819595197</v>
      </c>
      <c r="G55" s="102">
        <f t="shared" si="21"/>
        <v>-128911.60343649649</v>
      </c>
      <c r="H55" s="71">
        <f t="shared" si="22"/>
        <v>16526833.866754407</v>
      </c>
      <c r="I55" s="71">
        <f t="shared" si="22"/>
        <v>16777528.191513862</v>
      </c>
      <c r="J55" s="71">
        <f t="shared" si="23"/>
        <v>250694.3247594554</v>
      </c>
      <c r="K55" s="71">
        <f t="shared" si="24"/>
        <v>-52645.808199485633</v>
      </c>
      <c r="L55" s="71">
        <f t="shared" si="25"/>
        <v>3976.3946397720647</v>
      </c>
      <c r="M55" s="113"/>
      <c r="N55" s="71"/>
      <c r="O55" s="114">
        <v>8</v>
      </c>
      <c r="P55" s="115">
        <f t="shared" si="14"/>
        <v>30</v>
      </c>
      <c r="Q55" s="116">
        <v>45444</v>
      </c>
      <c r="R55" s="117">
        <f>+'E390'!L56</f>
        <v>3976.3946397724576</v>
      </c>
      <c r="S55" s="124">
        <f t="shared" si="15"/>
        <v>-56622.202839258091</v>
      </c>
      <c r="T55" s="119">
        <f>U55-SUM(P$49:$P55)+1</f>
        <v>185</v>
      </c>
      <c r="U55" s="120">
        <f t="shared" si="26"/>
        <v>366</v>
      </c>
      <c r="V55" s="117">
        <f t="shared" si="16"/>
        <v>2009.9262523440018</v>
      </c>
      <c r="W55" s="121">
        <f t="shared" si="17"/>
        <v>-49766.724648830939</v>
      </c>
      <c r="X55"/>
      <c r="Y55"/>
      <c r="Z55"/>
      <c r="AA55" s="76"/>
      <c r="AB55" s="76"/>
      <c r="AC55" s="76"/>
      <c r="AD55" s="76"/>
      <c r="AE55" s="76"/>
      <c r="AF55" s="76"/>
      <c r="AG55" s="76"/>
      <c r="AH55" s="76"/>
    </row>
    <row r="56" spans="1:34" ht="15" x14ac:dyDescent="0.25">
      <c r="A56" s="70">
        <v>45473</v>
      </c>
      <c r="B56" s="71">
        <f t="shared" si="18"/>
        <v>16906439.794950359</v>
      </c>
      <c r="C56" s="102">
        <f t="shared" si="27"/>
        <v>16906439.794950359</v>
      </c>
      <c r="D56" s="71">
        <f t="shared" si="19"/>
        <v>36123.426361877267</v>
      </c>
      <c r="E56" s="102">
        <f t="shared" si="20"/>
        <v>17188.213791532868</v>
      </c>
      <c r="F56" s="71">
        <f t="shared" si="21"/>
        <v>-415729.35455782921</v>
      </c>
      <c r="G56" s="102">
        <f t="shared" si="21"/>
        <v>-146099.81722802937</v>
      </c>
      <c r="H56" s="71">
        <f t="shared" si="22"/>
        <v>16490710.44039253</v>
      </c>
      <c r="I56" s="71">
        <f t="shared" si="22"/>
        <v>16760339.97772233</v>
      </c>
      <c r="J56" s="71">
        <f t="shared" si="23"/>
        <v>269629.53732980043</v>
      </c>
      <c r="K56" s="71">
        <f t="shared" si="24"/>
        <v>-56622.202839258091</v>
      </c>
      <c r="L56" s="71">
        <f t="shared" si="25"/>
        <v>3976.3946397724576</v>
      </c>
      <c r="M56" s="113"/>
      <c r="N56" s="71"/>
      <c r="O56" s="114">
        <v>9</v>
      </c>
      <c r="P56" s="115">
        <f t="shared" si="14"/>
        <v>31</v>
      </c>
      <c r="Q56" s="116">
        <v>45474</v>
      </c>
      <c r="R56" s="117">
        <f>+'E390'!L57</f>
        <v>3976.3946397720647</v>
      </c>
      <c r="S56" s="124">
        <f t="shared" si="15"/>
        <v>-60598.597479030155</v>
      </c>
      <c r="T56" s="119">
        <f>U56-SUM(P$49:$P56)+1</f>
        <v>154</v>
      </c>
      <c r="U56" s="120">
        <f t="shared" si="26"/>
        <v>366</v>
      </c>
      <c r="V56" s="117">
        <f t="shared" si="16"/>
        <v>1673.1277992483551</v>
      </c>
      <c r="W56" s="121">
        <f t="shared" si="17"/>
        <v>-51439.852448079291</v>
      </c>
      <c r="X56"/>
      <c r="Y56"/>
      <c r="Z56"/>
      <c r="AA56" s="76"/>
      <c r="AB56" s="76"/>
      <c r="AC56" s="76"/>
      <c r="AD56" s="76"/>
      <c r="AE56" s="76"/>
      <c r="AF56" s="76"/>
      <c r="AG56" s="76"/>
      <c r="AH56" s="76"/>
    </row>
    <row r="57" spans="1:34" ht="15" x14ac:dyDescent="0.25">
      <c r="A57" s="70">
        <v>45504</v>
      </c>
      <c r="B57" s="71">
        <f t="shared" si="18"/>
        <v>16906439.794950359</v>
      </c>
      <c r="C57" s="102">
        <f t="shared" si="27"/>
        <v>16906439.794950359</v>
      </c>
      <c r="D57" s="71">
        <f t="shared" si="19"/>
        <v>36123.426361877267</v>
      </c>
      <c r="E57" s="102">
        <f t="shared" si="20"/>
        <v>17188.213791532868</v>
      </c>
      <c r="F57" s="71">
        <f t="shared" si="21"/>
        <v>-451852.78091970645</v>
      </c>
      <c r="G57" s="102">
        <f t="shared" si="21"/>
        <v>-163288.03101956224</v>
      </c>
      <c r="H57" s="71">
        <f t="shared" si="22"/>
        <v>16454587.014030652</v>
      </c>
      <c r="I57" s="71">
        <f t="shared" si="22"/>
        <v>16743151.763930796</v>
      </c>
      <c r="J57" s="71">
        <f t="shared" si="23"/>
        <v>288564.74990014359</v>
      </c>
      <c r="K57" s="71">
        <f t="shared" si="24"/>
        <v>-60598.597479030155</v>
      </c>
      <c r="L57" s="71">
        <f t="shared" si="25"/>
        <v>3976.3946397720647</v>
      </c>
      <c r="M57" s="113"/>
      <c r="N57" s="71"/>
      <c r="O57" s="114">
        <v>10</v>
      </c>
      <c r="P57" s="115">
        <f t="shared" si="14"/>
        <v>31</v>
      </c>
      <c r="Q57" s="116">
        <v>45505</v>
      </c>
      <c r="R57" s="117">
        <f>+'E390'!L58</f>
        <v>3976.3946397724503</v>
      </c>
      <c r="S57" s="124">
        <f t="shared" si="15"/>
        <v>-64574.992118802606</v>
      </c>
      <c r="T57" s="119">
        <f>U57-SUM(P$49:$P57)+1</f>
        <v>123</v>
      </c>
      <c r="U57" s="120">
        <f t="shared" si="26"/>
        <v>366</v>
      </c>
      <c r="V57" s="117">
        <f t="shared" si="16"/>
        <v>1336.3293461530366</v>
      </c>
      <c r="W57" s="121">
        <f t="shared" si="17"/>
        <v>-52776.181794232325</v>
      </c>
      <c r="X57"/>
      <c r="Y57"/>
      <c r="Z57"/>
      <c r="AA57" s="76"/>
      <c r="AB57" s="76"/>
      <c r="AC57" s="76"/>
      <c r="AD57" s="76"/>
      <c r="AE57" s="76"/>
      <c r="AF57" s="76"/>
      <c r="AG57" s="76"/>
      <c r="AH57" s="76"/>
    </row>
    <row r="58" spans="1:34" ht="15" x14ac:dyDescent="0.25">
      <c r="A58" s="70">
        <v>45535</v>
      </c>
      <c r="B58" s="71">
        <f t="shared" si="18"/>
        <v>16906439.794950359</v>
      </c>
      <c r="C58" s="102">
        <f t="shared" si="27"/>
        <v>16906439.794950359</v>
      </c>
      <c r="D58" s="71">
        <f t="shared" si="19"/>
        <v>36123.426361877267</v>
      </c>
      <c r="E58" s="102">
        <f t="shared" si="20"/>
        <v>17188.213791532868</v>
      </c>
      <c r="F58" s="71">
        <f t="shared" si="21"/>
        <v>-487976.20728158369</v>
      </c>
      <c r="G58" s="102">
        <f t="shared" si="21"/>
        <v>-180476.24481109512</v>
      </c>
      <c r="H58" s="71">
        <f t="shared" si="22"/>
        <v>16418463.587668775</v>
      </c>
      <c r="I58" s="71">
        <f t="shared" si="22"/>
        <v>16725963.550139263</v>
      </c>
      <c r="J58" s="71">
        <f t="shared" si="23"/>
        <v>307499.96247048862</v>
      </c>
      <c r="K58" s="71">
        <f t="shared" si="24"/>
        <v>-64574.992118802606</v>
      </c>
      <c r="L58" s="71">
        <f t="shared" si="25"/>
        <v>3976.3946397724503</v>
      </c>
      <c r="M58" s="113"/>
      <c r="N58" s="71"/>
      <c r="O58" s="114">
        <v>11</v>
      </c>
      <c r="P58" s="115">
        <f t="shared" si="14"/>
        <v>30</v>
      </c>
      <c r="Q58" s="116">
        <v>45536</v>
      </c>
      <c r="R58" s="117">
        <f>+'E390'!L59</f>
        <v>3976.3946397724649</v>
      </c>
      <c r="S58" s="124">
        <f t="shared" si="15"/>
        <v>-68551.38675857507</v>
      </c>
      <c r="T58" s="119">
        <f>U58-SUM(P$49:$P58)+1</f>
        <v>93</v>
      </c>
      <c r="U58" s="120">
        <f t="shared" si="26"/>
        <v>366</v>
      </c>
      <c r="V58" s="117">
        <f t="shared" si="16"/>
        <v>1010.395359286446</v>
      </c>
      <c r="W58" s="121">
        <f t="shared" si="17"/>
        <v>-53786.577153518774</v>
      </c>
      <c r="X58"/>
      <c r="Y58"/>
      <c r="Z58"/>
      <c r="AA58" s="76"/>
      <c r="AB58" s="76"/>
      <c r="AC58" s="76"/>
      <c r="AD58" s="76"/>
      <c r="AE58" s="76"/>
      <c r="AF58" s="76"/>
      <c r="AG58" s="76"/>
      <c r="AH58" s="76"/>
    </row>
    <row r="59" spans="1:34" ht="15" x14ac:dyDescent="0.25">
      <c r="A59" s="70">
        <v>45565</v>
      </c>
      <c r="B59" s="71">
        <f t="shared" si="18"/>
        <v>16906439.794950359</v>
      </c>
      <c r="C59" s="102">
        <f t="shared" si="27"/>
        <v>16906439.794950359</v>
      </c>
      <c r="D59" s="71">
        <f t="shared" si="19"/>
        <v>36123.426361877267</v>
      </c>
      <c r="E59" s="102">
        <f t="shared" si="20"/>
        <v>17188.213791532868</v>
      </c>
      <c r="F59" s="71">
        <f t="shared" si="21"/>
        <v>-524099.63364346093</v>
      </c>
      <c r="G59" s="102">
        <f t="shared" si="21"/>
        <v>-197664.458602628</v>
      </c>
      <c r="H59" s="71">
        <f t="shared" si="22"/>
        <v>16382340.161306897</v>
      </c>
      <c r="I59" s="71">
        <f t="shared" si="22"/>
        <v>16708775.336347731</v>
      </c>
      <c r="J59" s="71">
        <f t="shared" si="23"/>
        <v>326435.17504083365</v>
      </c>
      <c r="K59" s="71">
        <f t="shared" si="24"/>
        <v>-68551.38675857507</v>
      </c>
      <c r="L59" s="71">
        <f t="shared" si="25"/>
        <v>3976.3946397724649</v>
      </c>
      <c r="M59" s="113"/>
      <c r="N59" s="71"/>
      <c r="O59" s="114">
        <v>12</v>
      </c>
      <c r="P59" s="115">
        <f t="shared" si="14"/>
        <v>31</v>
      </c>
      <c r="Q59" s="116">
        <v>45566</v>
      </c>
      <c r="R59" s="117">
        <f>+'E390'!L60</f>
        <v>3976.3946397724503</v>
      </c>
      <c r="S59" s="124">
        <f t="shared" si="15"/>
        <v>-72527.781398347521</v>
      </c>
      <c r="T59" s="119">
        <f>U59-SUM(P$49:$P59)+1</f>
        <v>62</v>
      </c>
      <c r="U59" s="120">
        <f t="shared" si="26"/>
        <v>366</v>
      </c>
      <c r="V59" s="117">
        <f t="shared" si="16"/>
        <v>673.59690619096148</v>
      </c>
      <c r="W59" s="121">
        <f t="shared" si="17"/>
        <v>-54460.174059709738</v>
      </c>
      <c r="X59"/>
      <c r="Y59"/>
      <c r="Z59"/>
      <c r="AA59" s="76"/>
      <c r="AB59" s="76"/>
      <c r="AC59" s="76"/>
      <c r="AD59" s="76"/>
      <c r="AE59" s="76"/>
      <c r="AF59" s="76"/>
      <c r="AG59" s="76"/>
      <c r="AH59" s="76"/>
    </row>
    <row r="60" spans="1:34" ht="15" x14ac:dyDescent="0.25">
      <c r="A60" s="70">
        <v>45596</v>
      </c>
      <c r="B60" s="71">
        <f t="shared" si="18"/>
        <v>16906439.794950359</v>
      </c>
      <c r="C60" s="102">
        <f t="shared" si="27"/>
        <v>16906439.794950359</v>
      </c>
      <c r="D60" s="71">
        <f t="shared" si="19"/>
        <v>36123.426361877267</v>
      </c>
      <c r="E60" s="102">
        <f t="shared" si="20"/>
        <v>17188.213791532868</v>
      </c>
      <c r="F60" s="71">
        <f t="shared" si="21"/>
        <v>-560223.06000533816</v>
      </c>
      <c r="G60" s="102">
        <f t="shared" si="21"/>
        <v>-214852.67239416088</v>
      </c>
      <c r="H60" s="71">
        <f t="shared" si="22"/>
        <v>16346216.73494502</v>
      </c>
      <c r="I60" s="71">
        <f t="shared" si="22"/>
        <v>16691587.122556198</v>
      </c>
      <c r="J60" s="71">
        <f t="shared" si="23"/>
        <v>345370.38761117868</v>
      </c>
      <c r="K60" s="71">
        <f t="shared" si="24"/>
        <v>-72527.781398347521</v>
      </c>
      <c r="L60" s="71">
        <f t="shared" si="25"/>
        <v>3976.3946397724503</v>
      </c>
      <c r="M60" s="113"/>
      <c r="N60" s="71"/>
      <c r="O60" s="114">
        <v>13</v>
      </c>
      <c r="P60" s="115">
        <f t="shared" si="14"/>
        <v>30</v>
      </c>
      <c r="Q60" s="116">
        <v>45597</v>
      </c>
      <c r="R60" s="117">
        <f>+'E390'!L61</f>
        <v>3976.3946397716791</v>
      </c>
      <c r="S60" s="124">
        <f t="shared" si="15"/>
        <v>-76504.1760381192</v>
      </c>
      <c r="T60" s="119">
        <f>U60-SUM(P$49:$P60)+1</f>
        <v>32</v>
      </c>
      <c r="U60" s="120">
        <f t="shared" si="26"/>
        <v>366</v>
      </c>
      <c r="V60" s="117">
        <f t="shared" si="16"/>
        <v>347.66291932429982</v>
      </c>
      <c r="W60" s="121">
        <f t="shared" si="17"/>
        <v>-54807.836979034037</v>
      </c>
      <c r="X60"/>
      <c r="Y60"/>
      <c r="Z60"/>
      <c r="AA60" s="76"/>
      <c r="AB60" s="76"/>
      <c r="AC60" s="76"/>
      <c r="AD60" s="76"/>
      <c r="AE60" s="76"/>
      <c r="AF60" s="76"/>
      <c r="AG60" s="76"/>
      <c r="AH60" s="76"/>
    </row>
    <row r="61" spans="1:34" ht="15" x14ac:dyDescent="0.25">
      <c r="A61" s="70">
        <v>45626</v>
      </c>
      <c r="B61" s="71">
        <f t="shared" si="18"/>
        <v>16906439.794950359</v>
      </c>
      <c r="C61" s="102">
        <f t="shared" si="27"/>
        <v>16906439.794950359</v>
      </c>
      <c r="D61" s="71">
        <f t="shared" si="19"/>
        <v>36123.426361877267</v>
      </c>
      <c r="E61" s="102">
        <f t="shared" si="20"/>
        <v>17188.213791532868</v>
      </c>
      <c r="F61" s="71">
        <f t="shared" ref="F61:G74" si="28">-D61+F60</f>
        <v>-596346.4863672154</v>
      </c>
      <c r="G61" s="102">
        <f t="shared" si="28"/>
        <v>-232040.88618569376</v>
      </c>
      <c r="H61" s="71">
        <f t="shared" si="22"/>
        <v>16310093.308583144</v>
      </c>
      <c r="I61" s="71">
        <f t="shared" si="22"/>
        <v>16674398.908764664</v>
      </c>
      <c r="J61" s="71">
        <f t="shared" si="23"/>
        <v>364305.60018151999</v>
      </c>
      <c r="K61" s="71">
        <f t="shared" si="24"/>
        <v>-76504.1760381192</v>
      </c>
      <c r="L61" s="71">
        <f t="shared" si="25"/>
        <v>3976.3946397716791</v>
      </c>
      <c r="M61" s="113"/>
      <c r="N61" s="71"/>
      <c r="O61" s="114">
        <v>14</v>
      </c>
      <c r="P61" s="115">
        <f t="shared" si="14"/>
        <v>31</v>
      </c>
      <c r="Q61" s="116">
        <v>45627</v>
      </c>
      <c r="R61" s="117">
        <f>+'E390'!L62</f>
        <v>3976.3946397724503</v>
      </c>
      <c r="S61" s="124">
        <f t="shared" si="15"/>
        <v>-80480.57067789165</v>
      </c>
      <c r="T61" s="119">
        <f>U61-SUM(P$49:$P61)+1</f>
        <v>1</v>
      </c>
      <c r="U61" s="120">
        <f t="shared" si="26"/>
        <v>366</v>
      </c>
      <c r="V61" s="117">
        <f t="shared" si="16"/>
        <v>10.864466228886476</v>
      </c>
      <c r="W61" s="121">
        <f t="shared" si="17"/>
        <v>-54818.701445262923</v>
      </c>
      <c r="X61"/>
      <c r="Y61"/>
      <c r="Z61"/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18"/>
        <v>16906439.794950359</v>
      </c>
      <c r="C62" s="102">
        <f t="shared" si="27"/>
        <v>16906439.794950359</v>
      </c>
      <c r="D62" s="71">
        <f>($B$26*$E$6+($B$38-$B$26)*$D$6+($B$50-$B$38)*$C$6+($B$62-$B$50)*$B$6)/12</f>
        <v>36123.426361877267</v>
      </c>
      <c r="E62" s="102">
        <f t="shared" si="20"/>
        <v>17188.213791532868</v>
      </c>
      <c r="F62" s="71">
        <f t="shared" si="28"/>
        <v>-632469.91272909264</v>
      </c>
      <c r="G62" s="102">
        <f t="shared" si="28"/>
        <v>-249229.09997722664</v>
      </c>
      <c r="H62" s="71">
        <f t="shared" si="22"/>
        <v>16273969.882221267</v>
      </c>
      <c r="I62" s="71">
        <f t="shared" si="22"/>
        <v>16657210.694973132</v>
      </c>
      <c r="J62" s="71">
        <f t="shared" si="23"/>
        <v>383240.81275186501</v>
      </c>
      <c r="K62" s="71">
        <f t="shared" si="24"/>
        <v>-80480.57067789165</v>
      </c>
      <c r="L62" s="71">
        <f t="shared" si="25"/>
        <v>3976.3946397724503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47716.735677267512</v>
      </c>
      <c r="S62" s="133">
        <f>+'E390'!K62-S61</f>
        <v>0</v>
      </c>
      <c r="T62" s="83"/>
      <c r="U62" s="134"/>
      <c r="V62" s="132">
        <f>SUM(V50:V61)</f>
        <v>22054.866444638788</v>
      </c>
      <c r="W62" s="88"/>
      <c r="X62"/>
      <c r="Y62"/>
      <c r="Z62"/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18"/>
        <v>16906439.794950359</v>
      </c>
      <c r="C63" s="128">
        <f t="shared" si="27"/>
        <v>16906439.794950359</v>
      </c>
      <c r="D63" s="127">
        <f t="shared" ref="D63:D73" si="29">($B$26*$F$6+($B$38-$B$26)*$E$6+($B$50-$B$38)*$D$6+($B$62-$B$50)*$C$6+($B$74-$B$62)*$B$6)/12</f>
        <v>36123.426361877267</v>
      </c>
      <c r="E63" s="128">
        <f t="shared" si="20"/>
        <v>17188.213791532868</v>
      </c>
      <c r="F63" s="127">
        <f t="shared" si="28"/>
        <v>-668593.33909096988</v>
      </c>
      <c r="G63" s="128">
        <f t="shared" si="28"/>
        <v>-266417.31376875949</v>
      </c>
      <c r="H63" s="127">
        <f t="shared" si="22"/>
        <v>16237846.455859389</v>
      </c>
      <c r="I63" s="127">
        <f t="shared" si="22"/>
        <v>16640022.481181599</v>
      </c>
      <c r="J63" s="127">
        <f t="shared" si="23"/>
        <v>402176.02532221004</v>
      </c>
      <c r="K63" s="127">
        <f t="shared" si="24"/>
        <v>-84456.9653176641</v>
      </c>
      <c r="L63" s="127">
        <f t="shared" si="25"/>
        <v>3976.3946397724503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X63"/>
      <c r="Y63"/>
      <c r="Z63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18"/>
        <v>16906439.794950359</v>
      </c>
      <c r="C64" s="102">
        <f t="shared" si="27"/>
        <v>16906439.794950359</v>
      </c>
      <c r="D64" s="71">
        <f t="shared" si="29"/>
        <v>36123.426361877267</v>
      </c>
      <c r="E64" s="102">
        <f t="shared" si="20"/>
        <v>17188.213791532868</v>
      </c>
      <c r="F64" s="71">
        <f t="shared" si="28"/>
        <v>-704716.76545284712</v>
      </c>
      <c r="G64" s="102">
        <f t="shared" si="28"/>
        <v>-283605.52756029234</v>
      </c>
      <c r="H64" s="71">
        <f t="shared" si="22"/>
        <v>16201723.029497512</v>
      </c>
      <c r="I64" s="71">
        <f t="shared" si="22"/>
        <v>16622834.267390067</v>
      </c>
      <c r="J64" s="71">
        <f t="shared" si="23"/>
        <v>421111.23789255507</v>
      </c>
      <c r="K64" s="71">
        <f t="shared" si="24"/>
        <v>-88433.359957436565</v>
      </c>
      <c r="L64" s="71">
        <f t="shared" si="25"/>
        <v>3976.3946397724649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-56622.20283925801</v>
      </c>
      <c r="T64" s="83"/>
      <c r="U64" s="84"/>
      <c r="V64" s="139" t="s">
        <v>131</v>
      </c>
      <c r="W64" s="140">
        <f>W61</f>
        <v>-54818.701445262923</v>
      </c>
      <c r="X64"/>
      <c r="Y64"/>
      <c r="Z64"/>
      <c r="AA64" s="76"/>
      <c r="AB64" s="76"/>
      <c r="AC64" s="76"/>
      <c r="AD64" s="76"/>
      <c r="AE64" s="76"/>
      <c r="AF64" s="76"/>
      <c r="AG64" s="76"/>
      <c r="AH64" s="76"/>
    </row>
    <row r="65" spans="1:34" ht="16.5" thickTop="1" thickBot="1" x14ac:dyDescent="0.3">
      <c r="A65" s="70">
        <v>45747</v>
      </c>
      <c r="B65" s="71">
        <f t="shared" si="18"/>
        <v>16906439.794950359</v>
      </c>
      <c r="C65" s="102">
        <f t="shared" si="27"/>
        <v>16906439.794950359</v>
      </c>
      <c r="D65" s="71">
        <f t="shared" si="29"/>
        <v>36123.426361877267</v>
      </c>
      <c r="E65" s="102">
        <f t="shared" si="20"/>
        <v>17188.213791532868</v>
      </c>
      <c r="F65" s="71">
        <f t="shared" si="28"/>
        <v>-740840.19181472436</v>
      </c>
      <c r="G65" s="102">
        <f t="shared" si="28"/>
        <v>-300793.74135182519</v>
      </c>
      <c r="H65" s="71">
        <f t="shared" si="22"/>
        <v>16165599.603135634</v>
      </c>
      <c r="I65" s="71">
        <f t="shared" si="22"/>
        <v>16605646.053598534</v>
      </c>
      <c r="J65" s="71">
        <f t="shared" si="23"/>
        <v>440046.4504629001</v>
      </c>
      <c r="K65" s="71">
        <f t="shared" si="24"/>
        <v>-92409.754597209016</v>
      </c>
      <c r="L65" s="71">
        <f t="shared" si="25"/>
        <v>3976.3946397724503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X65"/>
      <c r="Y65"/>
      <c r="Z65"/>
      <c r="AA65" s="76"/>
      <c r="AB65" s="76"/>
      <c r="AC65" s="76"/>
      <c r="AD65" s="76"/>
      <c r="AE65" s="76"/>
      <c r="AF65" s="76"/>
      <c r="AG65" s="76"/>
      <c r="AH65" s="76"/>
    </row>
    <row r="66" spans="1:34" ht="15.75" thickBot="1" x14ac:dyDescent="0.3">
      <c r="A66" s="70">
        <v>45777</v>
      </c>
      <c r="B66" s="71">
        <f t="shared" si="18"/>
        <v>16906439.794950359</v>
      </c>
      <c r="C66" s="102">
        <f t="shared" si="27"/>
        <v>16906439.794950359</v>
      </c>
      <c r="D66" s="71">
        <f t="shared" si="29"/>
        <v>36123.426361877267</v>
      </c>
      <c r="E66" s="102">
        <f t="shared" si="20"/>
        <v>17188.213791532868</v>
      </c>
      <c r="F66" s="71">
        <f t="shared" si="28"/>
        <v>-776963.61817660159</v>
      </c>
      <c r="G66" s="102">
        <f t="shared" si="28"/>
        <v>-317981.95514335803</v>
      </c>
      <c r="H66" s="71">
        <f t="shared" si="22"/>
        <v>16129476.176773757</v>
      </c>
      <c r="I66" s="71">
        <f t="shared" si="22"/>
        <v>16588457.839807</v>
      </c>
      <c r="J66" s="71">
        <f t="shared" si="23"/>
        <v>458981.66303324327</v>
      </c>
      <c r="K66" s="71">
        <f t="shared" si="24"/>
        <v>-96386.149236981088</v>
      </c>
      <c r="L66" s="71">
        <f t="shared" si="25"/>
        <v>3976.394639772072</v>
      </c>
      <c r="M66" s="113"/>
      <c r="N66" s="71"/>
      <c r="X66"/>
      <c r="Y66"/>
      <c r="Z66"/>
    </row>
    <row r="67" spans="1:34" ht="15" x14ac:dyDescent="0.25">
      <c r="A67" s="70">
        <v>45808</v>
      </c>
      <c r="B67" s="71">
        <f t="shared" si="18"/>
        <v>16906439.794950359</v>
      </c>
      <c r="C67" s="102">
        <f t="shared" si="27"/>
        <v>16906439.794950359</v>
      </c>
      <c r="D67" s="71">
        <f t="shared" si="29"/>
        <v>36123.426361877267</v>
      </c>
      <c r="E67" s="102">
        <f t="shared" si="20"/>
        <v>17188.213791532868</v>
      </c>
      <c r="F67" s="71">
        <f t="shared" si="28"/>
        <v>-813087.04453847883</v>
      </c>
      <c r="G67" s="102">
        <f t="shared" si="28"/>
        <v>-335170.16893489088</v>
      </c>
      <c r="H67" s="71">
        <f t="shared" si="22"/>
        <v>16093352.750411879</v>
      </c>
      <c r="I67" s="71">
        <f t="shared" si="22"/>
        <v>16571269.626015468</v>
      </c>
      <c r="J67" s="71">
        <f t="shared" si="23"/>
        <v>477916.8756035883</v>
      </c>
      <c r="K67" s="71">
        <f t="shared" si="24"/>
        <v>-100362.54387675354</v>
      </c>
      <c r="L67" s="71">
        <f t="shared" si="25"/>
        <v>3976.3946397724503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  <c r="X67"/>
      <c r="Y67"/>
      <c r="Z67"/>
    </row>
    <row r="68" spans="1:34" ht="15" x14ac:dyDescent="0.25">
      <c r="A68" s="70">
        <v>45838</v>
      </c>
      <c r="B68" s="71">
        <f t="shared" si="18"/>
        <v>16906439.794950359</v>
      </c>
      <c r="C68" s="102">
        <f t="shared" si="27"/>
        <v>16906439.794950359</v>
      </c>
      <c r="D68" s="71">
        <f t="shared" si="29"/>
        <v>36123.426361877267</v>
      </c>
      <c r="E68" s="102">
        <f t="shared" si="20"/>
        <v>17188.213791532868</v>
      </c>
      <c r="F68" s="71">
        <f t="shared" si="28"/>
        <v>-849210.47090035607</v>
      </c>
      <c r="G68" s="102">
        <f t="shared" si="28"/>
        <v>-352358.38272642373</v>
      </c>
      <c r="H68" s="71">
        <f t="shared" si="22"/>
        <v>16057229.324050002</v>
      </c>
      <c r="I68" s="71">
        <f t="shared" si="22"/>
        <v>16554081.412223935</v>
      </c>
      <c r="J68" s="71">
        <f t="shared" si="23"/>
        <v>496852.08817393333</v>
      </c>
      <c r="K68" s="71">
        <f t="shared" si="24"/>
        <v>-104338.93851652599</v>
      </c>
      <c r="L68" s="71">
        <f t="shared" si="25"/>
        <v>3976.3946397724503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  <c r="X68"/>
      <c r="Y68"/>
      <c r="Z68"/>
    </row>
    <row r="69" spans="1:34" ht="15" x14ac:dyDescent="0.25">
      <c r="A69" s="70">
        <v>45869</v>
      </c>
      <c r="B69" s="71">
        <f t="shared" si="18"/>
        <v>16906439.794950359</v>
      </c>
      <c r="C69" s="102">
        <f t="shared" si="27"/>
        <v>16906439.794950359</v>
      </c>
      <c r="D69" s="71">
        <f t="shared" si="29"/>
        <v>36123.426361877267</v>
      </c>
      <c r="E69" s="102">
        <f t="shared" si="20"/>
        <v>17188.213791532868</v>
      </c>
      <c r="F69" s="71">
        <f t="shared" si="28"/>
        <v>-885333.89726223331</v>
      </c>
      <c r="G69" s="102">
        <f t="shared" si="28"/>
        <v>-369546.59651795658</v>
      </c>
      <c r="H69" s="71">
        <f t="shared" si="22"/>
        <v>16021105.897688124</v>
      </c>
      <c r="I69" s="71">
        <f t="shared" si="22"/>
        <v>16536893.198432403</v>
      </c>
      <c r="J69" s="71">
        <f t="shared" si="23"/>
        <v>515787.30074427836</v>
      </c>
      <c r="K69" s="71">
        <f t="shared" si="24"/>
        <v>-108315.33315629845</v>
      </c>
      <c r="L69" s="71">
        <f t="shared" si="25"/>
        <v>3976.3946397724649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  <c r="X69"/>
      <c r="Y69"/>
      <c r="Z69"/>
    </row>
    <row r="70" spans="1:34" ht="15" x14ac:dyDescent="0.25">
      <c r="A70" s="70">
        <v>45900</v>
      </c>
      <c r="B70" s="71">
        <f t="shared" si="18"/>
        <v>16906439.794950359</v>
      </c>
      <c r="C70" s="102">
        <f t="shared" si="27"/>
        <v>16906439.794950359</v>
      </c>
      <c r="D70" s="71">
        <f t="shared" si="29"/>
        <v>36123.426361877267</v>
      </c>
      <c r="E70" s="102">
        <f t="shared" si="20"/>
        <v>17188.213791532868</v>
      </c>
      <c r="F70" s="71">
        <f t="shared" si="28"/>
        <v>-921457.32362411055</v>
      </c>
      <c r="G70" s="102">
        <f t="shared" si="28"/>
        <v>-386734.81030948943</v>
      </c>
      <c r="H70" s="71">
        <f t="shared" si="22"/>
        <v>15984982.471326249</v>
      </c>
      <c r="I70" s="71">
        <f t="shared" si="22"/>
        <v>16519704.984640868</v>
      </c>
      <c r="J70" s="71">
        <f>I70-H70</f>
        <v>534722.51331461966</v>
      </c>
      <c r="K70" s="71">
        <f t="shared" si="24"/>
        <v>-112291.72779607012</v>
      </c>
      <c r="L70" s="71">
        <f t="shared" si="25"/>
        <v>3976.3946397716645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  <c r="X70"/>
      <c r="Y70"/>
      <c r="Z70"/>
    </row>
    <row r="71" spans="1:34" ht="15" customHeight="1" x14ac:dyDescent="0.25">
      <c r="A71" s="70">
        <v>45930</v>
      </c>
      <c r="B71" s="71">
        <f t="shared" si="18"/>
        <v>16906439.794950359</v>
      </c>
      <c r="C71" s="102">
        <f t="shared" si="27"/>
        <v>16906439.794950359</v>
      </c>
      <c r="D71" s="71">
        <f t="shared" si="29"/>
        <v>36123.426361877267</v>
      </c>
      <c r="E71" s="102">
        <f t="shared" si="20"/>
        <v>17188.213791532868</v>
      </c>
      <c r="F71" s="71">
        <f t="shared" si="28"/>
        <v>-957580.74998598779</v>
      </c>
      <c r="G71" s="102">
        <f t="shared" si="28"/>
        <v>-403923.02410102228</v>
      </c>
      <c r="H71" s="71">
        <f t="shared" si="22"/>
        <v>15948859.044964371</v>
      </c>
      <c r="I71" s="71">
        <f t="shared" si="22"/>
        <v>16502516.770849336</v>
      </c>
      <c r="J71" s="71">
        <f>I71-H71</f>
        <v>553657.72588496469</v>
      </c>
      <c r="K71" s="71">
        <f t="shared" si="24"/>
        <v>-116268.12243584258</v>
      </c>
      <c r="L71" s="71">
        <f t="shared" si="25"/>
        <v>3976.3946397724649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  <c r="X71"/>
      <c r="Y71"/>
      <c r="Z71"/>
    </row>
    <row r="72" spans="1:34" ht="15" customHeight="1" x14ac:dyDescent="0.25">
      <c r="A72" s="70">
        <v>45961</v>
      </c>
      <c r="B72" s="71">
        <f t="shared" si="18"/>
        <v>16906439.794950359</v>
      </c>
      <c r="C72" s="102">
        <f t="shared" si="27"/>
        <v>16906439.794950359</v>
      </c>
      <c r="D72" s="71">
        <f t="shared" si="29"/>
        <v>36123.426361877267</v>
      </c>
      <c r="E72" s="102">
        <f t="shared" si="20"/>
        <v>17188.213791532868</v>
      </c>
      <c r="F72" s="71">
        <f t="shared" si="28"/>
        <v>-993704.17634786502</v>
      </c>
      <c r="G72" s="102">
        <f t="shared" si="28"/>
        <v>-421111.23789255513</v>
      </c>
      <c r="H72" s="71">
        <f t="shared" si="22"/>
        <v>15912735.618602494</v>
      </c>
      <c r="I72" s="71">
        <f t="shared" si="22"/>
        <v>16485328.557057803</v>
      </c>
      <c r="J72" s="71">
        <f t="shared" ref="J72:J74" si="30">I72-H72</f>
        <v>572592.93845530972</v>
      </c>
      <c r="K72" s="71">
        <f t="shared" si="24"/>
        <v>-120244.51707561503</v>
      </c>
      <c r="L72" s="71">
        <f t="shared" si="25"/>
        <v>3976.3946397724503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  <c r="X72"/>
      <c r="Y72"/>
      <c r="Z72"/>
    </row>
    <row r="73" spans="1:34" ht="15" customHeight="1" x14ac:dyDescent="0.25">
      <c r="A73" s="70">
        <v>45991</v>
      </c>
      <c r="B73" s="71">
        <f t="shared" si="18"/>
        <v>16906439.794950359</v>
      </c>
      <c r="C73" s="102">
        <f t="shared" si="27"/>
        <v>16906439.794950359</v>
      </c>
      <c r="D73" s="71">
        <f t="shared" si="29"/>
        <v>36123.426361877267</v>
      </c>
      <c r="E73" s="102">
        <f t="shared" si="20"/>
        <v>17188.213791532868</v>
      </c>
      <c r="F73" s="71">
        <f t="shared" si="28"/>
        <v>-1029827.6027097423</v>
      </c>
      <c r="G73" s="102">
        <f t="shared" si="28"/>
        <v>-438299.45168408798</v>
      </c>
      <c r="H73" s="71">
        <f t="shared" si="22"/>
        <v>15876612.192240616</v>
      </c>
      <c r="I73" s="71">
        <f t="shared" si="22"/>
        <v>16468140.343266271</v>
      </c>
      <c r="J73" s="71">
        <f t="shared" si="30"/>
        <v>591528.15102565475</v>
      </c>
      <c r="K73" s="71">
        <f t="shared" si="24"/>
        <v>-124220.9117153875</v>
      </c>
      <c r="L73" s="71">
        <f t="shared" si="25"/>
        <v>3976.3946397724649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  <c r="X73"/>
      <c r="Y73"/>
      <c r="Z73"/>
    </row>
    <row r="74" spans="1:34" ht="15" x14ac:dyDescent="0.25">
      <c r="A74" s="70">
        <v>46022</v>
      </c>
      <c r="B74" s="71">
        <f t="shared" si="18"/>
        <v>16906439.794950359</v>
      </c>
      <c r="C74" s="102">
        <f t="shared" si="27"/>
        <v>16906439.794950359</v>
      </c>
      <c r="D74" s="71">
        <f>($B$26*$F$6+($B$38-$B$26)*$E$6+($B$50-$B$38)*$D$6+($B$62-$B$50)*$C$6+($B$74-$B$62)*$B$6)/12</f>
        <v>36123.426361877267</v>
      </c>
      <c r="E74" s="102">
        <f t="shared" si="20"/>
        <v>17188.213791532868</v>
      </c>
      <c r="F74" s="71">
        <f t="shared" si="28"/>
        <v>-1065951.0290716195</v>
      </c>
      <c r="G74" s="102">
        <f t="shared" si="28"/>
        <v>-455487.66547562083</v>
      </c>
      <c r="H74" s="71">
        <f t="shared" si="22"/>
        <v>15840488.765878739</v>
      </c>
      <c r="I74" s="71">
        <f t="shared" si="22"/>
        <v>16450952.129474739</v>
      </c>
      <c r="J74" s="71">
        <f t="shared" si="30"/>
        <v>610463.36359599978</v>
      </c>
      <c r="K74" s="71">
        <f t="shared" si="24"/>
        <v>-128197.30635515995</v>
      </c>
      <c r="L74" s="71">
        <f t="shared" si="25"/>
        <v>3976.3946397724503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  <c r="X74"/>
      <c r="Y74"/>
      <c r="Z74"/>
    </row>
    <row r="75" spans="1:34" ht="15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+'E390'!L62</f>
        <v>3976.3946397724503</v>
      </c>
      <c r="S75" s="122">
        <f>+'E390'!K62</f>
        <v>-80480.57067789165</v>
      </c>
      <c r="T75" s="119"/>
      <c r="U75" s="120"/>
      <c r="V75" s="117"/>
      <c r="W75" s="123">
        <f>S75</f>
        <v>-80480.57067789165</v>
      </c>
      <c r="X75"/>
      <c r="Y75"/>
      <c r="Z75"/>
    </row>
    <row r="76" spans="1:34" ht="15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31">DAY(EOMONTH(Q76,0))</f>
        <v>31</v>
      </c>
      <c r="Q76" s="116">
        <v>45658</v>
      </c>
      <c r="R76" s="117">
        <f>+'E390'!L63</f>
        <v>3976.3946397724503</v>
      </c>
      <c r="S76" s="124">
        <f t="shared" ref="S76:S87" si="32">+S75-R76</f>
        <v>-84456.9653176641</v>
      </c>
      <c r="T76" s="119">
        <f>U76-SUM($P$75:P76)+1</f>
        <v>335</v>
      </c>
      <c r="U76" s="120">
        <f>P88</f>
        <v>365</v>
      </c>
      <c r="V76" s="117">
        <f t="shared" ref="V76:V87" si="33">+T76/U76*R76</f>
        <v>3649.5676830788243</v>
      </c>
      <c r="W76" s="121">
        <f t="shared" ref="W76:W87" si="34">+W75-V76</f>
        <v>-84130.138360970479</v>
      </c>
      <c r="X76"/>
      <c r="Y76"/>
      <c r="Z76"/>
    </row>
    <row r="77" spans="1:34" ht="15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35">F26</f>
        <v>0</v>
      </c>
      <c r="G77" s="149">
        <f t="shared" si="35"/>
        <v>0</v>
      </c>
      <c r="H77" s="149">
        <f t="shared" si="35"/>
        <v>0</v>
      </c>
      <c r="I77" s="149">
        <f t="shared" si="35"/>
        <v>0</v>
      </c>
      <c r="J77" s="149">
        <f t="shared" si="35"/>
        <v>0</v>
      </c>
      <c r="K77" s="149">
        <f t="shared" si="35"/>
        <v>0</v>
      </c>
      <c r="L77" s="161">
        <f>SUM(L21:L26)</f>
        <v>0</v>
      </c>
      <c r="M77" s="32"/>
      <c r="N77" s="71"/>
      <c r="O77" s="114">
        <v>4</v>
      </c>
      <c r="P77" s="115">
        <f t="shared" si="31"/>
        <v>28</v>
      </c>
      <c r="Q77" s="116">
        <v>45689</v>
      </c>
      <c r="R77" s="117">
        <f>+'E390'!L64</f>
        <v>3976.3946397724649</v>
      </c>
      <c r="S77" s="124">
        <f t="shared" si="32"/>
        <v>-88433.359957436565</v>
      </c>
      <c r="T77" s="119">
        <f>U77-SUM($P$75:P77)+1</f>
        <v>307</v>
      </c>
      <c r="U77" s="120">
        <f t="shared" ref="U77:U87" si="36">U76</f>
        <v>365</v>
      </c>
      <c r="V77" s="117">
        <f t="shared" si="33"/>
        <v>3344.5291901647856</v>
      </c>
      <c r="W77" s="121">
        <f t="shared" si="34"/>
        <v>-87474.667551135266</v>
      </c>
      <c r="X77"/>
      <c r="Y77"/>
      <c r="Z77"/>
    </row>
    <row r="78" spans="1:34" ht="15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7">(0+F26+SUM(F15:F25)*2)/24</f>
        <v>0</v>
      </c>
      <c r="G78" s="163">
        <f t="shared" si="37"/>
        <v>0</v>
      </c>
      <c r="H78" s="163">
        <f t="shared" si="37"/>
        <v>0</v>
      </c>
      <c r="I78" s="163">
        <f t="shared" si="37"/>
        <v>0</v>
      </c>
      <c r="J78" s="163">
        <f t="shared" si="37"/>
        <v>0</v>
      </c>
      <c r="K78" s="163">
        <f t="shared" si="37"/>
        <v>0</v>
      </c>
      <c r="L78" s="163"/>
      <c r="M78" s="32"/>
      <c r="N78" s="71"/>
      <c r="O78" s="114">
        <v>5</v>
      </c>
      <c r="P78" s="115">
        <f t="shared" si="31"/>
        <v>31</v>
      </c>
      <c r="Q78" s="116">
        <v>45717</v>
      </c>
      <c r="R78" s="117">
        <f>+'E390'!L65</f>
        <v>3976.3946397724503</v>
      </c>
      <c r="S78" s="124">
        <f t="shared" si="32"/>
        <v>-92409.754597209016</v>
      </c>
      <c r="T78" s="119">
        <f>U78-SUM($P$75:P78)+1</f>
        <v>276</v>
      </c>
      <c r="U78" s="120">
        <f t="shared" si="36"/>
        <v>365</v>
      </c>
      <c r="V78" s="117">
        <f t="shared" si="33"/>
        <v>3006.8080015813598</v>
      </c>
      <c r="W78" s="121">
        <f t="shared" si="34"/>
        <v>-90481.475552716627</v>
      </c>
      <c r="X78"/>
      <c r="Y78"/>
      <c r="Z78"/>
    </row>
    <row r="79" spans="1:34" ht="15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31"/>
        <v>30</v>
      </c>
      <c r="Q79" s="116">
        <v>45748</v>
      </c>
      <c r="R79" s="117">
        <f>+'E390'!L66</f>
        <v>3976.394639772072</v>
      </c>
      <c r="S79" s="124">
        <f t="shared" si="32"/>
        <v>-96386.149236981088</v>
      </c>
      <c r="T79" s="119">
        <f>U79-SUM($P$75:P79)+1</f>
        <v>246</v>
      </c>
      <c r="U79" s="120">
        <f t="shared" si="36"/>
        <v>365</v>
      </c>
      <c r="V79" s="117">
        <f t="shared" si="33"/>
        <v>2679.9810448874787</v>
      </c>
      <c r="W79" s="121">
        <f t="shared" si="34"/>
        <v>-93161.456597604105</v>
      </c>
      <c r="X79"/>
      <c r="Y79"/>
      <c r="Z79"/>
    </row>
    <row r="80" spans="1:34" ht="15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8">F38</f>
        <v>0</v>
      </c>
      <c r="G80" s="171">
        <f t="shared" si="38"/>
        <v>0</v>
      </c>
      <c r="H80" s="171">
        <f t="shared" si="38"/>
        <v>0</v>
      </c>
      <c r="I80" s="171">
        <f t="shared" si="38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31"/>
        <v>31</v>
      </c>
      <c r="Q80" s="116">
        <v>45778</v>
      </c>
      <c r="R80" s="117">
        <f>+'E390'!L67</f>
        <v>3976.3946397724503</v>
      </c>
      <c r="S80" s="124">
        <f t="shared" si="32"/>
        <v>-100362.54387675354</v>
      </c>
      <c r="T80" s="119">
        <f>U80-SUM($P$75:P80)+1</f>
        <v>215</v>
      </c>
      <c r="U80" s="120">
        <f t="shared" si="36"/>
        <v>365</v>
      </c>
      <c r="V80" s="117">
        <f t="shared" si="33"/>
        <v>2342.2598563043202</v>
      </c>
      <c r="W80" s="121">
        <f t="shared" si="34"/>
        <v>-95503.716453908419</v>
      </c>
      <c r="X80"/>
      <c r="Y80"/>
      <c r="Z80"/>
    </row>
    <row r="81" spans="1:42" ht="15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9">(F26+F38+SUM(F27:F37)*2)/24</f>
        <v>0</v>
      </c>
      <c r="G81" s="174">
        <f t="shared" si="39"/>
        <v>0</v>
      </c>
      <c r="H81" s="174">
        <f t="shared" si="39"/>
        <v>0</v>
      </c>
      <c r="I81" s="174">
        <f t="shared" si="39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31"/>
        <v>30</v>
      </c>
      <c r="Q81" s="116">
        <v>45809</v>
      </c>
      <c r="R81" s="117">
        <f>+'E390'!L68</f>
        <v>3976.3946397724503</v>
      </c>
      <c r="S81" s="124">
        <f t="shared" si="32"/>
        <v>-104338.93851652599</v>
      </c>
      <c r="T81" s="119">
        <f>U81-SUM($P$75:P81)+1</f>
        <v>185</v>
      </c>
      <c r="U81" s="120">
        <f t="shared" si="36"/>
        <v>365</v>
      </c>
      <c r="V81" s="117">
        <f t="shared" si="33"/>
        <v>2015.432899610694</v>
      </c>
      <c r="W81" s="121">
        <f t="shared" si="34"/>
        <v>-97519.149353519111</v>
      </c>
      <c r="X81"/>
      <c r="Y81"/>
      <c r="Z81"/>
    </row>
    <row r="82" spans="1:42" ht="15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31"/>
        <v>31</v>
      </c>
      <c r="Q82" s="116">
        <v>45839</v>
      </c>
      <c r="R82" s="117">
        <f>+'E390'!L69</f>
        <v>3976.3946397724649</v>
      </c>
      <c r="S82" s="124">
        <f t="shared" si="32"/>
        <v>-108315.33315629845</v>
      </c>
      <c r="T82" s="119">
        <f>U82-SUM($P$75:P82)+1</f>
        <v>154</v>
      </c>
      <c r="U82" s="120">
        <f t="shared" si="36"/>
        <v>365</v>
      </c>
      <c r="V82" s="117">
        <f t="shared" si="33"/>
        <v>1677.7117110272866</v>
      </c>
      <c r="W82" s="121">
        <f t="shared" si="34"/>
        <v>-99196.861064546392</v>
      </c>
      <c r="X82"/>
      <c r="Y82"/>
      <c r="Z82"/>
    </row>
    <row r="83" spans="1:42" ht="15" x14ac:dyDescent="0.25">
      <c r="A83" s="160" t="s">
        <v>142</v>
      </c>
      <c r="B83" s="149">
        <f>B50</f>
        <v>16906439.794950359</v>
      </c>
      <c r="C83" s="149">
        <f>C50</f>
        <v>16906439.794950359</v>
      </c>
      <c r="D83" s="149">
        <f>SUM(D39:D50)</f>
        <v>198988.79638656569</v>
      </c>
      <c r="E83" s="149">
        <f>SUM(E39:E50)</f>
        <v>42970.534478832167</v>
      </c>
      <c r="F83" s="149">
        <f t="shared" ref="F83:K83" si="40">F50</f>
        <v>-198988.79638656569</v>
      </c>
      <c r="G83" s="149">
        <f t="shared" si="40"/>
        <v>-42970.534478832167</v>
      </c>
      <c r="H83" s="149">
        <f t="shared" si="40"/>
        <v>16707450.998563793</v>
      </c>
      <c r="I83" s="149">
        <f t="shared" si="40"/>
        <v>16863469.260471527</v>
      </c>
      <c r="J83" s="149">
        <f t="shared" si="40"/>
        <v>156018.26190773398</v>
      </c>
      <c r="K83" s="149">
        <f t="shared" si="40"/>
        <v>-32763.835000624134</v>
      </c>
      <c r="L83" s="154">
        <f>SUM(L39:L50)</f>
        <v>32763.835000624134</v>
      </c>
      <c r="M83" s="32"/>
      <c r="N83" s="104"/>
      <c r="O83" s="114">
        <v>10</v>
      </c>
      <c r="P83" s="115">
        <f t="shared" si="31"/>
        <v>31</v>
      </c>
      <c r="Q83" s="116">
        <v>45870</v>
      </c>
      <c r="R83" s="117">
        <f>+'E390'!L70</f>
        <v>3976.3946397716645</v>
      </c>
      <c r="S83" s="124">
        <f t="shared" si="32"/>
        <v>-112291.72779607012</v>
      </c>
      <c r="T83" s="119">
        <f>U83-SUM($P$75:P83)+1</f>
        <v>123</v>
      </c>
      <c r="U83" s="120">
        <f t="shared" si="36"/>
        <v>365</v>
      </c>
      <c r="V83" s="117">
        <f t="shared" si="33"/>
        <v>1339.990522443602</v>
      </c>
      <c r="W83" s="121">
        <f t="shared" si="34"/>
        <v>-100536.85158699</v>
      </c>
      <c r="X83"/>
      <c r="Y83"/>
      <c r="Z83"/>
    </row>
    <row r="84" spans="1:42" ht="15" x14ac:dyDescent="0.25">
      <c r="A84" s="162" t="s">
        <v>143</v>
      </c>
      <c r="B84" s="163">
        <f>(B38+B50+SUM(B39:B49)*2)/24</f>
        <v>3522174.957281325</v>
      </c>
      <c r="C84" s="163">
        <f>(C38+C50+SUM(C39:C49)*2)/24</f>
        <v>3522174.957281325</v>
      </c>
      <c r="D84" s="163"/>
      <c r="E84" s="164"/>
      <c r="F84" s="163">
        <f t="shared" ref="F84:K84" si="41">(F38+F50+SUM(F39:F49)*2)/24</f>
        <v>-99494.398193282846</v>
      </c>
      <c r="G84" s="163">
        <f t="shared" si="41"/>
        <v>-4655.1412352068182</v>
      </c>
      <c r="H84" s="163">
        <f t="shared" si="41"/>
        <v>3422680.559088042</v>
      </c>
      <c r="I84" s="163">
        <f t="shared" si="41"/>
        <v>3517519.8160461173</v>
      </c>
      <c r="J84" s="163">
        <f t="shared" si="41"/>
        <v>94839.25695807609</v>
      </c>
      <c r="K84" s="163">
        <f t="shared" si="41"/>
        <v>-19916.243961195974</v>
      </c>
      <c r="L84" s="177"/>
      <c r="M84" s="32"/>
      <c r="N84" s="104"/>
      <c r="O84" s="114">
        <v>11</v>
      </c>
      <c r="P84" s="115">
        <f t="shared" si="31"/>
        <v>30</v>
      </c>
      <c r="Q84" s="116">
        <v>45901</v>
      </c>
      <c r="R84" s="117">
        <f>+'E390'!L71</f>
        <v>3976.3946397724649</v>
      </c>
      <c r="S84" s="124">
        <f t="shared" si="32"/>
        <v>-116268.12243584258</v>
      </c>
      <c r="T84" s="119">
        <f>U84-SUM($P$75:P84)+1</f>
        <v>93</v>
      </c>
      <c r="U84" s="120">
        <f t="shared" si="36"/>
        <v>365</v>
      </c>
      <c r="V84" s="117">
        <f t="shared" si="33"/>
        <v>1013.1635657502445</v>
      </c>
      <c r="W84" s="121">
        <f t="shared" si="34"/>
        <v>-101550.01515274025</v>
      </c>
      <c r="X84"/>
      <c r="Y84"/>
      <c r="Z84"/>
    </row>
    <row r="85" spans="1:42" ht="15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31"/>
        <v>31</v>
      </c>
      <c r="Q85" s="116">
        <v>45931</v>
      </c>
      <c r="R85" s="117">
        <f>+'E390'!L72</f>
        <v>3976.3946397724503</v>
      </c>
      <c r="S85" s="124">
        <f t="shared" si="32"/>
        <v>-120244.51707561503</v>
      </c>
      <c r="T85" s="119">
        <f>U85-SUM($P$75:P85)+1</f>
        <v>62</v>
      </c>
      <c r="U85" s="120">
        <f t="shared" si="36"/>
        <v>365</v>
      </c>
      <c r="V85" s="117">
        <f t="shared" si="33"/>
        <v>675.44237716682721</v>
      </c>
      <c r="W85" s="121">
        <f t="shared" si="34"/>
        <v>-102225.45752990707</v>
      </c>
      <c r="X85"/>
      <c r="Y85"/>
      <c r="Z85"/>
    </row>
    <row r="86" spans="1:42" ht="15" x14ac:dyDescent="0.25">
      <c r="A86" s="170" t="s">
        <v>145</v>
      </c>
      <c r="B86" s="171">
        <f>B62</f>
        <v>16906439.794950359</v>
      </c>
      <c r="C86" s="171">
        <f>C62</f>
        <v>16906439.794950359</v>
      </c>
      <c r="D86" s="171">
        <f>SUM(D51:D62)</f>
        <v>433481.11634252709</v>
      </c>
      <c r="E86" s="171">
        <f>SUM(E51:E62)</f>
        <v>206258.56549839446</v>
      </c>
      <c r="F86" s="171">
        <f t="shared" ref="F86:K86" si="42">F62</f>
        <v>-632469.91272909264</v>
      </c>
      <c r="G86" s="171">
        <f t="shared" si="42"/>
        <v>-249229.09997722664</v>
      </c>
      <c r="H86" s="171">
        <f t="shared" si="42"/>
        <v>16273969.882221267</v>
      </c>
      <c r="I86" s="171">
        <f t="shared" si="42"/>
        <v>16657210.694973132</v>
      </c>
      <c r="J86" s="171">
        <f t="shared" si="42"/>
        <v>383240.81275186501</v>
      </c>
      <c r="K86" s="171">
        <f t="shared" si="42"/>
        <v>-80480.57067789165</v>
      </c>
      <c r="L86" s="172">
        <f>SUM(L51:L62)</f>
        <v>47716.735677267512</v>
      </c>
      <c r="M86" s="32"/>
      <c r="N86" s="19"/>
      <c r="O86" s="114">
        <v>13</v>
      </c>
      <c r="P86" s="115">
        <f t="shared" si="31"/>
        <v>30</v>
      </c>
      <c r="Q86" s="116">
        <v>45962</v>
      </c>
      <c r="R86" s="117">
        <f>+'E390'!L73</f>
        <v>3976.3946397724649</v>
      </c>
      <c r="S86" s="124">
        <f t="shared" si="32"/>
        <v>-124220.9117153875</v>
      </c>
      <c r="T86" s="119">
        <f>U86-SUM($P$75:P86)+1</f>
        <v>32</v>
      </c>
      <c r="U86" s="120">
        <f t="shared" si="36"/>
        <v>365</v>
      </c>
      <c r="V86" s="117">
        <f t="shared" si="33"/>
        <v>348.61542047320239</v>
      </c>
      <c r="W86" s="121">
        <f t="shared" si="34"/>
        <v>-102574.07295038027</v>
      </c>
      <c r="X86"/>
      <c r="Y86"/>
      <c r="Z86"/>
    </row>
    <row r="87" spans="1:42" ht="15" x14ac:dyDescent="0.25">
      <c r="A87" s="173" t="s">
        <v>146</v>
      </c>
      <c r="B87" s="174">
        <f t="shared" ref="B87:C87" si="43">(B50+B62+SUM(B51:B61)*2)/24</f>
        <v>16906439.794950362</v>
      </c>
      <c r="C87" s="174">
        <f t="shared" si="43"/>
        <v>16906439.794950362</v>
      </c>
      <c r="D87" s="174"/>
      <c r="E87" s="175"/>
      <c r="F87" s="174">
        <f t="shared" ref="F87:H87" si="44">(F50+F62+SUM(F51:F61)*2)/24</f>
        <v>-415729.35455782921</v>
      </c>
      <c r="G87" s="174">
        <f t="shared" si="44"/>
        <v>-146099.81722802939</v>
      </c>
      <c r="H87" s="174">
        <f t="shared" si="44"/>
        <v>16490710.44039253</v>
      </c>
      <c r="I87" s="174">
        <f>(I50+I62+SUM(I51:I61)*2)/24</f>
        <v>16760339.97772233</v>
      </c>
      <c r="J87" s="174">
        <f t="shared" ref="J87:K87" si="45">(J50+J62+SUM(J51:J61)*2)/24</f>
        <v>269629.53732980002</v>
      </c>
      <c r="K87" s="174">
        <f t="shared" si="45"/>
        <v>-56622.20283925801</v>
      </c>
      <c r="L87" s="176"/>
      <c r="O87" s="114">
        <v>14</v>
      </c>
      <c r="P87" s="115">
        <f t="shared" si="31"/>
        <v>31</v>
      </c>
      <c r="Q87" s="116">
        <v>45992</v>
      </c>
      <c r="R87" s="117">
        <f>+'E390'!L74</f>
        <v>3976.3946397724503</v>
      </c>
      <c r="S87" s="124">
        <f t="shared" si="32"/>
        <v>-128197.30635515995</v>
      </c>
      <c r="T87" s="119">
        <f>U87-SUM($P$75:P87)+1</f>
        <v>1</v>
      </c>
      <c r="U87" s="120">
        <f t="shared" si="36"/>
        <v>365</v>
      </c>
      <c r="V87" s="117">
        <f t="shared" si="33"/>
        <v>10.894231889787536</v>
      </c>
      <c r="W87" s="121">
        <f t="shared" si="34"/>
        <v>-102584.96718227006</v>
      </c>
      <c r="X87"/>
      <c r="Y87"/>
      <c r="Z87"/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47716.735677268298</v>
      </c>
      <c r="S88" s="133">
        <f>+'E390'!K74-S87</f>
        <v>0</v>
      </c>
      <c r="T88" s="83"/>
      <c r="U88" s="134"/>
      <c r="V88" s="132">
        <f>SUM(V76:V87)</f>
        <v>22104.396504378408</v>
      </c>
      <c r="W88" s="88"/>
      <c r="X88"/>
      <c r="Y88"/>
      <c r="Z88"/>
    </row>
    <row r="89" spans="1:42" s="104" customFormat="1" ht="16.5" thickTop="1" thickBot="1" x14ac:dyDescent="0.3">
      <c r="A89" s="160" t="s">
        <v>148</v>
      </c>
      <c r="B89" s="149">
        <f>B74</f>
        <v>16906439.794950359</v>
      </c>
      <c r="C89" s="149">
        <f>C74</f>
        <v>16906439.794950359</v>
      </c>
      <c r="D89" s="149">
        <f>SUM(D63:D74)</f>
        <v>433481.11634252709</v>
      </c>
      <c r="E89" s="149">
        <f>SUM(E63:E74)</f>
        <v>206258.56549839446</v>
      </c>
      <c r="F89" s="149">
        <f t="shared" ref="F89:K89" si="46">F74</f>
        <v>-1065951.0290716195</v>
      </c>
      <c r="G89" s="149">
        <f t="shared" si="46"/>
        <v>-455487.66547562083</v>
      </c>
      <c r="H89" s="149">
        <f t="shared" si="46"/>
        <v>15840488.765878739</v>
      </c>
      <c r="I89" s="149">
        <f t="shared" si="46"/>
        <v>16450952.129474739</v>
      </c>
      <c r="J89" s="149">
        <f t="shared" si="46"/>
        <v>610463.36359599978</v>
      </c>
      <c r="K89" s="149">
        <f t="shared" si="46"/>
        <v>-128197.30635515995</v>
      </c>
      <c r="L89" s="154">
        <f>SUM(L63:L74)</f>
        <v>47716.735677268298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16906439.794950362</v>
      </c>
      <c r="C90" s="163">
        <f>(C62+C74+SUM(C63:C73)*2)/24</f>
        <v>16906439.794950362</v>
      </c>
      <c r="D90" s="163"/>
      <c r="E90" s="164"/>
      <c r="F90" s="163">
        <f t="shared" ref="F90:K90" si="47">(F62+F74+SUM(F63:F73)*2)/24</f>
        <v>-849210.47090035619</v>
      </c>
      <c r="G90" s="163">
        <f t="shared" si="47"/>
        <v>-352358.38272642368</v>
      </c>
      <c r="H90" s="163">
        <f t="shared" si="47"/>
        <v>16057229.324050002</v>
      </c>
      <c r="I90" s="163">
        <f t="shared" si="47"/>
        <v>16554081.412223935</v>
      </c>
      <c r="J90" s="163">
        <f t="shared" si="47"/>
        <v>496852.08817393245</v>
      </c>
      <c r="K90" s="163">
        <f t="shared" si="47"/>
        <v>-104338.93851652583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-104338.93851652583</v>
      </c>
      <c r="T90" s="83"/>
      <c r="U90" s="84"/>
      <c r="V90" s="139" t="s">
        <v>131</v>
      </c>
      <c r="W90" s="140">
        <f>W87</f>
        <v>-102584.96718227006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ht="15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8">F74-F89</f>
        <v>0</v>
      </c>
      <c r="G92" s="179">
        <f t="shared" si="48"/>
        <v>0</v>
      </c>
      <c r="H92" s="179">
        <f t="shared" si="48"/>
        <v>0</v>
      </c>
      <c r="I92" s="179">
        <f t="shared" si="48"/>
        <v>0</v>
      </c>
      <c r="J92" s="179">
        <f t="shared" si="48"/>
        <v>0</v>
      </c>
      <c r="K92" s="179">
        <f t="shared" si="48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ht="15" x14ac:dyDescent="0.25">
      <c r="A93" s="243">
        <v>2023</v>
      </c>
      <c r="B93" s="180">
        <f>C84+G84+W38</f>
        <v>3498794.9253766998</v>
      </c>
      <c r="C93"/>
      <c r="D93"/>
      <c r="E93"/>
      <c r="F93"/>
      <c r="G93"/>
      <c r="H93"/>
      <c r="I93"/>
      <c r="J93"/>
      <c r="K93"/>
      <c r="L9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ht="15" x14ac:dyDescent="0.25">
      <c r="A94" s="243">
        <v>2024</v>
      </c>
      <c r="B94" s="180">
        <f>C87+G87+W64</f>
        <v>16705521.276277071</v>
      </c>
      <c r="C94"/>
      <c r="D94"/>
      <c r="E94"/>
      <c r="F94"/>
      <c r="G94"/>
      <c r="H94"/>
      <c r="I94"/>
      <c r="J94"/>
      <c r="K94"/>
      <c r="L94"/>
      <c r="X94"/>
      <c r="Y94"/>
      <c r="Z94"/>
    </row>
    <row r="95" spans="1:42" ht="15" x14ac:dyDescent="0.25">
      <c r="A95" s="243">
        <v>2025</v>
      </c>
      <c r="B95" s="180">
        <f>C90+G90+W90</f>
        <v>16451496.44504167</v>
      </c>
      <c r="C95"/>
      <c r="D95"/>
      <c r="E95"/>
      <c r="F95"/>
      <c r="G95"/>
      <c r="H95"/>
      <c r="I95"/>
      <c r="J95"/>
      <c r="K95"/>
      <c r="L95"/>
      <c r="X95"/>
      <c r="Y95"/>
      <c r="Z95"/>
    </row>
    <row r="96" spans="1:42" ht="15" x14ac:dyDescent="0.25">
      <c r="A96"/>
      <c r="B96"/>
      <c r="C96"/>
      <c r="D96"/>
      <c r="E96"/>
      <c r="F96"/>
      <c r="G96"/>
      <c r="H96"/>
      <c r="I96"/>
      <c r="J96"/>
      <c r="K96"/>
      <c r="L96"/>
      <c r="X96"/>
      <c r="Y96"/>
      <c r="Z96"/>
    </row>
    <row r="97" spans="1:26" ht="15" x14ac:dyDescent="0.25">
      <c r="A97"/>
      <c r="B97"/>
      <c r="C97"/>
      <c r="D97"/>
      <c r="E97"/>
      <c r="F97"/>
      <c r="G97"/>
      <c r="H97"/>
      <c r="I97"/>
      <c r="J97"/>
      <c r="K97"/>
      <c r="L97"/>
      <c r="X97"/>
      <c r="Y97"/>
      <c r="Z97"/>
    </row>
    <row r="98" spans="1:26" ht="15" x14ac:dyDescent="0.25">
      <c r="A98"/>
      <c r="B98"/>
      <c r="C98"/>
      <c r="D98"/>
      <c r="E98"/>
      <c r="F98"/>
      <c r="G98"/>
      <c r="H98"/>
      <c r="I98"/>
      <c r="J98"/>
      <c r="K98"/>
      <c r="L98"/>
      <c r="X98"/>
      <c r="Y98"/>
      <c r="Z98"/>
    </row>
    <row r="99" spans="1:26" ht="15" x14ac:dyDescent="0.25">
      <c r="A99"/>
      <c r="B99"/>
      <c r="C99"/>
      <c r="D99"/>
      <c r="E99"/>
      <c r="F99"/>
      <c r="G99"/>
      <c r="H99"/>
      <c r="I99"/>
      <c r="J99"/>
      <c r="K99"/>
      <c r="L99"/>
      <c r="X99"/>
      <c r="Y99"/>
      <c r="Z99"/>
    </row>
    <row r="100" spans="1:2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X100"/>
      <c r="Y100"/>
      <c r="Z100"/>
    </row>
    <row r="101" spans="1:2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X101"/>
      <c r="Y101"/>
      <c r="Z101"/>
    </row>
    <row r="102" spans="1:2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X102"/>
      <c r="Y102"/>
      <c r="Z102"/>
    </row>
    <row r="103" spans="1:2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X103"/>
      <c r="Y103"/>
      <c r="Z103"/>
    </row>
    <row r="104" spans="1:2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X104"/>
      <c r="Y104"/>
      <c r="Z104"/>
    </row>
    <row r="105" spans="1:2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X105"/>
      <c r="Y105"/>
      <c r="Z105"/>
    </row>
    <row r="106" spans="1:2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X106"/>
      <c r="Y106"/>
      <c r="Z106"/>
    </row>
    <row r="107" spans="1:2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X107"/>
      <c r="Y107"/>
      <c r="Z107"/>
    </row>
    <row r="108" spans="1:2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X108"/>
      <c r="Y108"/>
      <c r="Z108"/>
    </row>
    <row r="109" spans="1:2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X109"/>
      <c r="Y109"/>
      <c r="Z109"/>
    </row>
    <row r="110" spans="1:2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X110"/>
      <c r="Y110"/>
      <c r="Z110"/>
    </row>
    <row r="111" spans="1:2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X111"/>
      <c r="Y111"/>
      <c r="Z111"/>
    </row>
    <row r="112" spans="1:2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X112"/>
      <c r="Y112"/>
      <c r="Z112"/>
    </row>
    <row r="113" spans="1:2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X113"/>
      <c r="Y113"/>
      <c r="Z113"/>
    </row>
    <row r="114" spans="1:2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X114"/>
      <c r="Y114"/>
      <c r="Z114"/>
    </row>
    <row r="115" spans="1:2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X115"/>
      <c r="Y115"/>
      <c r="Z115"/>
    </row>
    <row r="116" spans="1:2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X116"/>
      <c r="Y116"/>
      <c r="Z116"/>
    </row>
    <row r="117" spans="1:2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X117"/>
      <c r="Y117"/>
      <c r="Z117"/>
    </row>
    <row r="118" spans="1:2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X118"/>
      <c r="Y118"/>
      <c r="Z118"/>
    </row>
    <row r="119" spans="1:2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X119"/>
      <c r="Y119"/>
      <c r="Z119"/>
    </row>
    <row r="120" spans="1:2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X120"/>
      <c r="Y120"/>
      <c r="Z120"/>
    </row>
    <row r="121" spans="1:2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X121"/>
      <c r="Y121"/>
      <c r="Z121"/>
    </row>
    <row r="122" spans="1:2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X122"/>
      <c r="Y122"/>
      <c r="Z122"/>
    </row>
    <row r="123" spans="1:26" ht="15" x14ac:dyDescent="0.25">
      <c r="X123"/>
      <c r="Y123"/>
      <c r="Z123"/>
    </row>
    <row r="124" spans="1:26" ht="15" x14ac:dyDescent="0.25">
      <c r="X124"/>
      <c r="Y124"/>
      <c r="Z124"/>
    </row>
    <row r="125" spans="1:26" ht="15" x14ac:dyDescent="0.25">
      <c r="X125"/>
      <c r="Y125"/>
      <c r="Z125"/>
    </row>
    <row r="126" spans="1:26" ht="15" x14ac:dyDescent="0.25">
      <c r="X126"/>
      <c r="Y126"/>
      <c r="Z126"/>
    </row>
    <row r="127" spans="1:26" ht="15" x14ac:dyDescent="0.25">
      <c r="X127"/>
      <c r="Y127"/>
      <c r="Z127"/>
    </row>
    <row r="128" spans="1:26" ht="15" x14ac:dyDescent="0.25">
      <c r="X128"/>
      <c r="Y128"/>
      <c r="Z128"/>
    </row>
    <row r="129" spans="24:26" ht="15" x14ac:dyDescent="0.25">
      <c r="X129"/>
      <c r="Y129"/>
      <c r="Z129"/>
    </row>
    <row r="130" spans="24:26" ht="15" x14ac:dyDescent="0.25">
      <c r="X130"/>
      <c r="Y130"/>
      <c r="Z130"/>
    </row>
    <row r="131" spans="24:26" ht="15" x14ac:dyDescent="0.25">
      <c r="X131"/>
      <c r="Y131"/>
      <c r="Z131"/>
    </row>
    <row r="132" spans="24:26" ht="15" x14ac:dyDescent="0.25">
      <c r="X132"/>
      <c r="Y132"/>
      <c r="Z132"/>
    </row>
    <row r="133" spans="24:26" ht="15" x14ac:dyDescent="0.25">
      <c r="X133"/>
      <c r="Y133"/>
      <c r="Z133"/>
    </row>
    <row r="134" spans="24:26" ht="15" x14ac:dyDescent="0.25">
      <c r="X134"/>
      <c r="Y134"/>
      <c r="Z134"/>
    </row>
    <row r="135" spans="24:26" ht="15" x14ac:dyDescent="0.25">
      <c r="X135"/>
      <c r="Y135"/>
      <c r="Z135"/>
    </row>
    <row r="136" spans="24:26" ht="15" x14ac:dyDescent="0.25">
      <c r="X136"/>
      <c r="Y136"/>
      <c r="Z136"/>
    </row>
    <row r="137" spans="24:26" ht="15" x14ac:dyDescent="0.25">
      <c r="X137"/>
      <c r="Y137"/>
      <c r="Z137"/>
    </row>
    <row r="138" spans="24:26" ht="15" x14ac:dyDescent="0.25">
      <c r="X138"/>
      <c r="Y138"/>
      <c r="Z138"/>
    </row>
    <row r="139" spans="24:26" ht="15" x14ac:dyDescent="0.25">
      <c r="X139"/>
      <c r="Y139"/>
      <c r="Z139"/>
    </row>
    <row r="140" spans="24:26" ht="15" x14ac:dyDescent="0.25">
      <c r="X140"/>
      <c r="Y140"/>
      <c r="Z140"/>
    </row>
    <row r="141" spans="24:26" ht="15" x14ac:dyDescent="0.25">
      <c r="X141"/>
      <c r="Y141"/>
      <c r="Z141"/>
    </row>
    <row r="142" spans="24:26" ht="15" x14ac:dyDescent="0.25">
      <c r="X142"/>
      <c r="Y142"/>
      <c r="Z142"/>
    </row>
    <row r="143" spans="24:26" ht="15" x14ac:dyDescent="0.25">
      <c r="X143"/>
      <c r="Y143"/>
      <c r="Z143"/>
    </row>
    <row r="144" spans="24:26" ht="15" x14ac:dyDescent="0.25">
      <c r="X144"/>
      <c r="Y144"/>
      <c r="Z144"/>
    </row>
    <row r="145" spans="24:26" ht="15" x14ac:dyDescent="0.25">
      <c r="X145"/>
      <c r="Y145"/>
      <c r="Z145"/>
    </row>
    <row r="146" spans="24:26" ht="15" x14ac:dyDescent="0.25">
      <c r="X146"/>
      <c r="Y146"/>
      <c r="Z146"/>
    </row>
    <row r="147" spans="24:26" ht="15" x14ac:dyDescent="0.25">
      <c r="X147"/>
      <c r="Y147"/>
      <c r="Z147"/>
    </row>
    <row r="148" spans="24:26" ht="15" x14ac:dyDescent="0.25">
      <c r="X148"/>
      <c r="Y148"/>
      <c r="Z148"/>
    </row>
    <row r="149" spans="24:26" ht="15" x14ac:dyDescent="0.25">
      <c r="X149"/>
      <c r="Y149"/>
      <c r="Z149"/>
    </row>
    <row r="150" spans="24:26" ht="15" x14ac:dyDescent="0.25">
      <c r="X150"/>
      <c r="Y150"/>
      <c r="Z150"/>
    </row>
    <row r="151" spans="24:26" ht="15" x14ac:dyDescent="0.25">
      <c r="X151"/>
      <c r="Y151"/>
      <c r="Z151"/>
    </row>
    <row r="152" spans="24:26" ht="15" x14ac:dyDescent="0.25">
      <c r="X152"/>
      <c r="Y152"/>
      <c r="Z152"/>
    </row>
    <row r="153" spans="24:26" ht="15" x14ac:dyDescent="0.25">
      <c r="X153"/>
      <c r="Y153"/>
      <c r="Z153"/>
    </row>
    <row r="154" spans="24:26" ht="15" x14ac:dyDescent="0.25">
      <c r="X154"/>
      <c r="Y154"/>
      <c r="Z154"/>
    </row>
    <row r="155" spans="24:26" ht="15" x14ac:dyDescent="0.25">
      <c r="X155"/>
      <c r="Y155"/>
      <c r="Z155"/>
    </row>
    <row r="156" spans="24:26" ht="15" x14ac:dyDescent="0.25">
      <c r="X156"/>
      <c r="Y156"/>
      <c r="Z156"/>
    </row>
    <row r="157" spans="24:26" ht="15" x14ac:dyDescent="0.25">
      <c r="X157"/>
      <c r="Y157"/>
      <c r="Z157"/>
    </row>
    <row r="158" spans="24:26" ht="15" x14ac:dyDescent="0.25">
      <c r="X158"/>
      <c r="Y158"/>
      <c r="Z158"/>
    </row>
    <row r="159" spans="24:26" ht="15" x14ac:dyDescent="0.25">
      <c r="X159"/>
      <c r="Y159"/>
      <c r="Z159"/>
    </row>
    <row r="160" spans="24:26" ht="15" x14ac:dyDescent="0.25">
      <c r="X160"/>
      <c r="Y160"/>
      <c r="Z160"/>
    </row>
    <row r="161" spans="24:26" ht="15" x14ac:dyDescent="0.25">
      <c r="X161"/>
      <c r="Y161"/>
      <c r="Z161"/>
    </row>
    <row r="162" spans="24:26" ht="15" x14ac:dyDescent="0.25">
      <c r="X162"/>
      <c r="Y162"/>
      <c r="Z162"/>
    </row>
    <row r="163" spans="24:26" ht="15" x14ac:dyDescent="0.25">
      <c r="X163"/>
      <c r="Y163"/>
      <c r="Z163"/>
    </row>
    <row r="164" spans="24:26" ht="15" x14ac:dyDescent="0.25">
      <c r="X164"/>
      <c r="Y164"/>
      <c r="Z164"/>
    </row>
    <row r="165" spans="24:26" ht="15" x14ac:dyDescent="0.25">
      <c r="X165"/>
      <c r="Y165"/>
      <c r="Z165"/>
    </row>
    <row r="166" spans="24:26" ht="15" x14ac:dyDescent="0.25">
      <c r="X166"/>
      <c r="Y166"/>
      <c r="Z166"/>
    </row>
    <row r="167" spans="24:26" ht="15" x14ac:dyDescent="0.25">
      <c r="X167"/>
      <c r="Y167"/>
      <c r="Z167"/>
    </row>
    <row r="168" spans="24:26" ht="15" x14ac:dyDescent="0.25">
      <c r="X168"/>
      <c r="Y168"/>
      <c r="Z168"/>
    </row>
    <row r="169" spans="24:26" ht="15" x14ac:dyDescent="0.25">
      <c r="X169"/>
      <c r="Y169"/>
      <c r="Z169"/>
    </row>
    <row r="170" spans="24:26" ht="15" x14ac:dyDescent="0.25">
      <c r="X170"/>
      <c r="Y170"/>
      <c r="Z170"/>
    </row>
    <row r="171" spans="24:26" ht="15" x14ac:dyDescent="0.25">
      <c r="X171"/>
      <c r="Y171"/>
      <c r="Z171"/>
    </row>
    <row r="172" spans="24:26" ht="15" x14ac:dyDescent="0.25">
      <c r="X172"/>
      <c r="Y172"/>
      <c r="Z172"/>
    </row>
    <row r="173" spans="24:26" ht="15" x14ac:dyDescent="0.25">
      <c r="X173"/>
      <c r="Y173"/>
      <c r="Z173"/>
    </row>
    <row r="174" spans="24:26" ht="15" x14ac:dyDescent="0.25">
      <c r="X174"/>
      <c r="Y174"/>
      <c r="Z174"/>
    </row>
    <row r="175" spans="24:26" ht="15" x14ac:dyDescent="0.25">
      <c r="X175"/>
      <c r="Y175"/>
      <c r="Z175"/>
    </row>
    <row r="176" spans="24:26" ht="15" x14ac:dyDescent="0.25">
      <c r="X176"/>
      <c r="Y176"/>
      <c r="Z176"/>
    </row>
    <row r="177" spans="24:26" ht="15" x14ac:dyDescent="0.25">
      <c r="X177"/>
      <c r="Y177"/>
      <c r="Z177"/>
    </row>
    <row r="178" spans="24:26" ht="15" x14ac:dyDescent="0.25">
      <c r="X178"/>
      <c r="Y178"/>
      <c r="Z178"/>
    </row>
    <row r="179" spans="24:26" ht="15" x14ac:dyDescent="0.25">
      <c r="X179"/>
      <c r="Y179"/>
      <c r="Z179"/>
    </row>
    <row r="180" spans="24:26" ht="15" x14ac:dyDescent="0.25">
      <c r="X180"/>
      <c r="Y180"/>
      <c r="Z180"/>
    </row>
    <row r="181" spans="24:26" ht="15" x14ac:dyDescent="0.25">
      <c r="X181"/>
      <c r="Y181"/>
      <c r="Z181"/>
    </row>
    <row r="182" spans="24:26" ht="15" x14ac:dyDescent="0.25">
      <c r="X182"/>
      <c r="Y182"/>
      <c r="Z182"/>
    </row>
    <row r="183" spans="24:26" ht="15" x14ac:dyDescent="0.25">
      <c r="X183"/>
      <c r="Y183"/>
      <c r="Z183"/>
    </row>
    <row r="184" spans="24:26" ht="15" x14ac:dyDescent="0.25">
      <c r="X184"/>
      <c r="Y184"/>
      <c r="Z184"/>
    </row>
    <row r="185" spans="24:26" ht="15" x14ac:dyDescent="0.25">
      <c r="X185"/>
      <c r="Y185"/>
      <c r="Z185"/>
    </row>
  </sheetData>
  <dataConsolidate/>
  <pageMargins left="0.25" right="0.25" top="1" bottom="0.25" header="0.5" footer="0.3"/>
  <pageSetup scale="46" orientation="landscape" r:id="rId1"/>
  <rowBreaks count="1" manualBreakCount="1">
    <brk id="38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23"/>
  <sheetViews>
    <sheetView view="pageBreakPreview" zoomScale="60" zoomScaleNormal="90" workbookViewId="0">
      <pane xSplit="5" ySplit="9" topLeftCell="F10" activePane="bottomRight" state="frozen"/>
      <selection pane="topRight" activeCell="F1" sqref="F1"/>
      <selection pane="bottomLeft" activeCell="A12" sqref="A12"/>
      <selection pane="bottomRight" activeCell="AB16" sqref="AB16"/>
    </sheetView>
  </sheetViews>
  <sheetFormatPr defaultRowHeight="15" x14ac:dyDescent="0.25"/>
  <cols>
    <col min="1" max="1" width="31.42578125" bestFit="1" customWidth="1"/>
    <col min="2" max="2" width="40.85546875" bestFit="1" customWidth="1"/>
    <col min="3" max="3" width="12.140625" bestFit="1" customWidth="1"/>
    <col min="4" max="4" width="12.5703125" bestFit="1" customWidth="1"/>
    <col min="5" max="5" width="13.42578125" bestFit="1" customWidth="1"/>
    <col min="6" max="6" width="8.85546875" bestFit="1" customWidth="1"/>
    <col min="7" max="7" width="10.140625" bestFit="1" customWidth="1"/>
    <col min="8" max="8" width="8.5703125" bestFit="1" customWidth="1"/>
    <col min="9" max="9" width="10.5703125" bestFit="1" customWidth="1"/>
    <col min="10" max="10" width="18.28515625" bestFit="1" customWidth="1"/>
    <col min="11" max="11" width="11.5703125" bestFit="1" customWidth="1"/>
    <col min="12" max="12" width="16.5703125" bestFit="1" customWidth="1"/>
    <col min="13" max="26" width="8.5703125" bestFit="1" customWidth="1"/>
    <col min="27" max="27" width="7.140625" bestFit="1" customWidth="1"/>
    <col min="28" max="29" width="12.140625" bestFit="1" customWidth="1"/>
    <col min="30" max="30" width="13.42578125" bestFit="1" customWidth="1"/>
    <col min="31" max="31" width="9.42578125" bestFit="1" customWidth="1"/>
    <col min="32" max="32" width="13.42578125" bestFit="1" customWidth="1"/>
    <col min="33" max="33" width="8" bestFit="1" customWidth="1"/>
    <col min="34" max="34" width="14.5703125" bestFit="1" customWidth="1"/>
    <col min="35" max="35" width="8.5703125" bestFit="1" customWidth="1"/>
    <col min="36" max="36" width="7.140625" bestFit="1" customWidth="1"/>
    <col min="37" max="37" width="14.85546875" bestFit="1" customWidth="1"/>
    <col min="38" max="38" width="14.5703125" bestFit="1" customWidth="1"/>
    <col min="39" max="39" width="15.5703125" bestFit="1" customWidth="1"/>
    <col min="40" max="40" width="10.140625" bestFit="1" customWidth="1"/>
    <col min="41" max="41" width="2.85546875" customWidth="1"/>
    <col min="42" max="42" width="9.140625" bestFit="1" customWidth="1"/>
    <col min="43" max="43" width="10" bestFit="1" customWidth="1"/>
    <col min="44" max="44" width="11" bestFit="1" customWidth="1"/>
    <col min="45" max="45" width="10" bestFit="1" customWidth="1"/>
  </cols>
  <sheetData>
    <row r="1" spans="1:40" ht="24.75" thickBot="1" x14ac:dyDescent="0.3">
      <c r="A1" s="1"/>
      <c r="B1" s="1"/>
      <c r="C1" s="2"/>
      <c r="D1" s="2"/>
      <c r="E1" s="2"/>
      <c r="F1" s="2"/>
      <c r="G1" s="2"/>
      <c r="H1" s="2" t="s">
        <v>7</v>
      </c>
      <c r="I1" s="2" t="s">
        <v>8</v>
      </c>
      <c r="J1" s="15">
        <v>45200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5" t="s">
        <v>25</v>
      </c>
      <c r="AB1" s="5"/>
      <c r="AC1" s="5"/>
      <c r="AD1" s="5"/>
      <c r="AE1" s="5"/>
      <c r="AJ1" s="5" t="s">
        <v>26</v>
      </c>
      <c r="AK1" s="5"/>
      <c r="AL1" s="5"/>
      <c r="AM1" s="5"/>
      <c r="AN1" s="5"/>
    </row>
    <row r="2" spans="1:40" ht="72.75" thickBot="1" x14ac:dyDescent="0.3">
      <c r="A2" s="1" t="s">
        <v>0</v>
      </c>
      <c r="B2" s="1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2" t="s">
        <v>27</v>
      </c>
      <c r="I2" s="2" t="s">
        <v>27</v>
      </c>
      <c r="J2" s="2" t="s">
        <v>27</v>
      </c>
      <c r="K2" s="2" t="s">
        <v>27</v>
      </c>
      <c r="L2" s="2" t="s">
        <v>27</v>
      </c>
      <c r="M2" s="2" t="s">
        <v>27</v>
      </c>
      <c r="N2" s="2" t="s">
        <v>27</v>
      </c>
      <c r="O2" s="2" t="s">
        <v>27</v>
      </c>
      <c r="P2" s="2" t="s">
        <v>27</v>
      </c>
      <c r="Q2" s="2" t="s">
        <v>27</v>
      </c>
      <c r="R2" s="2" t="s">
        <v>27</v>
      </c>
      <c r="S2" s="2" t="s">
        <v>27</v>
      </c>
      <c r="T2" s="2" t="s">
        <v>27</v>
      </c>
      <c r="U2" s="2" t="s">
        <v>27</v>
      </c>
      <c r="V2" s="2" t="s">
        <v>27</v>
      </c>
      <c r="W2" s="2" t="s">
        <v>27</v>
      </c>
      <c r="X2" s="2" t="s">
        <v>27</v>
      </c>
      <c r="Y2" s="2" t="s">
        <v>27</v>
      </c>
      <c r="Z2" s="2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7" t="s">
        <v>33</v>
      </c>
      <c r="AG2" s="8" t="s">
        <v>34</v>
      </c>
      <c r="AH2" s="8" t="s">
        <v>35</v>
      </c>
      <c r="AI2" s="9" t="s">
        <v>36</v>
      </c>
      <c r="AJ2" s="6" t="s">
        <v>37</v>
      </c>
      <c r="AK2" s="6" t="s">
        <v>38</v>
      </c>
      <c r="AL2" s="6" t="s">
        <v>39</v>
      </c>
      <c r="AM2" s="6" t="s">
        <v>40</v>
      </c>
      <c r="AN2" s="6" t="s">
        <v>41</v>
      </c>
    </row>
    <row r="3" spans="1:40" x14ac:dyDescent="0.25">
      <c r="A3" s="10" t="s">
        <v>42</v>
      </c>
      <c r="B3" s="10" t="s">
        <v>43</v>
      </c>
      <c r="C3" s="10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1">
        <v>-533907.16206294799</v>
      </c>
      <c r="I3" s="11">
        <v>-36517946.777166001</v>
      </c>
      <c r="J3" s="11"/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2">
        <v>0</v>
      </c>
      <c r="AB3" s="12">
        <v>-37051853.939228952</v>
      </c>
      <c r="AC3" s="12">
        <v>0</v>
      </c>
      <c r="AD3" s="12">
        <v>0</v>
      </c>
      <c r="AE3" s="12">
        <v>0</v>
      </c>
      <c r="AF3" s="12">
        <v>-37051853.939228952</v>
      </c>
      <c r="AG3" s="12">
        <v>0</v>
      </c>
      <c r="AH3" s="13" t="s">
        <v>44</v>
      </c>
      <c r="AI3" s="13"/>
      <c r="AJ3" s="14">
        <v>0</v>
      </c>
      <c r="AK3" s="14">
        <v>-37051853.939228952</v>
      </c>
      <c r="AL3" s="14">
        <v>-1521581.1157152501</v>
      </c>
      <c r="AM3" s="14">
        <v>0</v>
      </c>
      <c r="AN3" s="14">
        <v>0</v>
      </c>
    </row>
    <row r="4" spans="1:40" x14ac:dyDescent="0.25">
      <c r="A4" s="10" t="s">
        <v>42</v>
      </c>
      <c r="B4" s="10" t="s">
        <v>49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1">
        <v>0</v>
      </c>
      <c r="I4" s="11">
        <v>-3067957.5151001564</v>
      </c>
      <c r="J4" s="11"/>
      <c r="K4" s="11">
        <v>-255475736.9686895</v>
      </c>
      <c r="L4" s="11">
        <v>-317661.80291747901</v>
      </c>
      <c r="M4" s="11">
        <v>-317661.80291747901</v>
      </c>
      <c r="N4" s="11">
        <v>-317661.80291747901</v>
      </c>
      <c r="O4" s="11">
        <v>-21201.420852283834</v>
      </c>
      <c r="P4" s="11">
        <v>-21201.420852283834</v>
      </c>
      <c r="Q4" s="11">
        <v>-21201.420852283834</v>
      </c>
      <c r="R4" s="11">
        <v>-21201.420852283834</v>
      </c>
      <c r="S4" s="11">
        <v>-21201.420852283834</v>
      </c>
      <c r="T4" s="11">
        <v>-21201.420852283834</v>
      </c>
      <c r="U4" s="11">
        <v>-21201.420852283834</v>
      </c>
      <c r="V4" s="11">
        <v>-21201.420852283834</v>
      </c>
      <c r="W4" s="11">
        <v>-21201.420852283834</v>
      </c>
      <c r="X4" s="11">
        <v>-21201.420852283834</v>
      </c>
      <c r="Y4" s="11">
        <v>-21201.420852283834</v>
      </c>
      <c r="Z4" s="11">
        <v>-21201.420852283834</v>
      </c>
      <c r="AA4" s="12">
        <v>0</v>
      </c>
      <c r="AB4" s="12">
        <v>-3067957.5151001564</v>
      </c>
      <c r="AC4" s="12">
        <v>0</v>
      </c>
      <c r="AD4" s="12">
        <v>-256428722.37744194</v>
      </c>
      <c r="AE4" s="12">
        <v>-254417.050227406</v>
      </c>
      <c r="AF4" s="12">
        <v>-259751096.9427695</v>
      </c>
      <c r="AG4" s="12">
        <v>0</v>
      </c>
      <c r="AH4" s="13" t="s">
        <v>44</v>
      </c>
      <c r="AI4" s="13"/>
      <c r="AJ4" s="14">
        <v>0</v>
      </c>
      <c r="AK4" s="14">
        <v>-3067957.5151001564</v>
      </c>
      <c r="AL4" s="14">
        <v>-127831.56312917318</v>
      </c>
      <c r="AM4" s="14">
        <v>-21355824.289665267</v>
      </c>
      <c r="AN4" s="14">
        <v>-33553.936771666966</v>
      </c>
    </row>
    <row r="6" spans="1:40" x14ac:dyDescent="0.25">
      <c r="A6" t="s">
        <v>209</v>
      </c>
      <c r="B6" s="10" t="s">
        <v>43</v>
      </c>
      <c r="J6" s="11">
        <f>SUM(H3:I3)</f>
        <v>-37051853.939228952</v>
      </c>
      <c r="AB6">
        <v>0</v>
      </c>
      <c r="AC6" s="7">
        <f>J6</f>
        <v>-37051853.939228952</v>
      </c>
      <c r="AF6" s="7">
        <f>SUM(AB6:AE6)</f>
        <v>-37051853.939228952</v>
      </c>
      <c r="AJ6" s="14"/>
      <c r="AK6" s="14">
        <v>0</v>
      </c>
      <c r="AL6" s="14">
        <f>AF6*5/24</f>
        <v>-7719136.2373393653</v>
      </c>
      <c r="AM6" s="14">
        <v>0</v>
      </c>
      <c r="AN6" s="14">
        <v>0</v>
      </c>
    </row>
    <row r="7" spans="1:40" x14ac:dyDescent="0.25">
      <c r="A7" t="s">
        <v>209</v>
      </c>
      <c r="B7" s="10" t="s">
        <v>49</v>
      </c>
      <c r="J7" s="11">
        <f>I4</f>
        <v>-3067957.5151001564</v>
      </c>
      <c r="L7" s="11">
        <f>SUM(K4:Z4)</f>
        <v>-256683139.42766923</v>
      </c>
      <c r="AB7">
        <v>0</v>
      </c>
      <c r="AC7" s="7">
        <f>J7</f>
        <v>-3067957.5151001564</v>
      </c>
      <c r="AD7" s="7">
        <f>L7</f>
        <v>-256683139.42766923</v>
      </c>
      <c r="AE7">
        <v>0</v>
      </c>
      <c r="AF7" s="7">
        <f>SUM(AB7:AE7)</f>
        <v>-259751096.94276938</v>
      </c>
      <c r="AJ7" s="14"/>
      <c r="AK7" s="14">
        <v>0</v>
      </c>
      <c r="AL7" s="14">
        <f>AC7*5/24</f>
        <v>-639157.81564586598</v>
      </c>
      <c r="AM7" s="14">
        <f>AF7*5/24</f>
        <v>-54114811.863076955</v>
      </c>
      <c r="AN7" s="14">
        <v>0</v>
      </c>
    </row>
    <row r="10" spans="1:40" x14ac:dyDescent="0.25">
      <c r="J10" s="240">
        <v>45200</v>
      </c>
      <c r="K10" s="201"/>
      <c r="L10" s="240">
        <v>45566</v>
      </c>
    </row>
    <row r="11" spans="1:40" ht="30" x14ac:dyDescent="0.25">
      <c r="A11" s="200"/>
      <c r="B11" s="200"/>
      <c r="C11" s="238" t="s">
        <v>61</v>
      </c>
      <c r="D11" s="239" t="s">
        <v>210</v>
      </c>
      <c r="E11" s="238" t="s">
        <v>62</v>
      </c>
      <c r="F11" s="200"/>
      <c r="G11" s="200"/>
      <c r="H11" s="200"/>
      <c r="I11" s="200"/>
      <c r="J11" s="200" t="s">
        <v>208</v>
      </c>
      <c r="K11" s="200"/>
      <c r="L11" s="200" t="s">
        <v>208</v>
      </c>
      <c r="AK11" s="188"/>
      <c r="AL11" s="188"/>
      <c r="AM11" s="188"/>
      <c r="AN11" s="188"/>
    </row>
    <row r="12" spans="1:40" x14ac:dyDescent="0.25">
      <c r="A12" t="s">
        <v>50</v>
      </c>
      <c r="B12" s="185" t="s">
        <v>51</v>
      </c>
      <c r="C12" s="16"/>
      <c r="AK12" s="187"/>
      <c r="AL12" s="187"/>
      <c r="AM12" s="187"/>
      <c r="AN12" s="187"/>
    </row>
    <row r="13" spans="1:40" x14ac:dyDescent="0.25">
      <c r="B13" t="s">
        <v>52</v>
      </c>
      <c r="C13" s="16">
        <v>0.75180000000000002</v>
      </c>
      <c r="D13">
        <v>3.04E-2</v>
      </c>
      <c r="E13">
        <v>2.4E-2</v>
      </c>
      <c r="J13" s="14">
        <f>-$J$7*C13</f>
        <v>2306490.4598522978</v>
      </c>
      <c r="L13" s="14">
        <f>-C13*$L$7</f>
        <v>192974384.22172174</v>
      </c>
      <c r="AK13" s="14"/>
      <c r="AL13" s="14"/>
      <c r="AM13" s="14"/>
      <c r="AN13" s="14"/>
    </row>
    <row r="14" spans="1:40" x14ac:dyDescent="0.25">
      <c r="B14" t="s">
        <v>53</v>
      </c>
      <c r="C14" s="16">
        <v>8.6999999999999994E-2</v>
      </c>
      <c r="D14">
        <v>3.2500000000000001E-2</v>
      </c>
      <c r="E14">
        <v>2.7400000000000001E-2</v>
      </c>
      <c r="J14" s="14">
        <f t="shared" ref="J14:J17" si="0">-$J$7*C14</f>
        <v>266912.3038137136</v>
      </c>
      <c r="L14" s="14">
        <f t="shared" ref="L14:L17" si="1">-C14*$L$7</f>
        <v>22331433.130207222</v>
      </c>
      <c r="AK14" s="14"/>
      <c r="AL14" s="14"/>
      <c r="AM14" s="14"/>
      <c r="AN14" s="14"/>
    </row>
    <row r="15" spans="1:40" x14ac:dyDescent="0.25">
      <c r="B15" t="s">
        <v>54</v>
      </c>
      <c r="C15" s="16">
        <v>0.13589999999999999</v>
      </c>
      <c r="D15">
        <v>1.29E-2</v>
      </c>
      <c r="E15">
        <v>1.18E-2</v>
      </c>
      <c r="J15" s="14">
        <f t="shared" si="0"/>
        <v>416935.42630211124</v>
      </c>
      <c r="L15" s="14">
        <f t="shared" si="1"/>
        <v>34883238.648220249</v>
      </c>
      <c r="AK15" s="14"/>
      <c r="AL15" s="14"/>
      <c r="AM15" s="14"/>
      <c r="AN15" s="14"/>
    </row>
    <row r="16" spans="1:40" x14ac:dyDescent="0.25">
      <c r="B16" t="s">
        <v>55</v>
      </c>
      <c r="C16" s="16">
        <v>1.5699999999999999E-2</v>
      </c>
      <c r="D16">
        <v>1.8100000000000002E-2</v>
      </c>
      <c r="E16">
        <v>1.67E-2</v>
      </c>
      <c r="J16" s="14">
        <f t="shared" si="0"/>
        <v>48166.932987072454</v>
      </c>
      <c r="L16" s="14">
        <f t="shared" si="1"/>
        <v>4029925.2890144065</v>
      </c>
      <c r="AK16" s="14"/>
      <c r="AL16" s="14"/>
      <c r="AM16" s="14"/>
      <c r="AN16" s="14"/>
    </row>
    <row r="17" spans="1:40" x14ac:dyDescent="0.25">
      <c r="B17" t="s">
        <v>56</v>
      </c>
      <c r="C17" s="16">
        <v>9.5999999999999992E-3</v>
      </c>
      <c r="D17">
        <v>6.6699999999999995E-2</v>
      </c>
      <c r="E17">
        <v>6.6699999999999995E-2</v>
      </c>
      <c r="J17" s="241">
        <f t="shared" si="0"/>
        <v>29452.392144961501</v>
      </c>
      <c r="L17" s="241">
        <f t="shared" si="1"/>
        <v>2464158.1385056241</v>
      </c>
      <c r="AK17" s="14"/>
      <c r="AL17" s="14"/>
      <c r="AM17" s="14"/>
      <c r="AN17" s="14"/>
    </row>
    <row r="18" spans="1:40" x14ac:dyDescent="0.25">
      <c r="C18" s="16"/>
      <c r="J18" s="14">
        <f>SUM(J13:J17)</f>
        <v>3067957.5151001564</v>
      </c>
      <c r="L18" s="14">
        <f>SUM(L13:L17)</f>
        <v>256683139.42766923</v>
      </c>
      <c r="AK18" s="14"/>
      <c r="AL18" s="14"/>
      <c r="AM18" s="14"/>
      <c r="AN18" s="14"/>
    </row>
    <row r="19" spans="1:40" x14ac:dyDescent="0.25">
      <c r="J19" s="14"/>
      <c r="AK19" s="14"/>
      <c r="AL19" s="14"/>
      <c r="AM19" s="14"/>
      <c r="AN19" s="14"/>
    </row>
    <row r="20" spans="1:40" x14ac:dyDescent="0.25">
      <c r="A20" t="s">
        <v>57</v>
      </c>
      <c r="B20" s="185" t="s">
        <v>58</v>
      </c>
      <c r="C20" s="16"/>
      <c r="J20" s="14"/>
      <c r="AK20" s="14"/>
      <c r="AL20" s="14"/>
      <c r="AM20" s="14"/>
      <c r="AN20" s="14"/>
    </row>
    <row r="21" spans="1:40" x14ac:dyDescent="0.25">
      <c r="B21" t="s">
        <v>59</v>
      </c>
      <c r="C21" s="16">
        <v>0.54370866778543214</v>
      </c>
      <c r="D21">
        <v>2.4500000000000001E-2</v>
      </c>
      <c r="E21">
        <v>2.5100000000000001E-2</v>
      </c>
      <c r="J21" s="14">
        <f>-J6*C21</f>
        <v>20145414.14427859</v>
      </c>
      <c r="L21" s="14"/>
      <c r="AK21" s="14"/>
      <c r="AL21" s="14"/>
      <c r="AM21" s="14"/>
      <c r="AN21" s="14"/>
    </row>
    <row r="22" spans="1:40" x14ac:dyDescent="0.25">
      <c r="B22" t="s">
        <v>60</v>
      </c>
      <c r="C22" s="16">
        <v>0.45629133221456775</v>
      </c>
      <c r="D22">
        <v>9.4999999999999998E-3</v>
      </c>
      <c r="E22">
        <v>1.2200000000000001E-2</v>
      </c>
      <c r="J22" s="241">
        <f>-J6*C22</f>
        <v>16906439.794950359</v>
      </c>
      <c r="L22" s="14"/>
      <c r="AK22" s="14"/>
      <c r="AL22" s="14"/>
      <c r="AM22" s="14"/>
      <c r="AN22" s="14"/>
    </row>
    <row r="23" spans="1:40" x14ac:dyDescent="0.25">
      <c r="J23" s="186">
        <f>SUM(J21:J22)</f>
        <v>37051853.939228952</v>
      </c>
    </row>
  </sheetData>
  <pageMargins left="0.7" right="0.7" top="1" bottom="0.75" header="0.5" footer="0.3"/>
  <pageSetup scale="81" orientation="portrait" horizontalDpi="300" verticalDpi="300" r:id="rId1"/>
  <colBreaks count="3" manualBreakCount="3">
    <brk id="5" max="1048575" man="1"/>
    <brk id="26" max="1048575" man="1"/>
    <brk id="3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N413"/>
  <sheetViews>
    <sheetView view="pageBreakPreview" zoomScale="60" zoomScaleNormal="100" workbookViewId="0">
      <selection activeCell="U7" sqref="U7"/>
    </sheetView>
  </sheetViews>
  <sheetFormatPr defaultColWidth="9.140625" defaultRowHeight="12.75" x14ac:dyDescent="0.2"/>
  <cols>
    <col min="1" max="1" width="9.140625" style="192"/>
    <col min="2" max="2" width="1.5703125" style="192" customWidth="1"/>
    <col min="3" max="3" width="8.140625" style="192" bestFit="1" customWidth="1"/>
    <col min="4" max="4" width="9" style="192" bestFit="1" customWidth="1"/>
    <col min="5" max="5" width="1.5703125" style="192" customWidth="1"/>
    <col min="6" max="6" width="8.140625" style="192" bestFit="1" customWidth="1"/>
    <col min="7" max="7" width="9" style="192" bestFit="1" customWidth="1"/>
    <col min="8" max="8" width="1.5703125" style="192" customWidth="1"/>
    <col min="9" max="9" width="8.140625" style="192" bestFit="1" customWidth="1"/>
    <col min="10" max="10" width="9" style="192" bestFit="1" customWidth="1"/>
    <col min="11" max="11" width="1.5703125" style="192" customWidth="1"/>
    <col min="12" max="12" width="8.140625" style="192" bestFit="1" customWidth="1"/>
    <col min="13" max="13" width="9" style="192" bestFit="1" customWidth="1"/>
    <col min="14" max="14" width="1.5703125" style="192" customWidth="1"/>
    <col min="15" max="15" width="8.140625" style="192" bestFit="1" customWidth="1"/>
    <col min="16" max="16" width="9" style="192" bestFit="1" customWidth="1"/>
    <col min="17" max="17" width="1.5703125" style="192" customWidth="1"/>
    <col min="18" max="18" width="8.140625" style="192" bestFit="1" customWidth="1"/>
    <col min="19" max="19" width="9" style="192" bestFit="1" customWidth="1"/>
    <col min="20" max="20" width="1.5703125" style="192" customWidth="1"/>
    <col min="21" max="21" width="8.140625" style="192" bestFit="1" customWidth="1"/>
    <col min="22" max="22" width="9" style="192" bestFit="1" customWidth="1"/>
    <col min="23" max="23" width="1.5703125" style="192" customWidth="1"/>
    <col min="24" max="24" width="8.140625" style="192" bestFit="1" customWidth="1"/>
    <col min="25" max="25" width="9" style="192" bestFit="1" customWidth="1"/>
    <col min="26" max="26" width="1.5703125" style="192" customWidth="1"/>
    <col min="27" max="27" width="8.140625" style="192" bestFit="1" customWidth="1"/>
    <col min="28" max="28" width="9" style="192" bestFit="1" customWidth="1"/>
    <col min="29" max="29" width="1.5703125" style="192" customWidth="1"/>
    <col min="30" max="30" width="9.140625" style="192"/>
    <col min="31" max="31" width="9" style="192" bestFit="1" customWidth="1"/>
    <col min="32" max="32" width="1.5703125" style="192" customWidth="1"/>
    <col min="33" max="34" width="9.140625" style="192"/>
    <col min="35" max="35" width="1" style="192" customWidth="1"/>
    <col min="36" max="37" width="9.140625" style="192"/>
    <col min="38" max="38" width="2.140625" style="192" customWidth="1"/>
    <col min="39" max="40" width="9.140625" style="192"/>
    <col min="41" max="41" width="2.42578125" style="192" customWidth="1"/>
    <col min="42" max="42" width="18.85546875" style="192" bestFit="1" customWidth="1"/>
    <col min="43" max="16384" width="9.140625" style="192"/>
  </cols>
  <sheetData>
    <row r="1" spans="1:144" x14ac:dyDescent="0.2">
      <c r="A1" s="190" t="s">
        <v>152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1:144" x14ac:dyDescent="0.2">
      <c r="A2" s="190" t="s">
        <v>153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</row>
    <row r="3" spans="1:144" x14ac:dyDescent="0.2">
      <c r="A3" s="193"/>
    </row>
    <row r="4" spans="1:144" x14ac:dyDescent="0.2">
      <c r="A4" s="193" t="s">
        <v>154</v>
      </c>
    </row>
    <row r="5" spans="1:144" x14ac:dyDescent="0.2">
      <c r="C5" s="194" t="s">
        <v>155</v>
      </c>
      <c r="F5" s="194" t="s">
        <v>155</v>
      </c>
      <c r="I5" s="194" t="s">
        <v>155</v>
      </c>
      <c r="L5" s="194" t="s">
        <v>155</v>
      </c>
      <c r="O5" s="194" t="s">
        <v>155</v>
      </c>
      <c r="R5" s="194" t="s">
        <v>155</v>
      </c>
      <c r="U5" s="194" t="s">
        <v>156</v>
      </c>
      <c r="X5" s="194" t="s">
        <v>156</v>
      </c>
      <c r="AA5" s="194" t="s">
        <v>156</v>
      </c>
      <c r="AD5" s="194" t="s">
        <v>157</v>
      </c>
      <c r="AG5" s="194" t="s">
        <v>157</v>
      </c>
      <c r="AJ5" s="195" t="s">
        <v>158</v>
      </c>
      <c r="AM5" s="194" t="s">
        <v>156</v>
      </c>
      <c r="AP5" s="194" t="s">
        <v>171</v>
      </c>
    </row>
    <row r="6" spans="1:144" s="194" customFormat="1" x14ac:dyDescent="0.2">
      <c r="A6" s="196" t="s">
        <v>159</v>
      </c>
      <c r="B6" s="197"/>
      <c r="C6" s="196" t="s">
        <v>160</v>
      </c>
      <c r="D6" s="196" t="s">
        <v>161</v>
      </c>
      <c r="E6" s="197"/>
      <c r="F6" s="196" t="s">
        <v>162</v>
      </c>
      <c r="G6" s="196" t="str">
        <f>+D6</f>
        <v>Cumulative</v>
      </c>
      <c r="H6" s="197"/>
      <c r="I6" s="196" t="s">
        <v>163</v>
      </c>
      <c r="J6" s="196" t="str">
        <f>+G6</f>
        <v>Cumulative</v>
      </c>
      <c r="K6" s="197"/>
      <c r="L6" s="196" t="s">
        <v>164</v>
      </c>
      <c r="M6" s="196" t="str">
        <f>+G6</f>
        <v>Cumulative</v>
      </c>
      <c r="N6" s="197"/>
      <c r="O6" s="196" t="s">
        <v>165</v>
      </c>
      <c r="P6" s="196" t="str">
        <f>+J6</f>
        <v>Cumulative</v>
      </c>
      <c r="Q6" s="197"/>
      <c r="R6" s="196" t="s">
        <v>166</v>
      </c>
      <c r="S6" s="196" t="str">
        <f>+J6</f>
        <v>Cumulative</v>
      </c>
      <c r="T6" s="197"/>
      <c r="U6" s="196" t="s">
        <v>167</v>
      </c>
      <c r="V6" s="196" t="str">
        <f>+P6</f>
        <v>Cumulative</v>
      </c>
      <c r="W6" s="197"/>
      <c r="X6" s="196" t="s">
        <v>165</v>
      </c>
      <c r="Y6" s="196" t="str">
        <f>+S6</f>
        <v>Cumulative</v>
      </c>
      <c r="Z6" s="197"/>
      <c r="AA6" s="196" t="s">
        <v>168</v>
      </c>
      <c r="AB6" s="196" t="str">
        <f>+V6</f>
        <v>Cumulative</v>
      </c>
      <c r="AC6" s="197"/>
      <c r="AD6" s="196" t="s">
        <v>169</v>
      </c>
      <c r="AE6" s="196" t="str">
        <f>+AB6</f>
        <v>Cumulative</v>
      </c>
      <c r="AF6" s="197"/>
      <c r="AG6" s="196" t="s">
        <v>170</v>
      </c>
      <c r="AH6" s="196" t="str">
        <f>+AE6</f>
        <v>Cumulative</v>
      </c>
      <c r="AI6" s="197"/>
      <c r="AJ6" s="196" t="s">
        <v>160</v>
      </c>
      <c r="AK6" s="196" t="s">
        <v>161</v>
      </c>
      <c r="AL6" s="197"/>
      <c r="AM6" s="196" t="s">
        <v>166</v>
      </c>
      <c r="AN6" s="196" t="str">
        <f>+AE6</f>
        <v>Cumulative</v>
      </c>
      <c r="AO6" s="197"/>
      <c r="AP6" s="199" t="s">
        <v>170</v>
      </c>
      <c r="AQ6" s="196" t="str">
        <f>+AN6</f>
        <v>Cumulative</v>
      </c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</row>
    <row r="7" spans="1:144" x14ac:dyDescent="0.2">
      <c r="A7" s="194">
        <v>1</v>
      </c>
      <c r="C7" s="198">
        <v>0.33329999999999999</v>
      </c>
      <c r="D7" s="198">
        <f>+C7</f>
        <v>0.33329999999999999</v>
      </c>
      <c r="E7" s="198"/>
      <c r="F7" s="198">
        <v>0.2</v>
      </c>
      <c r="G7" s="198">
        <f>+F7</f>
        <v>0.2</v>
      </c>
      <c r="H7" s="198"/>
      <c r="I7" s="198">
        <v>0.1429</v>
      </c>
      <c r="J7" s="198">
        <f>+I7</f>
        <v>0.1429</v>
      </c>
      <c r="K7" s="198"/>
      <c r="L7" s="198">
        <v>0.11111</v>
      </c>
      <c r="M7" s="198">
        <f>+L7</f>
        <v>0.11111</v>
      </c>
      <c r="N7" s="198"/>
      <c r="O7" s="198">
        <v>0.1</v>
      </c>
      <c r="P7" s="198">
        <f>+O7</f>
        <v>0.1</v>
      </c>
      <c r="Q7" s="198"/>
      <c r="R7" s="198">
        <v>8.3299999999999999E-2</v>
      </c>
      <c r="S7" s="198">
        <f>+R7</f>
        <v>8.3299999999999999E-2</v>
      </c>
      <c r="T7" s="198"/>
      <c r="U7" s="198">
        <v>0.05</v>
      </c>
      <c r="V7" s="198">
        <f>+U7</f>
        <v>0.05</v>
      </c>
      <c r="W7" s="198"/>
      <c r="X7" s="198">
        <v>7.4999999999999997E-2</v>
      </c>
      <c r="Y7" s="198">
        <f>+X7</f>
        <v>7.4999999999999997E-2</v>
      </c>
      <c r="Z7" s="198"/>
      <c r="AA7" s="198">
        <v>3.7499999999999999E-2</v>
      </c>
      <c r="AB7" s="198">
        <f>+AA7</f>
        <v>3.7499999999999999E-2</v>
      </c>
      <c r="AC7" s="198"/>
      <c r="AD7" s="198">
        <v>1.72E-2</v>
      </c>
      <c r="AE7" s="198">
        <f>+AD7</f>
        <v>1.72E-2</v>
      </c>
      <c r="AF7" s="198"/>
      <c r="AG7" s="198">
        <v>1.2840000000000001E-2</v>
      </c>
      <c r="AH7" s="198">
        <f>+AG7</f>
        <v>1.2840000000000001E-2</v>
      </c>
      <c r="AI7" s="198"/>
      <c r="AJ7" s="198">
        <f>1/3/2</f>
        <v>0.16666666666666666</v>
      </c>
      <c r="AK7" s="198">
        <f>+AJ7</f>
        <v>0.16666666666666666</v>
      </c>
      <c r="AL7" s="198"/>
      <c r="AM7" s="198">
        <v>6.25E-2</v>
      </c>
      <c r="AN7" s="198">
        <f>+AM7</f>
        <v>6.25E-2</v>
      </c>
      <c r="AO7" s="198"/>
      <c r="AP7" s="198">
        <v>1.1769999999999999E-2</v>
      </c>
      <c r="AQ7" s="198">
        <f>+AP7</f>
        <v>1.1769999999999999E-2</v>
      </c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</row>
    <row r="8" spans="1:144" x14ac:dyDescent="0.2">
      <c r="A8" s="194">
        <f>+A7+1</f>
        <v>2</v>
      </c>
      <c r="C8" s="198">
        <v>0.44450000000000001</v>
      </c>
      <c r="D8" s="198">
        <f>+D7+C8</f>
        <v>0.77780000000000005</v>
      </c>
      <c r="E8" s="198"/>
      <c r="F8" s="198">
        <v>0.32</v>
      </c>
      <c r="G8" s="198">
        <f>+G7+F8</f>
        <v>0.52</v>
      </c>
      <c r="H8" s="198"/>
      <c r="I8" s="198">
        <v>0.24490000000000001</v>
      </c>
      <c r="J8" s="198">
        <f>+J7+I8</f>
        <v>0.38780000000000003</v>
      </c>
      <c r="K8" s="198"/>
      <c r="L8" s="198">
        <v>0.19753000000000001</v>
      </c>
      <c r="M8" s="198">
        <f>+M7+L8</f>
        <v>0.30864000000000003</v>
      </c>
      <c r="N8" s="198"/>
      <c r="O8" s="198">
        <v>0.18</v>
      </c>
      <c r="P8" s="198">
        <f>+P7+O8</f>
        <v>0.28000000000000003</v>
      </c>
      <c r="Q8" s="198"/>
      <c r="R8" s="198">
        <v>0.15279999999999999</v>
      </c>
      <c r="S8" s="198">
        <f>+S7+R8</f>
        <v>0.23609999999999998</v>
      </c>
      <c r="T8" s="198"/>
      <c r="U8" s="198">
        <v>9.5000000000000001E-2</v>
      </c>
      <c r="V8" s="198">
        <f>+V7+U8</f>
        <v>0.14500000000000002</v>
      </c>
      <c r="W8" s="198"/>
      <c r="X8" s="198">
        <v>0.13875000000000001</v>
      </c>
      <c r="Y8" s="198">
        <f>+Y7+X8</f>
        <v>0.21375</v>
      </c>
      <c r="Z8" s="198"/>
      <c r="AA8" s="198">
        <v>7.2190000000000004E-2</v>
      </c>
      <c r="AB8" s="198">
        <f>+AB7+AA8</f>
        <v>0.10969000000000001</v>
      </c>
      <c r="AC8" s="198"/>
      <c r="AD8" s="198">
        <v>3.175E-2</v>
      </c>
      <c r="AE8" s="198">
        <f>+AE7+AD8</f>
        <v>4.895E-2</v>
      </c>
      <c r="AF8" s="198"/>
      <c r="AG8" s="198">
        <v>2.564E-2</v>
      </c>
      <c r="AH8" s="198">
        <f>+AH7+AG8</f>
        <v>3.848E-2</v>
      </c>
      <c r="AI8" s="198"/>
      <c r="AJ8" s="198">
        <f>1/3</f>
        <v>0.33333333333333331</v>
      </c>
      <c r="AK8" s="198">
        <f>+AK7+AJ8</f>
        <v>0.5</v>
      </c>
      <c r="AL8" s="198"/>
      <c r="AM8" s="198">
        <v>0.11719</v>
      </c>
      <c r="AN8" s="198">
        <f>+AN7+AM8</f>
        <v>0.17969000000000002</v>
      </c>
      <c r="AO8" s="198"/>
      <c r="AP8" s="198">
        <v>2.564E-2</v>
      </c>
      <c r="AQ8" s="198">
        <f>+AQ7+AP8</f>
        <v>3.7409999999999999E-2</v>
      </c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</row>
    <row r="9" spans="1:144" x14ac:dyDescent="0.2">
      <c r="A9" s="194">
        <f t="shared" ref="A9:A46" si="0">+A8+1</f>
        <v>3</v>
      </c>
      <c r="C9" s="198">
        <v>0.14810000000000001</v>
      </c>
      <c r="D9" s="198">
        <f>+D8+C9</f>
        <v>0.92590000000000006</v>
      </c>
      <c r="E9" s="198"/>
      <c r="F9" s="198">
        <v>0.192</v>
      </c>
      <c r="G9" s="198">
        <f>+G8+F9</f>
        <v>0.71199999999999997</v>
      </c>
      <c r="H9" s="198"/>
      <c r="I9" s="198">
        <v>0.1749</v>
      </c>
      <c r="J9" s="198">
        <f t="shared" ref="J9:J14" si="1">+J8+I9</f>
        <v>0.56269999999999998</v>
      </c>
      <c r="K9" s="198"/>
      <c r="L9" s="198">
        <v>0.15364</v>
      </c>
      <c r="M9" s="198">
        <f t="shared" ref="M9:M16" si="2">+M8+L9</f>
        <v>0.46228000000000002</v>
      </c>
      <c r="N9" s="198"/>
      <c r="O9" s="198">
        <v>0.14399999999999999</v>
      </c>
      <c r="P9" s="198">
        <f t="shared" ref="P9:P17" si="3">+P8+O9</f>
        <v>0.42400000000000004</v>
      </c>
      <c r="Q9" s="198"/>
      <c r="R9" s="198">
        <v>0.1273</v>
      </c>
      <c r="S9" s="198">
        <f t="shared" ref="S9:S19" si="4">+S8+R9</f>
        <v>0.36339999999999995</v>
      </c>
      <c r="T9" s="198"/>
      <c r="U9" s="198">
        <v>8.5500000000000007E-2</v>
      </c>
      <c r="V9" s="198">
        <f t="shared" ref="V9:V22" si="5">+V8+U9</f>
        <v>0.23050000000000004</v>
      </c>
      <c r="W9" s="198"/>
      <c r="X9" s="198">
        <v>0.11794</v>
      </c>
      <c r="Y9" s="198">
        <f t="shared" ref="Y9:Y17" si="6">+Y8+X9</f>
        <v>0.33168999999999998</v>
      </c>
      <c r="Z9" s="198"/>
      <c r="AA9" s="198">
        <v>6.6769999999999996E-2</v>
      </c>
      <c r="AB9" s="198">
        <f t="shared" ref="AB9:AB24" si="7">+AB8+AA9</f>
        <v>0.17646000000000001</v>
      </c>
      <c r="AC9" s="198"/>
      <c r="AD9" s="198">
        <v>3.175E-2</v>
      </c>
      <c r="AE9" s="198">
        <f t="shared" ref="AE9:AE38" si="8">+AE8+AD9</f>
        <v>8.0699999999999994E-2</v>
      </c>
      <c r="AF9" s="198"/>
      <c r="AG9" s="198">
        <v>2.564E-2</v>
      </c>
      <c r="AH9" s="198">
        <f t="shared" ref="AH9:AH46" si="9">+AH8+AG9</f>
        <v>6.4119999999999996E-2</v>
      </c>
      <c r="AI9" s="198"/>
      <c r="AJ9" s="198">
        <f>1/3</f>
        <v>0.33333333333333331</v>
      </c>
      <c r="AK9" s="198">
        <f>+AK8+AJ9</f>
        <v>0.83333333333333326</v>
      </c>
      <c r="AL9" s="198"/>
      <c r="AM9" s="198">
        <v>0.10255</v>
      </c>
      <c r="AN9" s="198">
        <f t="shared" ref="AN9:AN19" si="10">+AN8+AM9</f>
        <v>0.28224000000000005</v>
      </c>
      <c r="AO9" s="198"/>
      <c r="AP9" s="198">
        <v>2.564E-2</v>
      </c>
      <c r="AQ9" s="198">
        <f t="shared" ref="AQ9:AQ46" si="11">+AQ8+AP9</f>
        <v>6.3049999999999995E-2</v>
      </c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</row>
    <row r="10" spans="1:144" x14ac:dyDescent="0.2">
      <c r="A10" s="194">
        <f t="shared" si="0"/>
        <v>4</v>
      </c>
      <c r="C10" s="198">
        <v>7.4099999999999999E-2</v>
      </c>
      <c r="D10" s="198">
        <f>+D9+C10</f>
        <v>1</v>
      </c>
      <c r="E10" s="198"/>
      <c r="F10" s="198">
        <v>0.1152</v>
      </c>
      <c r="G10" s="198">
        <f>+G9+F10</f>
        <v>0.82719999999999994</v>
      </c>
      <c r="H10" s="198"/>
      <c r="I10" s="198">
        <v>0.1249</v>
      </c>
      <c r="J10" s="198">
        <f t="shared" si="1"/>
        <v>0.68759999999999999</v>
      </c>
      <c r="K10" s="198"/>
      <c r="L10" s="198">
        <v>0.11949</v>
      </c>
      <c r="M10" s="198">
        <f t="shared" si="2"/>
        <v>0.58177000000000001</v>
      </c>
      <c r="N10" s="198"/>
      <c r="O10" s="198">
        <v>0.1152</v>
      </c>
      <c r="P10" s="198">
        <f t="shared" si="3"/>
        <v>0.53920000000000001</v>
      </c>
      <c r="Q10" s="198"/>
      <c r="R10" s="198">
        <v>0.1061</v>
      </c>
      <c r="S10" s="198">
        <f t="shared" si="4"/>
        <v>0.46949999999999992</v>
      </c>
      <c r="T10" s="198"/>
      <c r="U10" s="198">
        <v>7.6999999999999999E-2</v>
      </c>
      <c r="V10" s="198">
        <f t="shared" si="5"/>
        <v>0.30750000000000005</v>
      </c>
      <c r="W10" s="198"/>
      <c r="X10" s="198">
        <v>0.10025000000000001</v>
      </c>
      <c r="Y10" s="198">
        <f t="shared" si="6"/>
        <v>0.43193999999999999</v>
      </c>
      <c r="Z10" s="198"/>
      <c r="AA10" s="198">
        <v>6.1769999999999999E-2</v>
      </c>
      <c r="AB10" s="198">
        <f t="shared" si="7"/>
        <v>0.23823</v>
      </c>
      <c r="AC10" s="198"/>
      <c r="AD10" s="198">
        <v>3.175E-2</v>
      </c>
      <c r="AE10" s="198">
        <f t="shared" si="8"/>
        <v>0.11244999999999999</v>
      </c>
      <c r="AF10" s="198"/>
      <c r="AG10" s="198">
        <v>2.564E-2</v>
      </c>
      <c r="AH10" s="198">
        <f t="shared" si="9"/>
        <v>8.9759999999999993E-2</v>
      </c>
      <c r="AI10" s="198"/>
      <c r="AJ10" s="198">
        <f>1/3/2</f>
        <v>0.16666666666666666</v>
      </c>
      <c r="AK10" s="198">
        <f>+AK9+AJ10</f>
        <v>0.99999999999999989</v>
      </c>
      <c r="AL10" s="198"/>
      <c r="AM10" s="198">
        <v>8.9730000000000004E-2</v>
      </c>
      <c r="AN10" s="198">
        <f t="shared" si="10"/>
        <v>0.37197000000000002</v>
      </c>
      <c r="AO10" s="198"/>
      <c r="AP10" s="198">
        <v>2.564E-2</v>
      </c>
      <c r="AQ10" s="198">
        <f t="shared" si="11"/>
        <v>8.8689999999999991E-2</v>
      </c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</row>
    <row r="11" spans="1:144" x14ac:dyDescent="0.2">
      <c r="A11" s="194">
        <f t="shared" si="0"/>
        <v>5</v>
      </c>
      <c r="C11" s="198"/>
      <c r="D11" s="198"/>
      <c r="E11" s="198"/>
      <c r="F11" s="198">
        <v>0.1152</v>
      </c>
      <c r="G11" s="198">
        <f>+G10+F11</f>
        <v>0.9423999999999999</v>
      </c>
      <c r="H11" s="198"/>
      <c r="I11" s="198">
        <v>8.9300000000000004E-2</v>
      </c>
      <c r="J11" s="198">
        <f t="shared" si="1"/>
        <v>0.77690000000000003</v>
      </c>
      <c r="K11" s="198"/>
      <c r="L11" s="198">
        <v>9.2939999999999995E-2</v>
      </c>
      <c r="M11" s="198">
        <f t="shared" si="2"/>
        <v>0.67471000000000003</v>
      </c>
      <c r="N11" s="198"/>
      <c r="O11" s="198">
        <v>9.2200000000000004E-2</v>
      </c>
      <c r="P11" s="198">
        <f t="shared" si="3"/>
        <v>0.63139999999999996</v>
      </c>
      <c r="Q11" s="198"/>
      <c r="R11" s="198">
        <v>8.8400000000000006E-2</v>
      </c>
      <c r="S11" s="198">
        <f t="shared" si="4"/>
        <v>0.55789999999999995</v>
      </c>
      <c r="T11" s="198"/>
      <c r="U11" s="198">
        <v>6.93E-2</v>
      </c>
      <c r="V11" s="198">
        <f t="shared" si="5"/>
        <v>0.37680000000000002</v>
      </c>
      <c r="W11" s="198"/>
      <c r="X11" s="198">
        <v>8.7389999999999995E-2</v>
      </c>
      <c r="Y11" s="198">
        <f t="shared" si="6"/>
        <v>0.51932999999999996</v>
      </c>
      <c r="Z11" s="198"/>
      <c r="AA11" s="198">
        <v>5.713E-2</v>
      </c>
      <c r="AB11" s="198">
        <f t="shared" si="7"/>
        <v>0.29536000000000001</v>
      </c>
      <c r="AC11" s="198"/>
      <c r="AD11" s="198">
        <v>3.175E-2</v>
      </c>
      <c r="AE11" s="198">
        <f t="shared" si="8"/>
        <v>0.14419999999999999</v>
      </c>
      <c r="AF11" s="198"/>
      <c r="AG11" s="198">
        <v>2.564E-2</v>
      </c>
      <c r="AH11" s="198">
        <f t="shared" si="9"/>
        <v>0.11539999999999999</v>
      </c>
      <c r="AI11" s="198"/>
      <c r="AJ11" s="198"/>
      <c r="AK11" s="198"/>
      <c r="AL11" s="198"/>
      <c r="AM11" s="198">
        <v>7.8520000000000006E-2</v>
      </c>
      <c r="AN11" s="198">
        <f t="shared" si="10"/>
        <v>0.45049000000000006</v>
      </c>
      <c r="AO11" s="198"/>
      <c r="AP11" s="198">
        <v>2.564E-2</v>
      </c>
      <c r="AQ11" s="198">
        <f t="shared" si="11"/>
        <v>0.11432999999999999</v>
      </c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</row>
    <row r="12" spans="1:144" x14ac:dyDescent="0.2">
      <c r="A12" s="194">
        <f t="shared" si="0"/>
        <v>6</v>
      </c>
      <c r="C12" s="198"/>
      <c r="D12" s="198"/>
      <c r="E12" s="198"/>
      <c r="F12" s="198">
        <v>5.7599999999999998E-2</v>
      </c>
      <c r="G12" s="198">
        <f>+G11+F12</f>
        <v>0.99999999999999989</v>
      </c>
      <c r="H12" s="198"/>
      <c r="I12" s="198">
        <v>8.9200000000000002E-2</v>
      </c>
      <c r="J12" s="198">
        <f t="shared" si="1"/>
        <v>0.86610000000000009</v>
      </c>
      <c r="K12" s="198"/>
      <c r="L12" s="198">
        <v>7.2289999999999993E-2</v>
      </c>
      <c r="M12" s="198">
        <f t="shared" si="2"/>
        <v>0.747</v>
      </c>
      <c r="N12" s="198"/>
      <c r="O12" s="198">
        <v>7.3700000000000002E-2</v>
      </c>
      <c r="P12" s="198">
        <f t="shared" si="3"/>
        <v>0.70509999999999995</v>
      </c>
      <c r="Q12" s="198"/>
      <c r="R12" s="198">
        <v>7.3700000000000002E-2</v>
      </c>
      <c r="S12" s="198">
        <f t="shared" si="4"/>
        <v>0.63159999999999994</v>
      </c>
      <c r="T12" s="198"/>
      <c r="U12" s="198">
        <v>6.2300000000000001E-2</v>
      </c>
      <c r="V12" s="198">
        <f t="shared" si="5"/>
        <v>0.43910000000000005</v>
      </c>
      <c r="W12" s="198"/>
      <c r="X12" s="198">
        <v>8.7389999999999995E-2</v>
      </c>
      <c r="Y12" s="198">
        <f t="shared" si="6"/>
        <v>0.60671999999999993</v>
      </c>
      <c r="Z12" s="198"/>
      <c r="AA12" s="198">
        <v>5.2850000000000001E-2</v>
      </c>
      <c r="AB12" s="198">
        <f t="shared" si="7"/>
        <v>0.34821000000000002</v>
      </c>
      <c r="AC12" s="198"/>
      <c r="AD12" s="198">
        <v>3.175E-2</v>
      </c>
      <c r="AE12" s="198">
        <f t="shared" si="8"/>
        <v>0.17595</v>
      </c>
      <c r="AF12" s="198"/>
      <c r="AG12" s="198">
        <v>2.564E-2</v>
      </c>
      <c r="AH12" s="198">
        <f t="shared" si="9"/>
        <v>0.14104</v>
      </c>
      <c r="AI12" s="198"/>
      <c r="AJ12" s="198"/>
      <c r="AK12" s="198"/>
      <c r="AL12" s="198"/>
      <c r="AM12" s="198">
        <v>7.3270000000000002E-2</v>
      </c>
      <c r="AN12" s="198">
        <f t="shared" si="10"/>
        <v>0.52376</v>
      </c>
      <c r="AO12" s="198"/>
      <c r="AP12" s="198">
        <v>2.564E-2</v>
      </c>
      <c r="AQ12" s="198">
        <f t="shared" si="11"/>
        <v>0.13996999999999998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</row>
    <row r="13" spans="1:144" x14ac:dyDescent="0.2">
      <c r="A13" s="194">
        <f t="shared" si="0"/>
        <v>7</v>
      </c>
      <c r="C13" s="198"/>
      <c r="D13" s="198"/>
      <c r="E13" s="198"/>
      <c r="F13" s="198"/>
      <c r="G13" s="198"/>
      <c r="H13" s="198"/>
      <c r="I13" s="198">
        <v>8.9300000000000004E-2</v>
      </c>
      <c r="J13" s="198">
        <f t="shared" si="1"/>
        <v>0.95540000000000014</v>
      </c>
      <c r="K13" s="198"/>
      <c r="L13" s="198">
        <v>7.2279999999999997E-2</v>
      </c>
      <c r="M13" s="198">
        <f t="shared" si="2"/>
        <v>0.81928000000000001</v>
      </c>
      <c r="N13" s="198"/>
      <c r="O13" s="198">
        <v>6.5500000000000003E-2</v>
      </c>
      <c r="P13" s="198">
        <f t="shared" si="3"/>
        <v>0.77059999999999995</v>
      </c>
      <c r="Q13" s="198"/>
      <c r="R13" s="198">
        <v>6.1400000000000003E-2</v>
      </c>
      <c r="S13" s="198">
        <f t="shared" si="4"/>
        <v>0.69299999999999995</v>
      </c>
      <c r="T13" s="198"/>
      <c r="U13" s="198">
        <v>5.8999999999999997E-2</v>
      </c>
      <c r="V13" s="198">
        <f t="shared" si="5"/>
        <v>0.49810000000000004</v>
      </c>
      <c r="W13" s="198"/>
      <c r="X13" s="198">
        <v>8.7389999999999995E-2</v>
      </c>
      <c r="Y13" s="198">
        <f t="shared" si="6"/>
        <v>0.69410999999999989</v>
      </c>
      <c r="Z13" s="198"/>
      <c r="AA13" s="198">
        <v>4.888E-2</v>
      </c>
      <c r="AB13" s="198">
        <f t="shared" si="7"/>
        <v>0.39709</v>
      </c>
      <c r="AC13" s="198"/>
      <c r="AD13" s="198">
        <v>3.175E-2</v>
      </c>
      <c r="AE13" s="198">
        <f t="shared" si="8"/>
        <v>0.2077</v>
      </c>
      <c r="AF13" s="198"/>
      <c r="AG13" s="198">
        <v>2.564E-2</v>
      </c>
      <c r="AH13" s="198">
        <f t="shared" si="9"/>
        <v>0.16667999999999999</v>
      </c>
      <c r="AI13" s="198"/>
      <c r="AJ13" s="198"/>
      <c r="AK13" s="198"/>
      <c r="AL13" s="198"/>
      <c r="AM13" s="198">
        <v>7.3270000000000002E-2</v>
      </c>
      <c r="AN13" s="198">
        <f t="shared" si="10"/>
        <v>0.59702999999999995</v>
      </c>
      <c r="AO13" s="198"/>
      <c r="AP13" s="198">
        <v>2.564E-2</v>
      </c>
      <c r="AQ13" s="198">
        <f t="shared" si="11"/>
        <v>0.16560999999999998</v>
      </c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</row>
    <row r="14" spans="1:144" x14ac:dyDescent="0.2">
      <c r="A14" s="194">
        <f t="shared" si="0"/>
        <v>8</v>
      </c>
      <c r="C14" s="198"/>
      <c r="D14" s="198"/>
      <c r="E14" s="198"/>
      <c r="F14" s="198"/>
      <c r="G14" s="198"/>
      <c r="H14" s="198"/>
      <c r="I14" s="198">
        <v>4.4600000000000001E-2</v>
      </c>
      <c r="J14" s="198">
        <f t="shared" si="1"/>
        <v>1.0000000000000002</v>
      </c>
      <c r="K14" s="198"/>
      <c r="L14" s="198">
        <v>7.2289999999999993E-2</v>
      </c>
      <c r="M14" s="198">
        <f t="shared" si="2"/>
        <v>0.89156999999999997</v>
      </c>
      <c r="N14" s="198"/>
      <c r="O14" s="198">
        <v>6.5500000000000003E-2</v>
      </c>
      <c r="P14" s="198">
        <f t="shared" si="3"/>
        <v>0.83609999999999995</v>
      </c>
      <c r="Q14" s="198"/>
      <c r="R14" s="198">
        <v>5.5800000000000002E-2</v>
      </c>
      <c r="S14" s="198">
        <f t="shared" si="4"/>
        <v>0.74879999999999991</v>
      </c>
      <c r="T14" s="198"/>
      <c r="U14" s="198">
        <v>5.8999999999999997E-2</v>
      </c>
      <c r="V14" s="198">
        <f t="shared" si="5"/>
        <v>0.55710000000000004</v>
      </c>
      <c r="W14" s="198"/>
      <c r="X14" s="198">
        <v>8.7389999999999995E-2</v>
      </c>
      <c r="Y14" s="198">
        <f t="shared" si="6"/>
        <v>0.78149999999999986</v>
      </c>
      <c r="Z14" s="198"/>
      <c r="AA14" s="198">
        <v>4.5220000000000003E-2</v>
      </c>
      <c r="AB14" s="198">
        <f t="shared" si="7"/>
        <v>0.44230999999999998</v>
      </c>
      <c r="AC14" s="198"/>
      <c r="AD14" s="198">
        <v>3.1739999999999997E-2</v>
      </c>
      <c r="AE14" s="198">
        <f t="shared" si="8"/>
        <v>0.23943999999999999</v>
      </c>
      <c r="AF14" s="198"/>
      <c r="AG14" s="198">
        <v>2.564E-2</v>
      </c>
      <c r="AH14" s="198">
        <f t="shared" si="9"/>
        <v>0.19231999999999999</v>
      </c>
      <c r="AI14" s="198"/>
      <c r="AJ14" s="198"/>
      <c r="AK14" s="198"/>
      <c r="AL14" s="198"/>
      <c r="AM14" s="198">
        <v>7.3270000000000002E-2</v>
      </c>
      <c r="AN14" s="198">
        <f t="shared" si="10"/>
        <v>0.6702999999999999</v>
      </c>
      <c r="AO14" s="198"/>
      <c r="AP14" s="198">
        <v>2.564E-2</v>
      </c>
      <c r="AQ14" s="198">
        <f t="shared" si="11"/>
        <v>0.19124999999999998</v>
      </c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</row>
    <row r="15" spans="1:144" x14ac:dyDescent="0.2">
      <c r="A15" s="194">
        <f t="shared" si="0"/>
        <v>9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>
        <v>7.2289999999999993E-2</v>
      </c>
      <c r="M15" s="198">
        <f t="shared" si="2"/>
        <v>0.96385999999999994</v>
      </c>
      <c r="N15" s="198"/>
      <c r="O15" s="198">
        <v>6.5600000000000006E-2</v>
      </c>
      <c r="P15" s="198">
        <f t="shared" si="3"/>
        <v>0.90169999999999995</v>
      </c>
      <c r="Q15" s="198"/>
      <c r="R15" s="198">
        <v>5.5800000000000002E-2</v>
      </c>
      <c r="S15" s="198">
        <f t="shared" si="4"/>
        <v>0.80459999999999987</v>
      </c>
      <c r="T15" s="198"/>
      <c r="U15" s="198">
        <v>5.91E-2</v>
      </c>
      <c r="V15" s="198">
        <f t="shared" si="5"/>
        <v>0.61620000000000008</v>
      </c>
      <c r="W15" s="198"/>
      <c r="X15" s="198">
        <v>8.7389999999999995E-2</v>
      </c>
      <c r="Y15" s="198">
        <f t="shared" si="6"/>
        <v>0.86888999999999983</v>
      </c>
      <c r="Z15" s="198"/>
      <c r="AA15" s="198">
        <v>4.462E-2</v>
      </c>
      <c r="AB15" s="198">
        <f t="shared" si="7"/>
        <v>0.48692999999999997</v>
      </c>
      <c r="AC15" s="198"/>
      <c r="AD15" s="198">
        <v>3.175E-2</v>
      </c>
      <c r="AE15" s="198">
        <f t="shared" si="8"/>
        <v>0.27118999999999999</v>
      </c>
      <c r="AF15" s="198"/>
      <c r="AG15" s="198">
        <v>2.564E-2</v>
      </c>
      <c r="AH15" s="198">
        <f t="shared" si="9"/>
        <v>0.21795999999999999</v>
      </c>
      <c r="AI15" s="198"/>
      <c r="AJ15" s="198"/>
      <c r="AK15" s="198"/>
      <c r="AL15" s="198"/>
      <c r="AM15" s="198">
        <v>7.3270000000000002E-2</v>
      </c>
      <c r="AN15" s="198">
        <f t="shared" si="10"/>
        <v>0.74356999999999984</v>
      </c>
      <c r="AO15" s="198"/>
      <c r="AP15" s="198">
        <v>2.564E-2</v>
      </c>
      <c r="AQ15" s="198">
        <f t="shared" si="11"/>
        <v>0.21688999999999997</v>
      </c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</row>
    <row r="16" spans="1:144" x14ac:dyDescent="0.2">
      <c r="A16" s="194">
        <f t="shared" si="0"/>
        <v>10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>
        <v>3.6139999999999999E-2</v>
      </c>
      <c r="M16" s="198">
        <f t="shared" si="2"/>
        <v>0.99999999999999989</v>
      </c>
      <c r="N16" s="198"/>
      <c r="O16" s="198">
        <v>6.5500000000000003E-2</v>
      </c>
      <c r="P16" s="198">
        <f t="shared" si="3"/>
        <v>0.96719999999999995</v>
      </c>
      <c r="Q16" s="198"/>
      <c r="R16" s="198">
        <v>5.5899999999999998E-2</v>
      </c>
      <c r="S16" s="198">
        <f t="shared" si="4"/>
        <v>0.86049999999999982</v>
      </c>
      <c r="T16" s="198"/>
      <c r="U16" s="198">
        <v>5.8999999999999997E-2</v>
      </c>
      <c r="V16" s="198">
        <f t="shared" si="5"/>
        <v>0.67520000000000002</v>
      </c>
      <c r="W16" s="198"/>
      <c r="X16" s="198">
        <v>8.7389999999999995E-2</v>
      </c>
      <c r="Y16" s="198">
        <f t="shared" si="6"/>
        <v>0.9562799999999998</v>
      </c>
      <c r="Z16" s="198"/>
      <c r="AA16" s="198">
        <v>4.4609999999999997E-2</v>
      </c>
      <c r="AB16" s="198">
        <f t="shared" si="7"/>
        <v>0.53154000000000001</v>
      </c>
      <c r="AC16" s="198"/>
      <c r="AD16" s="198">
        <v>3.1739999999999997E-2</v>
      </c>
      <c r="AE16" s="198">
        <f t="shared" si="8"/>
        <v>0.30292999999999998</v>
      </c>
      <c r="AF16" s="198"/>
      <c r="AG16" s="198">
        <v>2.564E-2</v>
      </c>
      <c r="AH16" s="198">
        <f t="shared" si="9"/>
        <v>0.24359999999999998</v>
      </c>
      <c r="AI16" s="198"/>
      <c r="AJ16" s="198"/>
      <c r="AK16" s="198"/>
      <c r="AL16" s="198"/>
      <c r="AM16" s="198">
        <v>7.3270000000000002E-2</v>
      </c>
      <c r="AN16" s="198">
        <f t="shared" si="10"/>
        <v>0.81683999999999979</v>
      </c>
      <c r="AO16" s="198"/>
      <c r="AP16" s="198">
        <v>2.564E-2</v>
      </c>
      <c r="AQ16" s="198">
        <f t="shared" si="11"/>
        <v>0.24252999999999997</v>
      </c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</row>
    <row r="17" spans="1:144" x14ac:dyDescent="0.2">
      <c r="A17" s="194">
        <f t="shared" si="0"/>
        <v>11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>
        <v>3.2800000000000003E-2</v>
      </c>
      <c r="P17" s="198">
        <f t="shared" si="3"/>
        <v>1</v>
      </c>
      <c r="Q17" s="198"/>
      <c r="R17" s="198">
        <v>5.5800000000000002E-2</v>
      </c>
      <c r="S17" s="198">
        <f t="shared" si="4"/>
        <v>0.91629999999999978</v>
      </c>
      <c r="T17" s="198"/>
      <c r="U17" s="198">
        <v>5.91E-2</v>
      </c>
      <c r="V17" s="198">
        <f t="shared" si="5"/>
        <v>0.73430000000000006</v>
      </c>
      <c r="W17" s="198"/>
      <c r="X17" s="198">
        <v>4.3720000000000002E-2</v>
      </c>
      <c r="Y17" s="198">
        <f t="shared" si="6"/>
        <v>0.99999999999999978</v>
      </c>
      <c r="Z17" s="198"/>
      <c r="AA17" s="198">
        <v>4.462E-2</v>
      </c>
      <c r="AB17" s="198">
        <f t="shared" si="7"/>
        <v>0.57616000000000001</v>
      </c>
      <c r="AC17" s="198"/>
      <c r="AD17" s="198">
        <v>3.175E-2</v>
      </c>
      <c r="AE17" s="198">
        <f t="shared" si="8"/>
        <v>0.33467999999999998</v>
      </c>
      <c r="AF17" s="198"/>
      <c r="AG17" s="198">
        <v>2.564E-2</v>
      </c>
      <c r="AH17" s="198">
        <f t="shared" si="9"/>
        <v>0.26923999999999998</v>
      </c>
      <c r="AI17" s="198"/>
      <c r="AJ17" s="198"/>
      <c r="AK17" s="198"/>
      <c r="AL17" s="198"/>
      <c r="AM17" s="198">
        <v>7.3270000000000002E-2</v>
      </c>
      <c r="AN17" s="198">
        <f t="shared" si="10"/>
        <v>0.89010999999999973</v>
      </c>
      <c r="AO17" s="198"/>
      <c r="AP17" s="198">
        <v>2.564E-2</v>
      </c>
      <c r="AQ17" s="198">
        <f t="shared" si="11"/>
        <v>0.26816999999999996</v>
      </c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</row>
    <row r="18" spans="1:144" x14ac:dyDescent="0.2">
      <c r="A18" s="194">
        <f t="shared" si="0"/>
        <v>12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>
        <v>5.5800000000000002E-2</v>
      </c>
      <c r="S18" s="198">
        <f t="shared" si="4"/>
        <v>0.97209999999999974</v>
      </c>
      <c r="T18" s="198"/>
      <c r="U18" s="198">
        <v>5.8999999999999997E-2</v>
      </c>
      <c r="V18" s="198">
        <f t="shared" si="5"/>
        <v>0.79330000000000012</v>
      </c>
      <c r="W18" s="198"/>
      <c r="X18" s="198"/>
      <c r="Y18" s="198"/>
      <c r="Z18" s="198"/>
      <c r="AA18" s="198">
        <v>4.4609999999999997E-2</v>
      </c>
      <c r="AB18" s="198">
        <f t="shared" si="7"/>
        <v>0.62077000000000004</v>
      </c>
      <c r="AC18" s="198"/>
      <c r="AD18" s="198">
        <v>3.1739999999999997E-2</v>
      </c>
      <c r="AE18" s="198">
        <f t="shared" si="8"/>
        <v>0.36641999999999997</v>
      </c>
      <c r="AF18" s="198"/>
      <c r="AG18" s="198">
        <v>2.564E-2</v>
      </c>
      <c r="AH18" s="198">
        <f t="shared" si="9"/>
        <v>0.29487999999999998</v>
      </c>
      <c r="AI18" s="198"/>
      <c r="AJ18" s="198"/>
      <c r="AK18" s="198"/>
      <c r="AL18" s="198"/>
      <c r="AM18" s="198">
        <v>7.3270000000000002E-2</v>
      </c>
      <c r="AN18" s="198">
        <f t="shared" si="10"/>
        <v>0.96337999999999968</v>
      </c>
      <c r="AO18" s="198"/>
      <c r="AP18" s="198">
        <v>2.564E-2</v>
      </c>
      <c r="AQ18" s="198">
        <f t="shared" si="11"/>
        <v>0.29380999999999996</v>
      </c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</row>
    <row r="19" spans="1:144" x14ac:dyDescent="0.2">
      <c r="A19" s="194">
        <f t="shared" si="0"/>
        <v>13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>
        <v>2.7900000000000001E-2</v>
      </c>
      <c r="S19" s="198">
        <f t="shared" si="4"/>
        <v>0.99999999999999978</v>
      </c>
      <c r="T19" s="198"/>
      <c r="U19" s="198">
        <v>5.91E-2</v>
      </c>
      <c r="V19" s="198">
        <f t="shared" si="5"/>
        <v>0.85240000000000016</v>
      </c>
      <c r="W19" s="198"/>
      <c r="X19" s="198"/>
      <c r="Y19" s="198"/>
      <c r="Z19" s="198"/>
      <c r="AA19" s="198">
        <v>4.462E-2</v>
      </c>
      <c r="AB19" s="198">
        <f t="shared" si="7"/>
        <v>0.66539000000000004</v>
      </c>
      <c r="AC19" s="198"/>
      <c r="AD19" s="198">
        <v>3.175E-2</v>
      </c>
      <c r="AE19" s="198">
        <f t="shared" si="8"/>
        <v>0.39816999999999997</v>
      </c>
      <c r="AF19" s="198"/>
      <c r="AG19" s="198">
        <v>2.564E-2</v>
      </c>
      <c r="AH19" s="198">
        <f t="shared" si="9"/>
        <v>0.32051999999999997</v>
      </c>
      <c r="AI19" s="198"/>
      <c r="AJ19" s="198"/>
      <c r="AK19" s="198"/>
      <c r="AL19" s="198"/>
      <c r="AM19" s="198">
        <v>3.662E-2</v>
      </c>
      <c r="AN19" s="198">
        <f t="shared" si="10"/>
        <v>0.99999999999999967</v>
      </c>
      <c r="AO19" s="198"/>
      <c r="AP19" s="198">
        <v>2.564E-2</v>
      </c>
      <c r="AQ19" s="198">
        <f t="shared" si="11"/>
        <v>0.31944999999999996</v>
      </c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</row>
    <row r="20" spans="1:144" x14ac:dyDescent="0.2">
      <c r="A20" s="194">
        <f t="shared" si="0"/>
        <v>14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>
        <v>5.8999999999999997E-2</v>
      </c>
      <c r="V20" s="198">
        <f t="shared" si="5"/>
        <v>0.91140000000000021</v>
      </c>
      <c r="W20" s="198"/>
      <c r="X20" s="198"/>
      <c r="Y20" s="198"/>
      <c r="Z20" s="198"/>
      <c r="AA20" s="198">
        <v>4.4609999999999997E-2</v>
      </c>
      <c r="AB20" s="198">
        <f t="shared" si="7"/>
        <v>0.71000000000000008</v>
      </c>
      <c r="AC20" s="198"/>
      <c r="AD20" s="198">
        <v>3.1739999999999997E-2</v>
      </c>
      <c r="AE20" s="198">
        <f t="shared" si="8"/>
        <v>0.42990999999999996</v>
      </c>
      <c r="AF20" s="198"/>
      <c r="AG20" s="198">
        <v>2.564E-2</v>
      </c>
      <c r="AH20" s="198">
        <f t="shared" si="9"/>
        <v>0.34615999999999997</v>
      </c>
      <c r="AI20" s="198"/>
      <c r="AJ20" s="198"/>
      <c r="AK20" s="198"/>
      <c r="AL20" s="198"/>
      <c r="AM20" s="198"/>
      <c r="AN20" s="198"/>
      <c r="AO20" s="198"/>
      <c r="AP20" s="198">
        <v>2.564E-2</v>
      </c>
      <c r="AQ20" s="198">
        <f t="shared" si="11"/>
        <v>0.34508999999999995</v>
      </c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</row>
    <row r="21" spans="1:144" x14ac:dyDescent="0.2">
      <c r="A21" s="194">
        <f t="shared" si="0"/>
        <v>15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>
        <v>5.91E-2</v>
      </c>
      <c r="V21" s="198">
        <f t="shared" si="5"/>
        <v>0.97050000000000025</v>
      </c>
      <c r="W21" s="198"/>
      <c r="X21" s="198"/>
      <c r="Y21" s="198"/>
      <c r="Z21" s="198"/>
      <c r="AA21" s="198">
        <v>4.462E-2</v>
      </c>
      <c r="AB21" s="198">
        <f t="shared" si="7"/>
        <v>0.75462000000000007</v>
      </c>
      <c r="AC21" s="198"/>
      <c r="AD21" s="198">
        <v>3.175E-2</v>
      </c>
      <c r="AE21" s="198">
        <f t="shared" si="8"/>
        <v>0.46165999999999996</v>
      </c>
      <c r="AF21" s="198"/>
      <c r="AG21" s="198">
        <v>2.564E-2</v>
      </c>
      <c r="AH21" s="198">
        <f t="shared" si="9"/>
        <v>0.37179999999999996</v>
      </c>
      <c r="AI21" s="198"/>
      <c r="AJ21" s="198"/>
      <c r="AK21" s="198"/>
      <c r="AL21" s="198"/>
      <c r="AM21" s="198"/>
      <c r="AN21" s="198"/>
      <c r="AO21" s="198"/>
      <c r="AP21" s="198">
        <v>2.564E-2</v>
      </c>
      <c r="AQ21" s="198">
        <f t="shared" si="11"/>
        <v>0.37072999999999995</v>
      </c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</row>
    <row r="22" spans="1:144" x14ac:dyDescent="0.2">
      <c r="A22" s="194">
        <f t="shared" si="0"/>
        <v>16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>
        <v>2.9499999999999998E-2</v>
      </c>
      <c r="V22" s="198">
        <f t="shared" si="5"/>
        <v>1.0000000000000002</v>
      </c>
      <c r="W22" s="198"/>
      <c r="X22" s="198"/>
      <c r="Y22" s="198"/>
      <c r="Z22" s="198"/>
      <c r="AA22" s="198">
        <v>4.4609999999999997E-2</v>
      </c>
      <c r="AB22" s="198">
        <f t="shared" si="7"/>
        <v>0.79923000000000011</v>
      </c>
      <c r="AC22" s="198"/>
      <c r="AD22" s="198">
        <v>3.1739999999999997E-2</v>
      </c>
      <c r="AE22" s="198">
        <f t="shared" si="8"/>
        <v>0.49339999999999995</v>
      </c>
      <c r="AF22" s="198"/>
      <c r="AG22" s="198">
        <v>2.564E-2</v>
      </c>
      <c r="AH22" s="198">
        <f t="shared" si="9"/>
        <v>0.39743999999999996</v>
      </c>
      <c r="AI22" s="198"/>
      <c r="AJ22" s="198"/>
      <c r="AK22" s="198"/>
      <c r="AL22" s="198"/>
      <c r="AM22" s="198"/>
      <c r="AN22" s="198"/>
      <c r="AO22" s="198"/>
      <c r="AP22" s="198">
        <v>2.564E-2</v>
      </c>
      <c r="AQ22" s="198">
        <f t="shared" si="11"/>
        <v>0.39636999999999994</v>
      </c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</row>
    <row r="23" spans="1:144" x14ac:dyDescent="0.2">
      <c r="A23" s="194">
        <f t="shared" si="0"/>
        <v>17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>
        <v>4.462E-2</v>
      </c>
      <c r="AB23" s="198">
        <f t="shared" si="7"/>
        <v>0.8438500000000001</v>
      </c>
      <c r="AC23" s="198"/>
      <c r="AD23" s="198">
        <v>3.175E-2</v>
      </c>
      <c r="AE23" s="198">
        <f t="shared" si="8"/>
        <v>0.52515000000000001</v>
      </c>
      <c r="AF23" s="198"/>
      <c r="AG23" s="198">
        <v>2.564E-2</v>
      </c>
      <c r="AH23" s="198">
        <f t="shared" si="9"/>
        <v>0.42307999999999996</v>
      </c>
      <c r="AI23" s="198"/>
      <c r="AJ23" s="198"/>
      <c r="AK23" s="198"/>
      <c r="AL23" s="198"/>
      <c r="AM23" s="198"/>
      <c r="AN23" s="198"/>
      <c r="AO23" s="198"/>
      <c r="AP23" s="198">
        <v>2.564E-2</v>
      </c>
      <c r="AQ23" s="198">
        <f t="shared" si="11"/>
        <v>0.42200999999999994</v>
      </c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</row>
    <row r="24" spans="1:144" x14ac:dyDescent="0.2">
      <c r="A24" s="194">
        <f t="shared" si="0"/>
        <v>18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>
        <v>4.4609999999999997E-2</v>
      </c>
      <c r="AB24" s="198">
        <f t="shared" si="7"/>
        <v>0.88846000000000014</v>
      </c>
      <c r="AC24" s="198"/>
      <c r="AD24" s="198">
        <v>3.1739999999999997E-2</v>
      </c>
      <c r="AE24" s="198">
        <f t="shared" si="8"/>
        <v>0.55689</v>
      </c>
      <c r="AF24" s="198"/>
      <c r="AG24" s="198">
        <v>2.564E-2</v>
      </c>
      <c r="AH24" s="198">
        <f t="shared" si="9"/>
        <v>0.44871999999999995</v>
      </c>
      <c r="AI24" s="198"/>
      <c r="AJ24" s="198"/>
      <c r="AK24" s="198"/>
      <c r="AL24" s="198"/>
      <c r="AM24" s="198"/>
      <c r="AN24" s="198"/>
      <c r="AO24" s="198"/>
      <c r="AP24" s="198">
        <v>2.564E-2</v>
      </c>
      <c r="AQ24" s="198">
        <f t="shared" si="11"/>
        <v>0.44764999999999994</v>
      </c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</row>
    <row r="25" spans="1:144" x14ac:dyDescent="0.2">
      <c r="A25" s="194">
        <f t="shared" si="0"/>
        <v>19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>
        <v>4.462E-2</v>
      </c>
      <c r="AB25" s="198">
        <f>+AB24+AA25</f>
        <v>0.93308000000000013</v>
      </c>
      <c r="AC25" s="198"/>
      <c r="AD25" s="198">
        <v>3.175E-2</v>
      </c>
      <c r="AE25" s="198">
        <f t="shared" si="8"/>
        <v>0.58864000000000005</v>
      </c>
      <c r="AF25" s="198"/>
      <c r="AG25" s="198">
        <v>2.564E-2</v>
      </c>
      <c r="AH25" s="198">
        <f t="shared" si="9"/>
        <v>0.47435999999999995</v>
      </c>
      <c r="AI25" s="198"/>
      <c r="AJ25" s="198"/>
      <c r="AK25" s="198"/>
      <c r="AL25" s="198"/>
      <c r="AM25" s="198"/>
      <c r="AN25" s="198"/>
      <c r="AO25" s="198"/>
      <c r="AP25" s="198">
        <v>2.564E-2</v>
      </c>
      <c r="AQ25" s="198">
        <f t="shared" si="11"/>
        <v>0.47328999999999993</v>
      </c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</row>
    <row r="26" spans="1:144" x14ac:dyDescent="0.2">
      <c r="A26" s="194">
        <f t="shared" si="0"/>
        <v>20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>
        <v>4.4609999999999997E-2</v>
      </c>
      <c r="AB26" s="198">
        <f>+AB25+AA26</f>
        <v>0.97769000000000017</v>
      </c>
      <c r="AC26" s="198"/>
      <c r="AD26" s="198">
        <v>3.1739999999999997E-2</v>
      </c>
      <c r="AE26" s="198">
        <f t="shared" si="8"/>
        <v>0.62038000000000004</v>
      </c>
      <c r="AF26" s="198"/>
      <c r="AG26" s="198">
        <v>2.564E-2</v>
      </c>
      <c r="AH26" s="198">
        <f t="shared" si="9"/>
        <v>0.49999999999999994</v>
      </c>
      <c r="AI26" s="198"/>
      <c r="AJ26" s="198"/>
      <c r="AK26" s="198"/>
      <c r="AL26" s="198"/>
      <c r="AM26" s="198"/>
      <c r="AN26" s="198"/>
      <c r="AO26" s="198"/>
      <c r="AP26" s="198">
        <v>2.564E-2</v>
      </c>
      <c r="AQ26" s="198">
        <f t="shared" si="11"/>
        <v>0.49892999999999993</v>
      </c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</row>
    <row r="27" spans="1:144" x14ac:dyDescent="0.2">
      <c r="A27" s="194">
        <f t="shared" si="0"/>
        <v>21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>
        <v>2.231E-2</v>
      </c>
      <c r="AB27" s="198">
        <f>+AB26+AA27</f>
        <v>1.0000000000000002</v>
      </c>
      <c r="AC27" s="198"/>
      <c r="AD27" s="198">
        <v>3.175E-2</v>
      </c>
      <c r="AE27" s="198">
        <f t="shared" si="8"/>
        <v>0.6521300000000001</v>
      </c>
      <c r="AF27" s="198"/>
      <c r="AG27" s="198">
        <v>2.564E-2</v>
      </c>
      <c r="AH27" s="198">
        <f t="shared" si="9"/>
        <v>0.52564</v>
      </c>
      <c r="AI27" s="198"/>
      <c r="AJ27" s="198"/>
      <c r="AK27" s="198"/>
      <c r="AL27" s="198"/>
      <c r="AM27" s="198"/>
      <c r="AN27" s="198"/>
      <c r="AO27" s="198"/>
      <c r="AP27" s="198">
        <v>2.564E-2</v>
      </c>
      <c r="AQ27" s="198">
        <f t="shared" si="11"/>
        <v>0.52456999999999998</v>
      </c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</row>
    <row r="28" spans="1:144" x14ac:dyDescent="0.2">
      <c r="A28" s="194">
        <f t="shared" si="0"/>
        <v>22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>
        <v>3.1739999999999997E-2</v>
      </c>
      <c r="AE28" s="198">
        <f t="shared" si="8"/>
        <v>0.68387000000000009</v>
      </c>
      <c r="AF28" s="198"/>
      <c r="AG28" s="198">
        <v>2.564E-2</v>
      </c>
      <c r="AH28" s="198">
        <f t="shared" si="9"/>
        <v>0.55127999999999999</v>
      </c>
      <c r="AI28" s="198"/>
      <c r="AJ28" s="198"/>
      <c r="AK28" s="198"/>
      <c r="AL28" s="198"/>
      <c r="AM28" s="198"/>
      <c r="AN28" s="198"/>
      <c r="AO28" s="198"/>
      <c r="AP28" s="198">
        <v>2.564E-2</v>
      </c>
      <c r="AQ28" s="198">
        <f t="shared" si="11"/>
        <v>0.55020999999999998</v>
      </c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</row>
    <row r="29" spans="1:144" x14ac:dyDescent="0.2">
      <c r="A29" s="194">
        <f t="shared" si="0"/>
        <v>23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>
        <v>3.175E-2</v>
      </c>
      <c r="AE29" s="198">
        <f t="shared" si="8"/>
        <v>0.71562000000000014</v>
      </c>
      <c r="AF29" s="198"/>
      <c r="AG29" s="198">
        <v>2.564E-2</v>
      </c>
      <c r="AH29" s="198">
        <f t="shared" si="9"/>
        <v>0.57691999999999999</v>
      </c>
      <c r="AI29" s="198"/>
      <c r="AJ29" s="198"/>
      <c r="AK29" s="198"/>
      <c r="AL29" s="198"/>
      <c r="AM29" s="198"/>
      <c r="AN29" s="198"/>
      <c r="AO29" s="198"/>
      <c r="AP29" s="198">
        <v>2.564E-2</v>
      </c>
      <c r="AQ29" s="198">
        <f t="shared" si="11"/>
        <v>0.57584999999999997</v>
      </c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</row>
    <row r="30" spans="1:144" x14ac:dyDescent="0.2">
      <c r="A30" s="194">
        <f t="shared" si="0"/>
        <v>24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>
        <v>3.1739999999999997E-2</v>
      </c>
      <c r="AE30" s="198">
        <f t="shared" si="8"/>
        <v>0.74736000000000014</v>
      </c>
      <c r="AF30" s="198"/>
      <c r="AG30" s="198">
        <v>2.564E-2</v>
      </c>
      <c r="AH30" s="198">
        <f t="shared" si="9"/>
        <v>0.60255999999999998</v>
      </c>
      <c r="AI30" s="198"/>
      <c r="AJ30" s="198"/>
      <c r="AK30" s="198"/>
      <c r="AL30" s="198"/>
      <c r="AM30" s="198"/>
      <c r="AN30" s="198"/>
      <c r="AO30" s="198"/>
      <c r="AP30" s="198">
        <v>2.564E-2</v>
      </c>
      <c r="AQ30" s="198">
        <f t="shared" si="11"/>
        <v>0.60148999999999997</v>
      </c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</row>
    <row r="31" spans="1:144" x14ac:dyDescent="0.2">
      <c r="A31" s="194">
        <f t="shared" si="0"/>
        <v>25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>
        <v>3.175E-2</v>
      </c>
      <c r="AE31" s="198">
        <f t="shared" si="8"/>
        <v>0.77911000000000019</v>
      </c>
      <c r="AF31" s="198"/>
      <c r="AG31" s="198">
        <v>2.564E-2</v>
      </c>
      <c r="AH31" s="198">
        <f t="shared" si="9"/>
        <v>0.62819999999999998</v>
      </c>
      <c r="AI31" s="198"/>
      <c r="AJ31" s="198"/>
      <c r="AK31" s="198"/>
      <c r="AL31" s="198"/>
      <c r="AM31" s="198"/>
      <c r="AN31" s="198"/>
      <c r="AO31" s="198"/>
      <c r="AP31" s="198">
        <v>2.564E-2</v>
      </c>
      <c r="AQ31" s="198">
        <f t="shared" si="11"/>
        <v>0.62712999999999997</v>
      </c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</row>
    <row r="32" spans="1:144" x14ac:dyDescent="0.2">
      <c r="A32" s="194">
        <f t="shared" si="0"/>
        <v>26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>
        <v>3.1739999999999997E-2</v>
      </c>
      <c r="AE32" s="198">
        <f t="shared" si="8"/>
        <v>0.81085000000000018</v>
      </c>
      <c r="AF32" s="198"/>
      <c r="AG32" s="198">
        <v>2.564E-2</v>
      </c>
      <c r="AH32" s="198">
        <f t="shared" si="9"/>
        <v>0.65383999999999998</v>
      </c>
      <c r="AI32" s="198"/>
      <c r="AJ32" s="198"/>
      <c r="AK32" s="198"/>
      <c r="AL32" s="198"/>
      <c r="AM32" s="198"/>
      <c r="AN32" s="198"/>
      <c r="AO32" s="198"/>
      <c r="AP32" s="198">
        <v>2.564E-2</v>
      </c>
      <c r="AQ32" s="198">
        <f t="shared" si="11"/>
        <v>0.65276999999999996</v>
      </c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</row>
    <row r="33" spans="1:144" x14ac:dyDescent="0.2">
      <c r="A33" s="194">
        <f t="shared" si="0"/>
        <v>27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>
        <v>3.175E-2</v>
      </c>
      <c r="AE33" s="198">
        <f t="shared" si="8"/>
        <v>0.84260000000000024</v>
      </c>
      <c r="AF33" s="198"/>
      <c r="AG33" s="198">
        <v>2.564E-2</v>
      </c>
      <c r="AH33" s="198">
        <f t="shared" si="9"/>
        <v>0.67947999999999997</v>
      </c>
      <c r="AI33" s="198"/>
      <c r="AJ33" s="198"/>
      <c r="AK33" s="198"/>
      <c r="AL33" s="198"/>
      <c r="AM33" s="198"/>
      <c r="AN33" s="198"/>
      <c r="AO33" s="198"/>
      <c r="AP33" s="198">
        <v>2.564E-2</v>
      </c>
      <c r="AQ33" s="198">
        <f t="shared" si="11"/>
        <v>0.67840999999999996</v>
      </c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</row>
    <row r="34" spans="1:144" x14ac:dyDescent="0.2">
      <c r="A34" s="194">
        <f t="shared" si="0"/>
        <v>28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>
        <v>3.1739999999999997E-2</v>
      </c>
      <c r="AE34" s="198">
        <f t="shared" si="8"/>
        <v>0.87434000000000023</v>
      </c>
      <c r="AF34" s="198"/>
      <c r="AG34" s="198">
        <v>2.564E-2</v>
      </c>
      <c r="AH34" s="198">
        <f t="shared" si="9"/>
        <v>0.70511999999999997</v>
      </c>
      <c r="AI34" s="198"/>
      <c r="AJ34" s="198"/>
      <c r="AK34" s="198"/>
      <c r="AL34" s="198"/>
      <c r="AM34" s="198"/>
      <c r="AN34" s="198"/>
      <c r="AO34" s="198"/>
      <c r="AP34" s="198">
        <v>2.564E-2</v>
      </c>
      <c r="AQ34" s="198">
        <f t="shared" si="11"/>
        <v>0.70404999999999995</v>
      </c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</row>
    <row r="35" spans="1:144" x14ac:dyDescent="0.2">
      <c r="A35" s="194">
        <f t="shared" si="0"/>
        <v>29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>
        <v>3.175E-2</v>
      </c>
      <c r="AE35" s="198">
        <f t="shared" si="8"/>
        <v>0.90609000000000028</v>
      </c>
      <c r="AF35" s="198"/>
      <c r="AG35" s="198">
        <v>2.564E-2</v>
      </c>
      <c r="AH35" s="198">
        <f t="shared" si="9"/>
        <v>0.73075999999999997</v>
      </c>
      <c r="AI35" s="198"/>
      <c r="AJ35" s="198"/>
      <c r="AK35" s="198"/>
      <c r="AL35" s="198"/>
      <c r="AM35" s="198"/>
      <c r="AN35" s="198"/>
      <c r="AO35" s="198"/>
      <c r="AP35" s="198">
        <v>2.564E-2</v>
      </c>
      <c r="AQ35" s="198">
        <f t="shared" si="11"/>
        <v>0.72968999999999995</v>
      </c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</row>
    <row r="36" spans="1:144" x14ac:dyDescent="0.2">
      <c r="A36" s="194">
        <f t="shared" si="0"/>
        <v>30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>
        <v>3.1739999999999997E-2</v>
      </c>
      <c r="AE36" s="198">
        <f t="shared" si="8"/>
        <v>0.93783000000000027</v>
      </c>
      <c r="AF36" s="198"/>
      <c r="AG36" s="198">
        <v>2.564E-2</v>
      </c>
      <c r="AH36" s="198">
        <f t="shared" si="9"/>
        <v>0.75639999999999996</v>
      </c>
      <c r="AI36" s="198"/>
      <c r="AJ36" s="198"/>
      <c r="AK36" s="198"/>
      <c r="AL36" s="198"/>
      <c r="AM36" s="198"/>
      <c r="AN36" s="198"/>
      <c r="AO36" s="198"/>
      <c r="AP36" s="198">
        <v>2.564E-2</v>
      </c>
      <c r="AQ36" s="198">
        <f t="shared" si="11"/>
        <v>0.75532999999999995</v>
      </c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</row>
    <row r="37" spans="1:144" x14ac:dyDescent="0.2">
      <c r="A37" s="194">
        <f t="shared" si="0"/>
        <v>31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>
        <v>3.175E-2</v>
      </c>
      <c r="AE37" s="198">
        <f t="shared" si="8"/>
        <v>0.96958000000000033</v>
      </c>
      <c r="AF37" s="198"/>
      <c r="AG37" s="198">
        <v>2.564E-2</v>
      </c>
      <c r="AH37" s="198">
        <f t="shared" si="9"/>
        <v>0.78203999999999996</v>
      </c>
      <c r="AI37" s="198"/>
      <c r="AJ37" s="198"/>
      <c r="AK37" s="198"/>
      <c r="AL37" s="198"/>
      <c r="AM37" s="198"/>
      <c r="AN37" s="198"/>
      <c r="AO37" s="198"/>
      <c r="AP37" s="198">
        <v>2.564E-2</v>
      </c>
      <c r="AQ37" s="198">
        <f t="shared" si="11"/>
        <v>0.78096999999999994</v>
      </c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</row>
    <row r="38" spans="1:144" x14ac:dyDescent="0.2">
      <c r="A38" s="194">
        <f t="shared" si="0"/>
        <v>32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>
        <v>3.0419999999999999E-2</v>
      </c>
      <c r="AE38" s="198">
        <f t="shared" si="8"/>
        <v>1.0000000000000002</v>
      </c>
      <c r="AF38" s="198"/>
      <c r="AG38" s="198">
        <v>2.564E-2</v>
      </c>
      <c r="AH38" s="198">
        <f t="shared" si="9"/>
        <v>0.80767999999999995</v>
      </c>
      <c r="AI38" s="198"/>
      <c r="AJ38" s="198"/>
      <c r="AK38" s="198"/>
      <c r="AL38" s="198"/>
      <c r="AM38" s="198"/>
      <c r="AN38" s="198"/>
      <c r="AO38" s="198"/>
      <c r="AP38" s="198">
        <v>2.564E-2</v>
      </c>
      <c r="AQ38" s="198">
        <f t="shared" si="11"/>
        <v>0.80660999999999994</v>
      </c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</row>
    <row r="39" spans="1:144" x14ac:dyDescent="0.2">
      <c r="A39" s="194">
        <f t="shared" si="0"/>
        <v>33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>
        <v>2.564E-2</v>
      </c>
      <c r="AH39" s="198">
        <f t="shared" si="9"/>
        <v>0.83331999999999995</v>
      </c>
      <c r="AI39" s="198"/>
      <c r="AJ39" s="198"/>
      <c r="AK39" s="198"/>
      <c r="AL39" s="198"/>
      <c r="AM39" s="198"/>
      <c r="AN39" s="198"/>
      <c r="AO39" s="198"/>
      <c r="AP39" s="198">
        <v>2.564E-2</v>
      </c>
      <c r="AQ39" s="198">
        <f t="shared" si="11"/>
        <v>0.83224999999999993</v>
      </c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</row>
    <row r="40" spans="1:144" x14ac:dyDescent="0.2">
      <c r="A40" s="194">
        <f t="shared" si="0"/>
        <v>34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>
        <v>2.564E-2</v>
      </c>
      <c r="AH40" s="198">
        <f t="shared" si="9"/>
        <v>0.85895999999999995</v>
      </c>
      <c r="AI40" s="198"/>
      <c r="AJ40" s="198"/>
      <c r="AK40" s="198"/>
      <c r="AL40" s="198"/>
      <c r="AM40" s="198"/>
      <c r="AN40" s="198"/>
      <c r="AO40" s="198"/>
      <c r="AP40" s="198">
        <v>2.564E-2</v>
      </c>
      <c r="AQ40" s="198">
        <f t="shared" si="11"/>
        <v>0.85788999999999993</v>
      </c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</row>
    <row r="41" spans="1:144" x14ac:dyDescent="0.2">
      <c r="A41" s="194">
        <f t="shared" si="0"/>
        <v>35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>
        <v>2.564E-2</v>
      </c>
      <c r="AH41" s="198">
        <f t="shared" si="9"/>
        <v>0.88459999999999994</v>
      </c>
      <c r="AI41" s="198"/>
      <c r="AJ41" s="198"/>
      <c r="AK41" s="198"/>
      <c r="AL41" s="198"/>
      <c r="AM41" s="198"/>
      <c r="AN41" s="198"/>
      <c r="AO41" s="198"/>
      <c r="AP41" s="198">
        <v>2.564E-2</v>
      </c>
      <c r="AQ41" s="198">
        <f t="shared" si="11"/>
        <v>0.88352999999999993</v>
      </c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</row>
    <row r="42" spans="1:144" x14ac:dyDescent="0.2">
      <c r="A42" s="194">
        <f t="shared" si="0"/>
        <v>36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>
        <v>2.564E-2</v>
      </c>
      <c r="AH42" s="198">
        <f t="shared" si="9"/>
        <v>0.91023999999999994</v>
      </c>
      <c r="AI42" s="198"/>
      <c r="AJ42" s="198"/>
      <c r="AK42" s="198"/>
      <c r="AL42" s="198"/>
      <c r="AM42" s="198"/>
      <c r="AN42" s="198"/>
      <c r="AO42" s="198"/>
      <c r="AP42" s="198">
        <v>2.564E-2</v>
      </c>
      <c r="AQ42" s="198">
        <f t="shared" si="11"/>
        <v>0.90916999999999992</v>
      </c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</row>
    <row r="43" spans="1:144" x14ac:dyDescent="0.2">
      <c r="A43" s="194">
        <f t="shared" si="0"/>
        <v>37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>
        <v>2.564E-2</v>
      </c>
      <c r="AH43" s="198">
        <f t="shared" si="9"/>
        <v>0.93587999999999993</v>
      </c>
      <c r="AI43" s="198"/>
      <c r="AJ43" s="198"/>
      <c r="AK43" s="198"/>
      <c r="AL43" s="198"/>
      <c r="AM43" s="198"/>
      <c r="AN43" s="198"/>
      <c r="AO43" s="198"/>
      <c r="AP43" s="198">
        <v>2.564E-2</v>
      </c>
      <c r="AQ43" s="198">
        <f t="shared" si="11"/>
        <v>0.93480999999999992</v>
      </c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</row>
    <row r="44" spans="1:144" x14ac:dyDescent="0.2">
      <c r="A44" s="194">
        <f t="shared" si="0"/>
        <v>38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>
        <v>2.564E-2</v>
      </c>
      <c r="AH44" s="198">
        <f t="shared" si="9"/>
        <v>0.96151999999999993</v>
      </c>
      <c r="AI44" s="198"/>
      <c r="AJ44" s="198"/>
      <c r="AK44" s="198"/>
      <c r="AL44" s="198"/>
      <c r="AM44" s="198"/>
      <c r="AN44" s="198"/>
      <c r="AO44" s="198"/>
      <c r="AP44" s="198">
        <v>2.564E-2</v>
      </c>
      <c r="AQ44" s="198">
        <f t="shared" si="11"/>
        <v>0.96044999999999991</v>
      </c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</row>
    <row r="45" spans="1:144" x14ac:dyDescent="0.2">
      <c r="A45" s="194">
        <f t="shared" si="0"/>
        <v>39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>
        <v>2.564E-2</v>
      </c>
      <c r="AH45" s="198">
        <f t="shared" si="9"/>
        <v>0.98715999999999993</v>
      </c>
      <c r="AI45" s="198"/>
      <c r="AJ45" s="198"/>
      <c r="AK45" s="198"/>
      <c r="AL45" s="198"/>
      <c r="AM45" s="198"/>
      <c r="AN45" s="198"/>
      <c r="AO45" s="198"/>
      <c r="AP45" s="198">
        <v>2.564E-2</v>
      </c>
      <c r="AQ45" s="198">
        <f t="shared" si="11"/>
        <v>0.98608999999999991</v>
      </c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</row>
    <row r="46" spans="1:144" x14ac:dyDescent="0.2">
      <c r="A46" s="194">
        <f t="shared" si="0"/>
        <v>40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>
        <v>1.2840000000000001E-2</v>
      </c>
      <c r="AH46" s="198">
        <f t="shared" si="9"/>
        <v>0.99999999999999989</v>
      </c>
      <c r="AI46" s="198"/>
      <c r="AJ46" s="198"/>
      <c r="AK46" s="198"/>
      <c r="AL46" s="198"/>
      <c r="AM46" s="198"/>
      <c r="AN46" s="198"/>
      <c r="AO46" s="198"/>
      <c r="AP46" s="198">
        <v>1.391E-2</v>
      </c>
      <c r="AQ46" s="198">
        <f t="shared" si="11"/>
        <v>0.99999999999999989</v>
      </c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</row>
    <row r="47" spans="1:144" x14ac:dyDescent="0.2">
      <c r="A47" s="194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D47" s="198"/>
      <c r="EE47" s="198"/>
      <c r="EF47" s="198"/>
      <c r="EG47" s="198"/>
      <c r="EH47" s="198"/>
      <c r="EI47" s="198"/>
      <c r="EJ47" s="198"/>
      <c r="EK47" s="198"/>
      <c r="EL47" s="198"/>
      <c r="EM47" s="198"/>
      <c r="EN47" s="198"/>
    </row>
    <row r="48" spans="1:144" x14ac:dyDescent="0.2">
      <c r="A48" s="194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</row>
    <row r="49" spans="1:144" x14ac:dyDescent="0.2">
      <c r="A49" s="194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</row>
    <row r="50" spans="1:144" x14ac:dyDescent="0.2">
      <c r="A50" s="194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</row>
    <row r="51" spans="1:144" x14ac:dyDescent="0.2">
      <c r="A51" s="194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</row>
    <row r="52" spans="1:144" x14ac:dyDescent="0.2">
      <c r="A52" s="194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</row>
    <row r="53" spans="1:144" x14ac:dyDescent="0.2">
      <c r="A53" s="194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  <c r="EC53" s="198"/>
      <c r="ED53" s="198"/>
      <c r="EE53" s="198"/>
      <c r="EF53" s="198"/>
      <c r="EG53" s="198"/>
      <c r="EH53" s="198"/>
      <c r="EI53" s="198"/>
      <c r="EJ53" s="198"/>
      <c r="EK53" s="198"/>
      <c r="EL53" s="198"/>
      <c r="EM53" s="198"/>
      <c r="EN53" s="198"/>
    </row>
    <row r="54" spans="1:144" x14ac:dyDescent="0.2">
      <c r="A54" s="194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</row>
    <row r="55" spans="1:144" x14ac:dyDescent="0.2">
      <c r="A55" s="194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</row>
    <row r="56" spans="1:144" x14ac:dyDescent="0.2">
      <c r="A56" s="194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</row>
    <row r="57" spans="1:144" x14ac:dyDescent="0.2">
      <c r="A57" s="194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  <c r="EN57" s="198"/>
    </row>
    <row r="58" spans="1:144" x14ac:dyDescent="0.2">
      <c r="A58" s="194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198"/>
      <c r="EK58" s="198"/>
      <c r="EL58" s="198"/>
      <c r="EM58" s="198"/>
      <c r="EN58" s="198"/>
    </row>
    <row r="59" spans="1:144" x14ac:dyDescent="0.2">
      <c r="A59" s="194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  <c r="EN59" s="198"/>
    </row>
    <row r="60" spans="1:144" x14ac:dyDescent="0.2">
      <c r="A60" s="194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</row>
    <row r="61" spans="1:144" x14ac:dyDescent="0.2">
      <c r="A61" s="194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D61" s="198"/>
      <c r="EE61" s="198"/>
      <c r="EF61" s="198"/>
      <c r="EG61" s="198"/>
      <c r="EH61" s="198"/>
      <c r="EI61" s="198"/>
      <c r="EJ61" s="198"/>
      <c r="EK61" s="198"/>
      <c r="EL61" s="198"/>
      <c r="EM61" s="198"/>
      <c r="EN61" s="198"/>
    </row>
    <row r="62" spans="1:144" x14ac:dyDescent="0.2">
      <c r="A62" s="194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</row>
    <row r="63" spans="1:144" x14ac:dyDescent="0.2">
      <c r="A63" s="194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</row>
    <row r="64" spans="1:144" x14ac:dyDescent="0.2">
      <c r="A64" s="194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</row>
    <row r="65" spans="1:144" x14ac:dyDescent="0.2">
      <c r="A65" s="194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  <c r="EN65" s="198"/>
    </row>
    <row r="66" spans="1:144" x14ac:dyDescent="0.2">
      <c r="A66" s="194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8"/>
      <c r="EN66" s="198"/>
    </row>
    <row r="67" spans="1:144" x14ac:dyDescent="0.2">
      <c r="A67" s="194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  <c r="EN67" s="198"/>
    </row>
    <row r="68" spans="1:144" x14ac:dyDescent="0.2">
      <c r="A68" s="194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98"/>
      <c r="EG68" s="198"/>
      <c r="EH68" s="198"/>
      <c r="EI68" s="198"/>
      <c r="EJ68" s="198"/>
      <c r="EK68" s="198"/>
      <c r="EL68" s="198"/>
      <c r="EM68" s="198"/>
      <c r="EN68" s="198"/>
    </row>
    <row r="69" spans="1:144" x14ac:dyDescent="0.2">
      <c r="A69" s="194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98"/>
      <c r="EH69" s="198"/>
      <c r="EI69" s="198"/>
      <c r="EJ69" s="198"/>
      <c r="EK69" s="198"/>
      <c r="EL69" s="198"/>
      <c r="EM69" s="198"/>
      <c r="EN69" s="198"/>
    </row>
    <row r="70" spans="1:144" x14ac:dyDescent="0.2">
      <c r="A70" s="194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98"/>
      <c r="EH70" s="198"/>
      <c r="EI70" s="198"/>
      <c r="EJ70" s="198"/>
      <c r="EK70" s="198"/>
      <c r="EL70" s="198"/>
      <c r="EM70" s="198"/>
      <c r="EN70" s="198"/>
    </row>
    <row r="71" spans="1:144" x14ac:dyDescent="0.2">
      <c r="A71" s="194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  <c r="EN71" s="198"/>
    </row>
    <row r="72" spans="1:144" x14ac:dyDescent="0.2">
      <c r="A72" s="194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  <c r="EN72" s="198"/>
    </row>
    <row r="73" spans="1:144" x14ac:dyDescent="0.2">
      <c r="A73" s="194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  <c r="EC73" s="198"/>
      <c r="ED73" s="198"/>
      <c r="EE73" s="198"/>
      <c r="EF73" s="198"/>
      <c r="EG73" s="198"/>
      <c r="EH73" s="198"/>
      <c r="EI73" s="198"/>
      <c r="EJ73" s="198"/>
      <c r="EK73" s="198"/>
      <c r="EL73" s="198"/>
      <c r="EM73" s="198"/>
      <c r="EN73" s="198"/>
    </row>
    <row r="74" spans="1:144" x14ac:dyDescent="0.2">
      <c r="A74" s="194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8"/>
      <c r="EJ74" s="198"/>
      <c r="EK74" s="198"/>
      <c r="EL74" s="198"/>
      <c r="EM74" s="198"/>
      <c r="EN74" s="198"/>
    </row>
    <row r="75" spans="1:144" x14ac:dyDescent="0.2">
      <c r="A75" s="194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  <c r="EG75" s="198"/>
      <c r="EH75" s="198"/>
      <c r="EI75" s="198"/>
      <c r="EJ75" s="198"/>
      <c r="EK75" s="198"/>
      <c r="EL75" s="198"/>
      <c r="EM75" s="198"/>
      <c r="EN75" s="198"/>
    </row>
    <row r="76" spans="1:144" x14ac:dyDescent="0.2">
      <c r="A76" s="194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  <c r="EG76" s="198"/>
      <c r="EH76" s="198"/>
      <c r="EI76" s="198"/>
      <c r="EJ76" s="198"/>
      <c r="EK76" s="198"/>
      <c r="EL76" s="198"/>
      <c r="EM76" s="198"/>
      <c r="EN76" s="198"/>
    </row>
    <row r="77" spans="1:144" x14ac:dyDescent="0.2">
      <c r="A77" s="194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  <c r="EC77" s="198"/>
      <c r="ED77" s="198"/>
      <c r="EE77" s="198"/>
      <c r="EF77" s="198"/>
      <c r="EG77" s="198"/>
      <c r="EH77" s="198"/>
      <c r="EI77" s="198"/>
      <c r="EJ77" s="198"/>
      <c r="EK77" s="198"/>
      <c r="EL77" s="198"/>
      <c r="EM77" s="198"/>
      <c r="EN77" s="198"/>
    </row>
    <row r="78" spans="1:144" x14ac:dyDescent="0.2">
      <c r="A78" s="194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  <c r="DY78" s="198"/>
      <c r="DZ78" s="198"/>
      <c r="EA78" s="198"/>
      <c r="EB78" s="198"/>
      <c r="EC78" s="198"/>
      <c r="ED78" s="198"/>
      <c r="EE78" s="198"/>
      <c r="EF78" s="198"/>
      <c r="EG78" s="198"/>
      <c r="EH78" s="198"/>
      <c r="EI78" s="198"/>
      <c r="EJ78" s="198"/>
      <c r="EK78" s="198"/>
      <c r="EL78" s="198"/>
      <c r="EM78" s="198"/>
      <c r="EN78" s="198"/>
    </row>
    <row r="79" spans="1:144" x14ac:dyDescent="0.2">
      <c r="A79" s="194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  <c r="EC79" s="198"/>
      <c r="ED79" s="198"/>
      <c r="EE79" s="198"/>
      <c r="EF79" s="198"/>
      <c r="EG79" s="198"/>
      <c r="EH79" s="198"/>
      <c r="EI79" s="198"/>
      <c r="EJ79" s="198"/>
      <c r="EK79" s="198"/>
      <c r="EL79" s="198"/>
      <c r="EM79" s="198"/>
      <c r="EN79" s="198"/>
    </row>
    <row r="80" spans="1:144" x14ac:dyDescent="0.2">
      <c r="A80" s="194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  <c r="EC80" s="198"/>
      <c r="ED80" s="198"/>
      <c r="EE80" s="198"/>
      <c r="EF80" s="198"/>
      <c r="EG80" s="198"/>
      <c r="EH80" s="198"/>
      <c r="EI80" s="198"/>
      <c r="EJ80" s="198"/>
      <c r="EK80" s="198"/>
      <c r="EL80" s="198"/>
      <c r="EM80" s="198"/>
      <c r="EN80" s="198"/>
    </row>
    <row r="81" spans="1:144" x14ac:dyDescent="0.2">
      <c r="A81" s="194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  <c r="EC81" s="198"/>
      <c r="ED81" s="198"/>
      <c r="EE81" s="198"/>
      <c r="EF81" s="198"/>
      <c r="EG81" s="198"/>
      <c r="EH81" s="198"/>
      <c r="EI81" s="198"/>
      <c r="EJ81" s="198"/>
      <c r="EK81" s="198"/>
      <c r="EL81" s="198"/>
      <c r="EM81" s="198"/>
      <c r="EN81" s="198"/>
    </row>
    <row r="82" spans="1:144" x14ac:dyDescent="0.2">
      <c r="A82" s="194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D82" s="198"/>
      <c r="EE82" s="198"/>
      <c r="EF82" s="198"/>
      <c r="EG82" s="198"/>
      <c r="EH82" s="198"/>
      <c r="EI82" s="198"/>
      <c r="EJ82" s="198"/>
      <c r="EK82" s="198"/>
      <c r="EL82" s="198"/>
      <c r="EM82" s="198"/>
      <c r="EN82" s="198"/>
    </row>
    <row r="83" spans="1:144" x14ac:dyDescent="0.2">
      <c r="A83" s="194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D83" s="198"/>
      <c r="EE83" s="198"/>
      <c r="EF83" s="198"/>
      <c r="EG83" s="198"/>
      <c r="EH83" s="198"/>
      <c r="EI83" s="198"/>
      <c r="EJ83" s="198"/>
      <c r="EK83" s="198"/>
      <c r="EL83" s="198"/>
      <c r="EM83" s="198"/>
      <c r="EN83" s="198"/>
    </row>
    <row r="84" spans="1:144" x14ac:dyDescent="0.2">
      <c r="A84" s="194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  <c r="DY84" s="198"/>
      <c r="DZ84" s="198"/>
      <c r="EA84" s="198"/>
      <c r="EB84" s="198"/>
      <c r="EC84" s="198"/>
      <c r="ED84" s="198"/>
      <c r="EE84" s="198"/>
      <c r="EF84" s="198"/>
      <c r="EG84" s="198"/>
      <c r="EH84" s="198"/>
      <c r="EI84" s="198"/>
      <c r="EJ84" s="198"/>
      <c r="EK84" s="198"/>
      <c r="EL84" s="198"/>
      <c r="EM84" s="198"/>
      <c r="EN84" s="198"/>
    </row>
    <row r="85" spans="1:144" x14ac:dyDescent="0.2">
      <c r="A85" s="194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  <c r="EC85" s="198"/>
      <c r="ED85" s="198"/>
      <c r="EE85" s="198"/>
      <c r="EF85" s="198"/>
      <c r="EG85" s="198"/>
      <c r="EH85" s="198"/>
      <c r="EI85" s="198"/>
      <c r="EJ85" s="198"/>
      <c r="EK85" s="198"/>
      <c r="EL85" s="198"/>
      <c r="EM85" s="198"/>
      <c r="EN85" s="198"/>
    </row>
    <row r="86" spans="1:144" x14ac:dyDescent="0.2">
      <c r="A86" s="194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  <c r="EC86" s="198"/>
      <c r="ED86" s="198"/>
      <c r="EE86" s="198"/>
      <c r="EF86" s="198"/>
      <c r="EG86" s="198"/>
      <c r="EH86" s="198"/>
      <c r="EI86" s="198"/>
      <c r="EJ86" s="198"/>
      <c r="EK86" s="198"/>
      <c r="EL86" s="198"/>
      <c r="EM86" s="198"/>
      <c r="EN86" s="198"/>
    </row>
    <row r="87" spans="1:144" x14ac:dyDescent="0.2">
      <c r="A87" s="194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  <c r="EM87" s="198"/>
      <c r="EN87" s="198"/>
    </row>
    <row r="88" spans="1:144" x14ac:dyDescent="0.2">
      <c r="A88" s="194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  <c r="EG88" s="198"/>
      <c r="EH88" s="198"/>
      <c r="EI88" s="198"/>
      <c r="EJ88" s="198"/>
      <c r="EK88" s="198"/>
      <c r="EL88" s="198"/>
      <c r="EM88" s="198"/>
      <c r="EN88" s="198"/>
    </row>
    <row r="89" spans="1:144" x14ac:dyDescent="0.2">
      <c r="A89" s="194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  <c r="EC89" s="198"/>
      <c r="ED89" s="198"/>
      <c r="EE89" s="198"/>
      <c r="EF89" s="198"/>
      <c r="EG89" s="198"/>
      <c r="EH89" s="198"/>
      <c r="EI89" s="198"/>
      <c r="EJ89" s="198"/>
      <c r="EK89" s="198"/>
      <c r="EL89" s="198"/>
      <c r="EM89" s="198"/>
      <c r="EN89" s="198"/>
    </row>
    <row r="90" spans="1:144" x14ac:dyDescent="0.2">
      <c r="A90" s="194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D90" s="198"/>
      <c r="EE90" s="198"/>
      <c r="EF90" s="198"/>
      <c r="EG90" s="198"/>
      <c r="EH90" s="198"/>
      <c r="EI90" s="198"/>
      <c r="EJ90" s="198"/>
      <c r="EK90" s="198"/>
      <c r="EL90" s="198"/>
      <c r="EM90" s="198"/>
      <c r="EN90" s="198"/>
    </row>
    <row r="91" spans="1:144" x14ac:dyDescent="0.2">
      <c r="A91" s="194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  <c r="EA91" s="198"/>
      <c r="EB91" s="198"/>
      <c r="EC91" s="198"/>
      <c r="ED91" s="198"/>
      <c r="EE91" s="198"/>
      <c r="EF91" s="198"/>
      <c r="EG91" s="198"/>
      <c r="EH91" s="198"/>
      <c r="EI91" s="198"/>
      <c r="EJ91" s="198"/>
      <c r="EK91" s="198"/>
      <c r="EL91" s="198"/>
      <c r="EM91" s="198"/>
      <c r="EN91" s="198"/>
    </row>
    <row r="92" spans="1:144" x14ac:dyDescent="0.2">
      <c r="A92" s="194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D92" s="198"/>
      <c r="EE92" s="198"/>
      <c r="EF92" s="198"/>
      <c r="EG92" s="198"/>
      <c r="EH92" s="198"/>
      <c r="EI92" s="198"/>
      <c r="EJ92" s="198"/>
      <c r="EK92" s="198"/>
      <c r="EL92" s="198"/>
      <c r="EM92" s="198"/>
      <c r="EN92" s="198"/>
    </row>
    <row r="93" spans="1:144" x14ac:dyDescent="0.2">
      <c r="A93" s="194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</row>
    <row r="94" spans="1:144" x14ac:dyDescent="0.2">
      <c r="A94" s="194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</row>
    <row r="95" spans="1:144" x14ac:dyDescent="0.2">
      <c r="A95" s="194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</row>
    <row r="96" spans="1:144" x14ac:dyDescent="0.2">
      <c r="A96" s="194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</row>
    <row r="97" spans="1:144" x14ac:dyDescent="0.2">
      <c r="A97" s="194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198"/>
      <c r="EL97" s="198"/>
      <c r="EM97" s="198"/>
      <c r="EN97" s="198"/>
    </row>
    <row r="98" spans="1:144" x14ac:dyDescent="0.2">
      <c r="A98" s="194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  <c r="EC98" s="198"/>
      <c r="ED98" s="198"/>
      <c r="EE98" s="198"/>
      <c r="EF98" s="198"/>
      <c r="EG98" s="198"/>
      <c r="EH98" s="198"/>
      <c r="EI98" s="198"/>
      <c r="EJ98" s="198"/>
      <c r="EK98" s="198"/>
      <c r="EL98" s="198"/>
      <c r="EM98" s="198"/>
      <c r="EN98" s="198"/>
    </row>
    <row r="99" spans="1:144" x14ac:dyDescent="0.2">
      <c r="A99" s="194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198"/>
      <c r="EN99" s="198"/>
    </row>
    <row r="100" spans="1:144" x14ac:dyDescent="0.2">
      <c r="A100" s="194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198"/>
      <c r="EN100" s="198"/>
    </row>
    <row r="101" spans="1:144" x14ac:dyDescent="0.2">
      <c r="A101" s="194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D101" s="198"/>
      <c r="EE101" s="198"/>
      <c r="EF101" s="198"/>
      <c r="EG101" s="198"/>
      <c r="EH101" s="198"/>
      <c r="EI101" s="198"/>
      <c r="EJ101" s="198"/>
      <c r="EK101" s="198"/>
      <c r="EL101" s="198"/>
      <c r="EM101" s="198"/>
      <c r="EN101" s="198"/>
    </row>
    <row r="102" spans="1:144" x14ac:dyDescent="0.2">
      <c r="A102" s="194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198"/>
      <c r="EN102" s="198"/>
    </row>
    <row r="103" spans="1:144" x14ac:dyDescent="0.2">
      <c r="A103" s="194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D103" s="198"/>
      <c r="EE103" s="198"/>
      <c r="EF103" s="198"/>
      <c r="EG103" s="198"/>
      <c r="EH103" s="198"/>
      <c r="EI103" s="198"/>
      <c r="EJ103" s="198"/>
      <c r="EK103" s="198"/>
      <c r="EL103" s="198"/>
      <c r="EM103" s="198"/>
      <c r="EN103" s="198"/>
    </row>
    <row r="104" spans="1:144" x14ac:dyDescent="0.2">
      <c r="A104" s="194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  <c r="EC104" s="198"/>
      <c r="ED104" s="198"/>
      <c r="EE104" s="198"/>
      <c r="EF104" s="198"/>
      <c r="EG104" s="198"/>
      <c r="EH104" s="198"/>
      <c r="EI104" s="198"/>
      <c r="EJ104" s="198"/>
      <c r="EK104" s="198"/>
      <c r="EL104" s="198"/>
      <c r="EM104" s="198"/>
      <c r="EN104" s="198"/>
    </row>
    <row r="105" spans="1:144" x14ac:dyDescent="0.2">
      <c r="A105" s="194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198"/>
      <c r="EN105" s="198"/>
    </row>
    <row r="106" spans="1:144" x14ac:dyDescent="0.2">
      <c r="A106" s="194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198"/>
      <c r="EN106" s="198"/>
    </row>
    <row r="107" spans="1:144" x14ac:dyDescent="0.2">
      <c r="A107" s="194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  <c r="EC107" s="198"/>
      <c r="ED107" s="198"/>
      <c r="EE107" s="198"/>
      <c r="EF107" s="198"/>
      <c r="EG107" s="198"/>
      <c r="EH107" s="198"/>
      <c r="EI107" s="198"/>
      <c r="EJ107" s="198"/>
      <c r="EK107" s="198"/>
      <c r="EL107" s="198"/>
      <c r="EM107" s="198"/>
      <c r="EN107" s="198"/>
    </row>
    <row r="108" spans="1:144" x14ac:dyDescent="0.2">
      <c r="A108" s="194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  <c r="EG108" s="198"/>
      <c r="EH108" s="198"/>
      <c r="EI108" s="198"/>
      <c r="EJ108" s="198"/>
      <c r="EK108" s="198"/>
      <c r="EL108" s="198"/>
      <c r="EM108" s="198"/>
      <c r="EN108" s="198"/>
    </row>
    <row r="109" spans="1:144" x14ac:dyDescent="0.2">
      <c r="A109" s="194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  <c r="EG109" s="198"/>
      <c r="EH109" s="198"/>
      <c r="EI109" s="198"/>
      <c r="EJ109" s="198"/>
      <c r="EK109" s="198"/>
      <c r="EL109" s="198"/>
      <c r="EM109" s="198"/>
      <c r="EN109" s="198"/>
    </row>
    <row r="110" spans="1:144" x14ac:dyDescent="0.2">
      <c r="A110" s="194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198"/>
      <c r="EL110" s="198"/>
      <c r="EM110" s="198"/>
      <c r="EN110" s="198"/>
    </row>
    <row r="111" spans="1:144" x14ac:dyDescent="0.2">
      <c r="A111" s="194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198"/>
      <c r="EN111" s="198"/>
    </row>
    <row r="112" spans="1:144" x14ac:dyDescent="0.2">
      <c r="A112" s="194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198"/>
      <c r="EL112" s="198"/>
      <c r="EM112" s="198"/>
      <c r="EN112" s="198"/>
    </row>
    <row r="113" spans="1:144" x14ac:dyDescent="0.2">
      <c r="A113" s="194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  <c r="EC113" s="198"/>
      <c r="ED113" s="198"/>
      <c r="EE113" s="198"/>
      <c r="EF113" s="198"/>
      <c r="EG113" s="198"/>
      <c r="EH113" s="198"/>
      <c r="EI113" s="198"/>
      <c r="EJ113" s="198"/>
      <c r="EK113" s="198"/>
      <c r="EL113" s="198"/>
      <c r="EM113" s="198"/>
      <c r="EN113" s="198"/>
    </row>
    <row r="114" spans="1:144" x14ac:dyDescent="0.2">
      <c r="A114" s="194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198"/>
      <c r="EL114" s="198"/>
      <c r="EM114" s="198"/>
      <c r="EN114" s="198"/>
    </row>
    <row r="115" spans="1:144" x14ac:dyDescent="0.2">
      <c r="A115" s="194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198"/>
      <c r="EN115" s="198"/>
    </row>
    <row r="116" spans="1:144" x14ac:dyDescent="0.2">
      <c r="A116" s="194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D116" s="198"/>
      <c r="EE116" s="198"/>
      <c r="EF116" s="198"/>
      <c r="EG116" s="198"/>
      <c r="EH116" s="198"/>
      <c r="EI116" s="198"/>
      <c r="EJ116" s="198"/>
      <c r="EK116" s="198"/>
      <c r="EL116" s="198"/>
      <c r="EM116" s="198"/>
      <c r="EN116" s="198"/>
    </row>
    <row r="117" spans="1:144" x14ac:dyDescent="0.2">
      <c r="A117" s="194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198"/>
      <c r="EN117" s="198"/>
    </row>
    <row r="118" spans="1:144" x14ac:dyDescent="0.2">
      <c r="A118" s="194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198"/>
      <c r="EN118" s="198"/>
    </row>
    <row r="119" spans="1:144" x14ac:dyDescent="0.2">
      <c r="A119" s="194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198"/>
      <c r="EI119" s="198"/>
      <c r="EJ119" s="198"/>
      <c r="EK119" s="198"/>
      <c r="EL119" s="198"/>
      <c r="EM119" s="198"/>
      <c r="EN119" s="198"/>
    </row>
    <row r="120" spans="1:144" x14ac:dyDescent="0.2">
      <c r="A120" s="194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198"/>
      <c r="EN120" s="198"/>
    </row>
    <row r="121" spans="1:144" x14ac:dyDescent="0.2">
      <c r="A121" s="194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  <c r="EC121" s="198"/>
      <c r="ED121" s="198"/>
      <c r="EE121" s="198"/>
      <c r="EF121" s="198"/>
      <c r="EG121" s="198"/>
      <c r="EH121" s="198"/>
      <c r="EI121" s="198"/>
      <c r="EJ121" s="198"/>
      <c r="EK121" s="198"/>
      <c r="EL121" s="198"/>
      <c r="EM121" s="198"/>
      <c r="EN121" s="198"/>
    </row>
    <row r="122" spans="1:144" x14ac:dyDescent="0.2">
      <c r="A122" s="194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198"/>
      <c r="EI122" s="198"/>
      <c r="EJ122" s="198"/>
      <c r="EK122" s="198"/>
      <c r="EL122" s="198"/>
      <c r="EM122" s="198"/>
      <c r="EN122" s="198"/>
    </row>
    <row r="123" spans="1:144" x14ac:dyDescent="0.2">
      <c r="A123" s="194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  <c r="EG123" s="198"/>
      <c r="EH123" s="198"/>
      <c r="EI123" s="198"/>
      <c r="EJ123" s="198"/>
      <c r="EK123" s="198"/>
      <c r="EL123" s="198"/>
      <c r="EM123" s="198"/>
      <c r="EN123" s="198"/>
    </row>
    <row r="124" spans="1:144" x14ac:dyDescent="0.2">
      <c r="A124" s="194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198"/>
      <c r="EI124" s="198"/>
      <c r="EJ124" s="198"/>
      <c r="EK124" s="198"/>
      <c r="EL124" s="198"/>
      <c r="EM124" s="198"/>
      <c r="EN124" s="198"/>
    </row>
    <row r="125" spans="1:144" x14ac:dyDescent="0.2">
      <c r="A125" s="194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  <c r="EC125" s="198"/>
      <c r="ED125" s="198"/>
      <c r="EE125" s="198"/>
      <c r="EF125" s="198"/>
      <c r="EG125" s="198"/>
      <c r="EH125" s="198"/>
      <c r="EI125" s="198"/>
      <c r="EJ125" s="198"/>
      <c r="EK125" s="198"/>
      <c r="EL125" s="198"/>
      <c r="EM125" s="198"/>
      <c r="EN125" s="198"/>
    </row>
    <row r="126" spans="1:144" x14ac:dyDescent="0.2">
      <c r="A126" s="194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  <c r="DY126" s="198"/>
      <c r="DZ126" s="198"/>
      <c r="EA126" s="198"/>
      <c r="EB126" s="198"/>
      <c r="EC126" s="198"/>
      <c r="ED126" s="198"/>
      <c r="EE126" s="198"/>
      <c r="EF126" s="198"/>
      <c r="EG126" s="198"/>
      <c r="EH126" s="198"/>
      <c r="EI126" s="198"/>
      <c r="EJ126" s="198"/>
      <c r="EK126" s="198"/>
      <c r="EL126" s="198"/>
      <c r="EM126" s="198"/>
      <c r="EN126" s="198"/>
    </row>
    <row r="127" spans="1:144" x14ac:dyDescent="0.2">
      <c r="A127" s="194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  <c r="EC127" s="198"/>
      <c r="ED127" s="198"/>
      <c r="EE127" s="198"/>
      <c r="EF127" s="198"/>
      <c r="EG127" s="198"/>
      <c r="EH127" s="198"/>
      <c r="EI127" s="198"/>
      <c r="EJ127" s="198"/>
      <c r="EK127" s="198"/>
      <c r="EL127" s="198"/>
      <c r="EM127" s="198"/>
      <c r="EN127" s="198"/>
    </row>
    <row r="128" spans="1:144" x14ac:dyDescent="0.2">
      <c r="A128" s="194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  <c r="EC128" s="198"/>
      <c r="ED128" s="198"/>
      <c r="EE128" s="198"/>
      <c r="EF128" s="198"/>
      <c r="EG128" s="198"/>
      <c r="EH128" s="198"/>
      <c r="EI128" s="198"/>
      <c r="EJ128" s="198"/>
      <c r="EK128" s="198"/>
      <c r="EL128" s="198"/>
      <c r="EM128" s="198"/>
      <c r="EN128" s="198"/>
    </row>
    <row r="129" spans="1:144" x14ac:dyDescent="0.2">
      <c r="A129" s="194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  <c r="EC129" s="198"/>
      <c r="ED129" s="198"/>
      <c r="EE129" s="198"/>
      <c r="EF129" s="198"/>
      <c r="EG129" s="198"/>
      <c r="EH129" s="198"/>
      <c r="EI129" s="198"/>
      <c r="EJ129" s="198"/>
      <c r="EK129" s="198"/>
      <c r="EL129" s="198"/>
      <c r="EM129" s="198"/>
      <c r="EN129" s="198"/>
    </row>
    <row r="130" spans="1:144" x14ac:dyDescent="0.2">
      <c r="A130" s="194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  <c r="EC130" s="198"/>
      <c r="ED130" s="198"/>
      <c r="EE130" s="198"/>
      <c r="EF130" s="198"/>
      <c r="EG130" s="198"/>
      <c r="EH130" s="198"/>
      <c r="EI130" s="198"/>
      <c r="EJ130" s="198"/>
      <c r="EK130" s="198"/>
      <c r="EL130" s="198"/>
      <c r="EM130" s="198"/>
      <c r="EN130" s="198"/>
    </row>
    <row r="131" spans="1:144" x14ac:dyDescent="0.2">
      <c r="A131" s="194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  <c r="EC131" s="198"/>
      <c r="ED131" s="198"/>
      <c r="EE131" s="198"/>
      <c r="EF131" s="198"/>
      <c r="EG131" s="198"/>
      <c r="EH131" s="198"/>
      <c r="EI131" s="198"/>
      <c r="EJ131" s="198"/>
      <c r="EK131" s="198"/>
      <c r="EL131" s="198"/>
      <c r="EM131" s="198"/>
      <c r="EN131" s="198"/>
    </row>
    <row r="132" spans="1:144" x14ac:dyDescent="0.2"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  <c r="EC132" s="198"/>
      <c r="ED132" s="198"/>
      <c r="EE132" s="198"/>
      <c r="EF132" s="198"/>
      <c r="EG132" s="198"/>
      <c r="EH132" s="198"/>
      <c r="EI132" s="198"/>
      <c r="EJ132" s="198"/>
      <c r="EK132" s="198"/>
      <c r="EL132" s="198"/>
      <c r="EM132" s="198"/>
      <c r="EN132" s="198"/>
    </row>
    <row r="133" spans="1:144" x14ac:dyDescent="0.2"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  <c r="EC133" s="198"/>
      <c r="ED133" s="198"/>
      <c r="EE133" s="198"/>
      <c r="EF133" s="198"/>
      <c r="EG133" s="198"/>
      <c r="EH133" s="198"/>
      <c r="EI133" s="198"/>
      <c r="EJ133" s="198"/>
      <c r="EK133" s="198"/>
      <c r="EL133" s="198"/>
      <c r="EM133" s="198"/>
      <c r="EN133" s="198"/>
    </row>
    <row r="134" spans="1:144" x14ac:dyDescent="0.2"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  <c r="EC134" s="198"/>
      <c r="ED134" s="198"/>
      <c r="EE134" s="198"/>
      <c r="EF134" s="198"/>
      <c r="EG134" s="198"/>
      <c r="EH134" s="198"/>
      <c r="EI134" s="198"/>
      <c r="EJ134" s="198"/>
      <c r="EK134" s="198"/>
      <c r="EL134" s="198"/>
      <c r="EM134" s="198"/>
      <c r="EN134" s="198"/>
    </row>
    <row r="135" spans="1:144" x14ac:dyDescent="0.2"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  <c r="EC135" s="198"/>
      <c r="ED135" s="198"/>
      <c r="EE135" s="198"/>
      <c r="EF135" s="198"/>
      <c r="EG135" s="198"/>
      <c r="EH135" s="198"/>
      <c r="EI135" s="198"/>
      <c r="EJ135" s="198"/>
      <c r="EK135" s="198"/>
      <c r="EL135" s="198"/>
      <c r="EM135" s="198"/>
      <c r="EN135" s="198"/>
    </row>
    <row r="136" spans="1:144" x14ac:dyDescent="0.2"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D136" s="198"/>
      <c r="EE136" s="198"/>
      <c r="EF136" s="198"/>
      <c r="EG136" s="198"/>
      <c r="EH136" s="198"/>
      <c r="EI136" s="198"/>
      <c r="EJ136" s="198"/>
      <c r="EK136" s="198"/>
      <c r="EL136" s="198"/>
      <c r="EM136" s="198"/>
      <c r="EN136" s="198"/>
    </row>
    <row r="137" spans="1:144" x14ac:dyDescent="0.2"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  <c r="EG137" s="198"/>
      <c r="EH137" s="198"/>
      <c r="EI137" s="198"/>
      <c r="EJ137" s="198"/>
      <c r="EK137" s="198"/>
      <c r="EL137" s="198"/>
      <c r="EM137" s="198"/>
      <c r="EN137" s="198"/>
    </row>
    <row r="138" spans="1:144" x14ac:dyDescent="0.2"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</row>
    <row r="139" spans="1:144" x14ac:dyDescent="0.2"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  <c r="EC139" s="198"/>
      <c r="ED139" s="198"/>
      <c r="EE139" s="198"/>
      <c r="EF139" s="198"/>
      <c r="EG139" s="198"/>
      <c r="EH139" s="198"/>
      <c r="EI139" s="198"/>
      <c r="EJ139" s="198"/>
      <c r="EK139" s="198"/>
      <c r="EL139" s="198"/>
      <c r="EM139" s="198"/>
      <c r="EN139" s="198"/>
    </row>
    <row r="140" spans="1:144" x14ac:dyDescent="0.2"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  <c r="EC140" s="198"/>
      <c r="ED140" s="198"/>
      <c r="EE140" s="198"/>
      <c r="EF140" s="198"/>
      <c r="EG140" s="198"/>
      <c r="EH140" s="198"/>
      <c r="EI140" s="198"/>
      <c r="EJ140" s="198"/>
      <c r="EK140" s="198"/>
      <c r="EL140" s="198"/>
      <c r="EM140" s="198"/>
      <c r="EN140" s="198"/>
    </row>
    <row r="141" spans="1:144" x14ac:dyDescent="0.2"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  <c r="EC141" s="198"/>
      <c r="ED141" s="198"/>
      <c r="EE141" s="198"/>
      <c r="EF141" s="198"/>
      <c r="EG141" s="198"/>
      <c r="EH141" s="198"/>
      <c r="EI141" s="198"/>
      <c r="EJ141" s="198"/>
      <c r="EK141" s="198"/>
      <c r="EL141" s="198"/>
      <c r="EM141" s="198"/>
      <c r="EN141" s="198"/>
    </row>
    <row r="142" spans="1:144" x14ac:dyDescent="0.2"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  <c r="EG142" s="198"/>
      <c r="EH142" s="198"/>
      <c r="EI142" s="198"/>
      <c r="EJ142" s="198"/>
      <c r="EK142" s="198"/>
      <c r="EL142" s="198"/>
      <c r="EM142" s="198"/>
      <c r="EN142" s="198"/>
    </row>
    <row r="143" spans="1:144" x14ac:dyDescent="0.2"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  <c r="EG143" s="198"/>
      <c r="EH143" s="198"/>
      <c r="EI143" s="198"/>
      <c r="EJ143" s="198"/>
      <c r="EK143" s="198"/>
      <c r="EL143" s="198"/>
      <c r="EM143" s="198"/>
      <c r="EN143" s="198"/>
    </row>
    <row r="144" spans="1:144" x14ac:dyDescent="0.2"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  <c r="EC144" s="198"/>
      <c r="ED144" s="198"/>
      <c r="EE144" s="198"/>
      <c r="EF144" s="198"/>
      <c r="EG144" s="198"/>
      <c r="EH144" s="198"/>
      <c r="EI144" s="198"/>
      <c r="EJ144" s="198"/>
      <c r="EK144" s="198"/>
      <c r="EL144" s="198"/>
      <c r="EM144" s="198"/>
      <c r="EN144" s="198"/>
    </row>
    <row r="145" spans="3:144" x14ac:dyDescent="0.2"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  <c r="EC145" s="198"/>
      <c r="ED145" s="198"/>
      <c r="EE145" s="198"/>
      <c r="EF145" s="198"/>
      <c r="EG145" s="198"/>
      <c r="EH145" s="198"/>
      <c r="EI145" s="198"/>
      <c r="EJ145" s="198"/>
      <c r="EK145" s="198"/>
      <c r="EL145" s="198"/>
      <c r="EM145" s="198"/>
      <c r="EN145" s="198"/>
    </row>
    <row r="146" spans="3:144" x14ac:dyDescent="0.2"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198"/>
      <c r="CO146" s="198"/>
      <c r="CP146" s="198"/>
      <c r="CQ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  <c r="DS146" s="198"/>
      <c r="DT146" s="198"/>
      <c r="DU146" s="198"/>
      <c r="DV146" s="198"/>
      <c r="DW146" s="198"/>
      <c r="DX146" s="198"/>
      <c r="DY146" s="198"/>
      <c r="DZ146" s="198"/>
      <c r="EA146" s="198"/>
      <c r="EB146" s="198"/>
      <c r="EC146" s="198"/>
      <c r="ED146" s="198"/>
      <c r="EE146" s="198"/>
      <c r="EF146" s="198"/>
      <c r="EG146" s="198"/>
      <c r="EH146" s="198"/>
      <c r="EI146" s="198"/>
      <c r="EJ146" s="198"/>
      <c r="EK146" s="198"/>
      <c r="EL146" s="198"/>
      <c r="EM146" s="198"/>
      <c r="EN146" s="198"/>
    </row>
    <row r="147" spans="3:144" x14ac:dyDescent="0.2"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  <c r="EG147" s="198"/>
      <c r="EH147" s="198"/>
      <c r="EI147" s="198"/>
      <c r="EJ147" s="198"/>
      <c r="EK147" s="198"/>
      <c r="EL147" s="198"/>
      <c r="EM147" s="198"/>
      <c r="EN147" s="198"/>
    </row>
    <row r="148" spans="3:144" x14ac:dyDescent="0.2"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  <c r="EC148" s="198"/>
      <c r="ED148" s="198"/>
      <c r="EE148" s="198"/>
      <c r="EF148" s="198"/>
      <c r="EG148" s="198"/>
      <c r="EH148" s="198"/>
      <c r="EI148" s="198"/>
      <c r="EJ148" s="198"/>
      <c r="EK148" s="198"/>
      <c r="EL148" s="198"/>
      <c r="EM148" s="198"/>
      <c r="EN148" s="198"/>
    </row>
    <row r="149" spans="3:144" x14ac:dyDescent="0.2"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  <c r="EC149" s="198"/>
      <c r="ED149" s="198"/>
      <c r="EE149" s="198"/>
      <c r="EF149" s="198"/>
      <c r="EG149" s="198"/>
      <c r="EH149" s="198"/>
      <c r="EI149" s="198"/>
      <c r="EJ149" s="198"/>
      <c r="EK149" s="198"/>
      <c r="EL149" s="198"/>
      <c r="EM149" s="198"/>
      <c r="EN149" s="198"/>
    </row>
    <row r="150" spans="3:144" x14ac:dyDescent="0.2"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198"/>
      <c r="EE150" s="198"/>
      <c r="EF150" s="198"/>
      <c r="EG150" s="198"/>
      <c r="EH150" s="198"/>
      <c r="EI150" s="198"/>
      <c r="EJ150" s="198"/>
      <c r="EK150" s="198"/>
      <c r="EL150" s="198"/>
      <c r="EM150" s="198"/>
      <c r="EN150" s="198"/>
    </row>
    <row r="151" spans="3:144" x14ac:dyDescent="0.2"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L151" s="198"/>
      <c r="CM151" s="198"/>
      <c r="CN151" s="198"/>
      <c r="CO151" s="198"/>
      <c r="CP151" s="198"/>
      <c r="CQ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  <c r="DS151" s="198"/>
      <c r="DT151" s="198"/>
      <c r="DU151" s="198"/>
      <c r="DV151" s="198"/>
      <c r="DW151" s="198"/>
      <c r="DX151" s="198"/>
      <c r="DY151" s="198"/>
      <c r="DZ151" s="198"/>
      <c r="EA151" s="198"/>
      <c r="EB151" s="198"/>
      <c r="EC151" s="198"/>
      <c r="ED151" s="198"/>
      <c r="EE151" s="198"/>
      <c r="EF151" s="198"/>
      <c r="EG151" s="198"/>
      <c r="EH151" s="198"/>
      <c r="EI151" s="198"/>
      <c r="EJ151" s="198"/>
      <c r="EK151" s="198"/>
      <c r="EL151" s="198"/>
      <c r="EM151" s="198"/>
      <c r="EN151" s="198"/>
    </row>
    <row r="152" spans="3:144" x14ac:dyDescent="0.2"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  <c r="EG152" s="198"/>
      <c r="EH152" s="198"/>
      <c r="EI152" s="198"/>
      <c r="EJ152" s="198"/>
      <c r="EK152" s="198"/>
      <c r="EL152" s="198"/>
      <c r="EM152" s="198"/>
      <c r="EN152" s="198"/>
    </row>
    <row r="153" spans="3:144" x14ac:dyDescent="0.2"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  <c r="EG153" s="198"/>
      <c r="EH153" s="198"/>
      <c r="EI153" s="198"/>
      <c r="EJ153" s="198"/>
      <c r="EK153" s="198"/>
      <c r="EL153" s="198"/>
      <c r="EM153" s="198"/>
      <c r="EN153" s="198"/>
    </row>
    <row r="154" spans="3:144" x14ac:dyDescent="0.2"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  <c r="EC154" s="198"/>
      <c r="ED154" s="198"/>
      <c r="EE154" s="198"/>
      <c r="EF154" s="198"/>
      <c r="EG154" s="198"/>
      <c r="EH154" s="198"/>
      <c r="EI154" s="198"/>
      <c r="EJ154" s="198"/>
      <c r="EK154" s="198"/>
      <c r="EL154" s="198"/>
      <c r="EM154" s="198"/>
      <c r="EN154" s="198"/>
    </row>
    <row r="155" spans="3:144" x14ac:dyDescent="0.2"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  <c r="DY155" s="198"/>
      <c r="DZ155" s="198"/>
      <c r="EA155" s="198"/>
      <c r="EB155" s="198"/>
      <c r="EC155" s="198"/>
      <c r="ED155" s="198"/>
      <c r="EE155" s="198"/>
      <c r="EF155" s="198"/>
      <c r="EG155" s="198"/>
      <c r="EH155" s="198"/>
      <c r="EI155" s="198"/>
      <c r="EJ155" s="198"/>
      <c r="EK155" s="198"/>
      <c r="EL155" s="198"/>
      <c r="EM155" s="198"/>
      <c r="EN155" s="198"/>
    </row>
    <row r="156" spans="3:144" x14ac:dyDescent="0.2"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  <c r="DS156" s="198"/>
      <c r="DT156" s="198"/>
      <c r="DU156" s="198"/>
      <c r="DV156" s="198"/>
      <c r="DW156" s="198"/>
      <c r="DX156" s="198"/>
      <c r="DY156" s="198"/>
      <c r="DZ156" s="198"/>
      <c r="EA156" s="198"/>
      <c r="EB156" s="198"/>
      <c r="EC156" s="198"/>
      <c r="ED156" s="198"/>
      <c r="EE156" s="198"/>
      <c r="EF156" s="198"/>
      <c r="EG156" s="198"/>
      <c r="EH156" s="198"/>
      <c r="EI156" s="198"/>
      <c r="EJ156" s="198"/>
      <c r="EK156" s="198"/>
      <c r="EL156" s="198"/>
      <c r="EM156" s="198"/>
      <c r="EN156" s="198"/>
    </row>
    <row r="157" spans="3:144" x14ac:dyDescent="0.2"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  <c r="EC157" s="198"/>
      <c r="ED157" s="198"/>
      <c r="EE157" s="198"/>
      <c r="EF157" s="198"/>
      <c r="EG157" s="198"/>
      <c r="EH157" s="198"/>
      <c r="EI157" s="198"/>
      <c r="EJ157" s="198"/>
      <c r="EK157" s="198"/>
      <c r="EL157" s="198"/>
      <c r="EM157" s="198"/>
      <c r="EN157" s="198"/>
    </row>
    <row r="158" spans="3:144" x14ac:dyDescent="0.2"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  <c r="EC158" s="198"/>
      <c r="ED158" s="198"/>
      <c r="EE158" s="198"/>
      <c r="EF158" s="198"/>
      <c r="EG158" s="198"/>
      <c r="EH158" s="198"/>
      <c r="EI158" s="198"/>
      <c r="EJ158" s="198"/>
      <c r="EK158" s="198"/>
      <c r="EL158" s="198"/>
      <c r="EM158" s="198"/>
      <c r="EN158" s="198"/>
    </row>
    <row r="159" spans="3:144" x14ac:dyDescent="0.2"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  <c r="EC159" s="198"/>
      <c r="ED159" s="198"/>
      <c r="EE159" s="198"/>
      <c r="EF159" s="198"/>
      <c r="EG159" s="198"/>
      <c r="EH159" s="198"/>
      <c r="EI159" s="198"/>
      <c r="EJ159" s="198"/>
      <c r="EK159" s="198"/>
      <c r="EL159" s="198"/>
      <c r="EM159" s="198"/>
      <c r="EN159" s="198"/>
    </row>
    <row r="160" spans="3:144" x14ac:dyDescent="0.2"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  <c r="EG160" s="198"/>
      <c r="EH160" s="198"/>
      <c r="EI160" s="198"/>
      <c r="EJ160" s="198"/>
      <c r="EK160" s="198"/>
      <c r="EL160" s="198"/>
      <c r="EM160" s="198"/>
      <c r="EN160" s="198"/>
    </row>
    <row r="161" spans="3:144" x14ac:dyDescent="0.2"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  <c r="DY161" s="198"/>
      <c r="DZ161" s="198"/>
      <c r="EA161" s="198"/>
      <c r="EB161" s="198"/>
      <c r="EC161" s="198"/>
      <c r="ED161" s="198"/>
      <c r="EE161" s="198"/>
      <c r="EF161" s="198"/>
      <c r="EG161" s="198"/>
      <c r="EH161" s="198"/>
      <c r="EI161" s="198"/>
      <c r="EJ161" s="198"/>
      <c r="EK161" s="198"/>
      <c r="EL161" s="198"/>
      <c r="EM161" s="198"/>
      <c r="EN161" s="198"/>
    </row>
    <row r="162" spans="3:144" x14ac:dyDescent="0.2"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  <c r="EC162" s="198"/>
      <c r="ED162" s="198"/>
      <c r="EE162" s="198"/>
      <c r="EF162" s="198"/>
      <c r="EG162" s="198"/>
      <c r="EH162" s="198"/>
      <c r="EI162" s="198"/>
      <c r="EJ162" s="198"/>
      <c r="EK162" s="198"/>
      <c r="EL162" s="198"/>
      <c r="EM162" s="198"/>
      <c r="EN162" s="198"/>
    </row>
    <row r="163" spans="3:144" x14ac:dyDescent="0.2"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</row>
    <row r="164" spans="3:144" x14ac:dyDescent="0.2"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  <c r="EC164" s="198"/>
      <c r="ED164" s="198"/>
      <c r="EE164" s="198"/>
      <c r="EF164" s="198"/>
      <c r="EG164" s="198"/>
      <c r="EH164" s="198"/>
      <c r="EI164" s="198"/>
      <c r="EJ164" s="198"/>
      <c r="EK164" s="198"/>
      <c r="EL164" s="198"/>
      <c r="EM164" s="198"/>
      <c r="EN164" s="198"/>
    </row>
    <row r="165" spans="3:144" x14ac:dyDescent="0.2"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  <c r="DY165" s="198"/>
      <c r="DZ165" s="198"/>
      <c r="EA165" s="198"/>
      <c r="EB165" s="198"/>
      <c r="EC165" s="198"/>
      <c r="ED165" s="198"/>
      <c r="EE165" s="198"/>
      <c r="EF165" s="198"/>
      <c r="EG165" s="198"/>
      <c r="EH165" s="198"/>
      <c r="EI165" s="198"/>
      <c r="EJ165" s="198"/>
      <c r="EK165" s="198"/>
      <c r="EL165" s="198"/>
      <c r="EM165" s="198"/>
      <c r="EN165" s="198"/>
    </row>
    <row r="166" spans="3:144" x14ac:dyDescent="0.2">
      <c r="C166" s="198"/>
      <c r="D166" s="198"/>
      <c r="E166" s="198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D166" s="198"/>
      <c r="EE166" s="198"/>
      <c r="EF166" s="198"/>
      <c r="EG166" s="198"/>
      <c r="EH166" s="198"/>
      <c r="EI166" s="198"/>
      <c r="EJ166" s="198"/>
      <c r="EK166" s="198"/>
      <c r="EL166" s="198"/>
      <c r="EM166" s="198"/>
      <c r="EN166" s="198"/>
    </row>
    <row r="167" spans="3:144" x14ac:dyDescent="0.2"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198"/>
      <c r="CQ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  <c r="DS167" s="198"/>
      <c r="DT167" s="198"/>
      <c r="DU167" s="198"/>
      <c r="DV167" s="198"/>
      <c r="DW167" s="198"/>
      <c r="DX167" s="198"/>
      <c r="DY167" s="198"/>
      <c r="DZ167" s="198"/>
      <c r="EA167" s="198"/>
      <c r="EB167" s="198"/>
      <c r="EC167" s="198"/>
      <c r="ED167" s="198"/>
      <c r="EE167" s="198"/>
      <c r="EF167" s="198"/>
      <c r="EG167" s="198"/>
      <c r="EH167" s="198"/>
      <c r="EI167" s="198"/>
      <c r="EJ167" s="198"/>
      <c r="EK167" s="198"/>
      <c r="EL167" s="198"/>
      <c r="EM167" s="198"/>
      <c r="EN167" s="198"/>
    </row>
    <row r="168" spans="3:144" x14ac:dyDescent="0.2"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  <c r="DS168" s="198"/>
      <c r="DT168" s="198"/>
      <c r="DU168" s="198"/>
      <c r="DV168" s="198"/>
      <c r="DW168" s="198"/>
      <c r="DX168" s="198"/>
      <c r="DY168" s="198"/>
      <c r="DZ168" s="198"/>
      <c r="EA168" s="198"/>
      <c r="EB168" s="198"/>
      <c r="EC168" s="198"/>
      <c r="ED168" s="198"/>
      <c r="EE168" s="198"/>
      <c r="EF168" s="198"/>
      <c r="EG168" s="198"/>
      <c r="EH168" s="198"/>
      <c r="EI168" s="198"/>
      <c r="EJ168" s="198"/>
      <c r="EK168" s="198"/>
      <c r="EL168" s="198"/>
      <c r="EM168" s="198"/>
      <c r="EN168" s="198"/>
    </row>
    <row r="169" spans="3:144" x14ac:dyDescent="0.2"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  <c r="DY169" s="198"/>
      <c r="DZ169" s="198"/>
      <c r="EA169" s="198"/>
      <c r="EB169" s="198"/>
      <c r="EC169" s="198"/>
      <c r="ED169" s="198"/>
      <c r="EE169" s="198"/>
      <c r="EF169" s="198"/>
      <c r="EG169" s="198"/>
      <c r="EH169" s="198"/>
      <c r="EI169" s="198"/>
      <c r="EJ169" s="198"/>
      <c r="EK169" s="198"/>
      <c r="EL169" s="198"/>
      <c r="EM169" s="198"/>
      <c r="EN169" s="198"/>
    </row>
    <row r="170" spans="3:144" x14ac:dyDescent="0.2"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  <c r="DY170" s="198"/>
      <c r="DZ170" s="198"/>
      <c r="EA170" s="198"/>
      <c r="EB170" s="198"/>
      <c r="EC170" s="198"/>
      <c r="ED170" s="198"/>
      <c r="EE170" s="198"/>
      <c r="EF170" s="198"/>
      <c r="EG170" s="198"/>
      <c r="EH170" s="198"/>
      <c r="EI170" s="198"/>
      <c r="EJ170" s="198"/>
      <c r="EK170" s="198"/>
      <c r="EL170" s="198"/>
      <c r="EM170" s="198"/>
      <c r="EN170" s="198"/>
    </row>
    <row r="171" spans="3:144" x14ac:dyDescent="0.2">
      <c r="C171" s="198"/>
      <c r="D171" s="198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  <c r="EC171" s="198"/>
      <c r="ED171" s="198"/>
      <c r="EE171" s="198"/>
      <c r="EF171" s="198"/>
      <c r="EG171" s="198"/>
      <c r="EH171" s="198"/>
      <c r="EI171" s="198"/>
      <c r="EJ171" s="198"/>
      <c r="EK171" s="198"/>
      <c r="EL171" s="198"/>
      <c r="EM171" s="198"/>
      <c r="EN171" s="198"/>
    </row>
    <row r="172" spans="3:144" x14ac:dyDescent="0.2"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198"/>
      <c r="EE172" s="198"/>
      <c r="EF172" s="198"/>
      <c r="EG172" s="198"/>
      <c r="EH172" s="198"/>
      <c r="EI172" s="198"/>
      <c r="EJ172" s="198"/>
      <c r="EK172" s="198"/>
      <c r="EL172" s="198"/>
      <c r="EM172" s="198"/>
      <c r="EN172" s="198"/>
    </row>
    <row r="173" spans="3:144" x14ac:dyDescent="0.2"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T173" s="198"/>
      <c r="AU173" s="198"/>
      <c r="AV173" s="198"/>
      <c r="AW173" s="198"/>
      <c r="AX173" s="198"/>
      <c r="AY173" s="198"/>
      <c r="AZ173" s="198"/>
      <c r="BA173" s="198"/>
      <c r="BB173" s="198"/>
      <c r="BC173" s="198"/>
      <c r="BD173" s="198"/>
      <c r="BE173" s="198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  <c r="DY173" s="198"/>
      <c r="DZ173" s="198"/>
      <c r="EA173" s="198"/>
      <c r="EB173" s="198"/>
      <c r="EC173" s="198"/>
      <c r="ED173" s="198"/>
      <c r="EE173" s="198"/>
      <c r="EF173" s="198"/>
      <c r="EG173" s="198"/>
      <c r="EH173" s="198"/>
      <c r="EI173" s="198"/>
      <c r="EJ173" s="198"/>
      <c r="EK173" s="198"/>
      <c r="EL173" s="198"/>
      <c r="EM173" s="198"/>
      <c r="EN173" s="198"/>
    </row>
    <row r="174" spans="3:144" x14ac:dyDescent="0.2">
      <c r="C174" s="198"/>
      <c r="D174" s="198"/>
      <c r="E174" s="198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  <c r="DY174" s="198"/>
      <c r="DZ174" s="198"/>
      <c r="EA174" s="198"/>
      <c r="EB174" s="198"/>
      <c r="EC174" s="198"/>
      <c r="ED174" s="198"/>
      <c r="EE174" s="198"/>
      <c r="EF174" s="198"/>
      <c r="EG174" s="198"/>
      <c r="EH174" s="198"/>
      <c r="EI174" s="198"/>
      <c r="EJ174" s="198"/>
      <c r="EK174" s="198"/>
      <c r="EL174" s="198"/>
      <c r="EM174" s="198"/>
      <c r="EN174" s="198"/>
    </row>
    <row r="175" spans="3:144" x14ac:dyDescent="0.2"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  <c r="DY175" s="198"/>
      <c r="DZ175" s="198"/>
      <c r="EA175" s="198"/>
      <c r="EB175" s="198"/>
      <c r="EC175" s="198"/>
      <c r="ED175" s="198"/>
      <c r="EE175" s="198"/>
      <c r="EF175" s="198"/>
      <c r="EG175" s="198"/>
      <c r="EH175" s="198"/>
      <c r="EI175" s="198"/>
      <c r="EJ175" s="198"/>
      <c r="EK175" s="198"/>
      <c r="EL175" s="198"/>
      <c r="EM175" s="198"/>
      <c r="EN175" s="198"/>
    </row>
    <row r="176" spans="3:144" x14ac:dyDescent="0.2"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  <c r="EC176" s="198"/>
      <c r="ED176" s="198"/>
      <c r="EE176" s="198"/>
      <c r="EF176" s="198"/>
      <c r="EG176" s="198"/>
      <c r="EH176" s="198"/>
      <c r="EI176" s="198"/>
      <c r="EJ176" s="198"/>
      <c r="EK176" s="198"/>
      <c r="EL176" s="198"/>
      <c r="EM176" s="198"/>
      <c r="EN176" s="198"/>
    </row>
    <row r="177" spans="3:144" x14ac:dyDescent="0.2"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  <c r="EC177" s="198"/>
      <c r="ED177" s="198"/>
      <c r="EE177" s="198"/>
      <c r="EF177" s="198"/>
      <c r="EG177" s="198"/>
      <c r="EH177" s="198"/>
      <c r="EI177" s="198"/>
      <c r="EJ177" s="198"/>
      <c r="EK177" s="198"/>
      <c r="EL177" s="198"/>
      <c r="EM177" s="198"/>
      <c r="EN177" s="198"/>
    </row>
    <row r="178" spans="3:144" x14ac:dyDescent="0.2"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  <c r="DY178" s="198"/>
      <c r="DZ178" s="198"/>
      <c r="EA178" s="198"/>
      <c r="EB178" s="198"/>
      <c r="EC178" s="198"/>
      <c r="ED178" s="198"/>
      <c r="EE178" s="198"/>
      <c r="EF178" s="198"/>
      <c r="EG178" s="198"/>
      <c r="EH178" s="198"/>
      <c r="EI178" s="198"/>
      <c r="EJ178" s="198"/>
      <c r="EK178" s="198"/>
      <c r="EL178" s="198"/>
      <c r="EM178" s="198"/>
      <c r="EN178" s="198"/>
    </row>
    <row r="179" spans="3:144" x14ac:dyDescent="0.2"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198"/>
      <c r="CQ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  <c r="DS179" s="198"/>
      <c r="DT179" s="198"/>
      <c r="DU179" s="198"/>
      <c r="DV179" s="198"/>
      <c r="DW179" s="198"/>
      <c r="DX179" s="198"/>
      <c r="DY179" s="198"/>
      <c r="DZ179" s="198"/>
      <c r="EA179" s="198"/>
      <c r="EB179" s="198"/>
      <c r="EC179" s="198"/>
      <c r="ED179" s="198"/>
      <c r="EE179" s="198"/>
      <c r="EF179" s="198"/>
      <c r="EG179" s="198"/>
      <c r="EH179" s="198"/>
      <c r="EI179" s="198"/>
      <c r="EJ179" s="198"/>
      <c r="EK179" s="198"/>
      <c r="EL179" s="198"/>
      <c r="EM179" s="198"/>
      <c r="EN179" s="198"/>
    </row>
    <row r="180" spans="3:144" x14ac:dyDescent="0.2"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  <c r="DY180" s="198"/>
      <c r="DZ180" s="198"/>
      <c r="EA180" s="198"/>
      <c r="EB180" s="198"/>
      <c r="EC180" s="198"/>
      <c r="ED180" s="198"/>
      <c r="EE180" s="198"/>
      <c r="EF180" s="198"/>
      <c r="EG180" s="198"/>
      <c r="EH180" s="198"/>
      <c r="EI180" s="198"/>
      <c r="EJ180" s="198"/>
      <c r="EK180" s="198"/>
      <c r="EL180" s="198"/>
      <c r="EM180" s="198"/>
      <c r="EN180" s="198"/>
    </row>
    <row r="181" spans="3:144" x14ac:dyDescent="0.2"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8"/>
      <c r="AV181" s="198"/>
      <c r="AW181" s="198"/>
      <c r="AX181" s="198"/>
      <c r="AY181" s="198"/>
      <c r="AZ181" s="198"/>
      <c r="BA181" s="198"/>
      <c r="BB181" s="198"/>
      <c r="BC181" s="198"/>
      <c r="BD181" s="198"/>
      <c r="BE181" s="198"/>
      <c r="BF181" s="198"/>
      <c r="BG181" s="198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H181" s="198"/>
      <c r="DI181" s="198"/>
      <c r="DJ181" s="198"/>
      <c r="DK181" s="198"/>
      <c r="DL181" s="198"/>
      <c r="DM181" s="198"/>
      <c r="DN181" s="198"/>
      <c r="DO181" s="198"/>
      <c r="DP181" s="198"/>
      <c r="DQ181" s="198"/>
      <c r="DR181" s="198"/>
      <c r="DS181" s="198"/>
      <c r="DT181" s="198"/>
      <c r="DU181" s="198"/>
      <c r="DV181" s="198"/>
      <c r="DW181" s="198"/>
      <c r="DX181" s="198"/>
      <c r="DY181" s="198"/>
      <c r="DZ181" s="198"/>
      <c r="EA181" s="198"/>
      <c r="EB181" s="198"/>
      <c r="EC181" s="198"/>
      <c r="ED181" s="198"/>
      <c r="EE181" s="198"/>
      <c r="EF181" s="198"/>
      <c r="EG181" s="198"/>
      <c r="EH181" s="198"/>
      <c r="EI181" s="198"/>
      <c r="EJ181" s="198"/>
      <c r="EK181" s="198"/>
      <c r="EL181" s="198"/>
      <c r="EM181" s="198"/>
      <c r="EN181" s="198"/>
    </row>
    <row r="182" spans="3:144" x14ac:dyDescent="0.2"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  <c r="EC182" s="198"/>
      <c r="ED182" s="198"/>
      <c r="EE182" s="198"/>
      <c r="EF182" s="198"/>
      <c r="EG182" s="198"/>
      <c r="EH182" s="198"/>
      <c r="EI182" s="198"/>
      <c r="EJ182" s="198"/>
      <c r="EK182" s="198"/>
      <c r="EL182" s="198"/>
      <c r="EM182" s="198"/>
      <c r="EN182" s="198"/>
    </row>
    <row r="183" spans="3:144" x14ac:dyDescent="0.2"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  <c r="EC183" s="198"/>
      <c r="ED183" s="198"/>
      <c r="EE183" s="198"/>
      <c r="EF183" s="198"/>
      <c r="EG183" s="198"/>
      <c r="EH183" s="198"/>
      <c r="EI183" s="198"/>
      <c r="EJ183" s="198"/>
      <c r="EK183" s="198"/>
      <c r="EL183" s="198"/>
      <c r="EM183" s="198"/>
      <c r="EN183" s="198"/>
    </row>
    <row r="184" spans="3:144" x14ac:dyDescent="0.2">
      <c r="C184" s="198"/>
      <c r="D184" s="198"/>
      <c r="E184" s="198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  <c r="EC184" s="198"/>
      <c r="ED184" s="198"/>
      <c r="EE184" s="198"/>
      <c r="EF184" s="198"/>
      <c r="EG184" s="198"/>
      <c r="EH184" s="198"/>
      <c r="EI184" s="198"/>
      <c r="EJ184" s="198"/>
      <c r="EK184" s="198"/>
      <c r="EL184" s="198"/>
      <c r="EM184" s="198"/>
      <c r="EN184" s="198"/>
    </row>
    <row r="185" spans="3:144" x14ac:dyDescent="0.2">
      <c r="C185" s="198"/>
      <c r="D185" s="198"/>
      <c r="E185" s="198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  <c r="EC185" s="198"/>
      <c r="ED185" s="198"/>
      <c r="EE185" s="198"/>
      <c r="EF185" s="198"/>
      <c r="EG185" s="198"/>
      <c r="EH185" s="198"/>
      <c r="EI185" s="198"/>
      <c r="EJ185" s="198"/>
      <c r="EK185" s="198"/>
      <c r="EL185" s="198"/>
      <c r="EM185" s="198"/>
      <c r="EN185" s="198"/>
    </row>
    <row r="186" spans="3:144" x14ac:dyDescent="0.2"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  <c r="EC186" s="198"/>
      <c r="ED186" s="198"/>
      <c r="EE186" s="198"/>
      <c r="EF186" s="198"/>
      <c r="EG186" s="198"/>
      <c r="EH186" s="198"/>
      <c r="EI186" s="198"/>
      <c r="EJ186" s="198"/>
      <c r="EK186" s="198"/>
      <c r="EL186" s="198"/>
      <c r="EM186" s="198"/>
      <c r="EN186" s="198"/>
    </row>
    <row r="187" spans="3:144" x14ac:dyDescent="0.2"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  <c r="EC187" s="198"/>
      <c r="ED187" s="198"/>
      <c r="EE187" s="198"/>
      <c r="EF187" s="198"/>
      <c r="EG187" s="198"/>
      <c r="EH187" s="198"/>
      <c r="EI187" s="198"/>
      <c r="EJ187" s="198"/>
      <c r="EK187" s="198"/>
      <c r="EL187" s="198"/>
      <c r="EM187" s="198"/>
      <c r="EN187" s="198"/>
    </row>
    <row r="188" spans="3:144" x14ac:dyDescent="0.2"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  <c r="EC188" s="198"/>
      <c r="ED188" s="198"/>
      <c r="EE188" s="198"/>
      <c r="EF188" s="198"/>
      <c r="EG188" s="198"/>
      <c r="EH188" s="198"/>
      <c r="EI188" s="198"/>
      <c r="EJ188" s="198"/>
      <c r="EK188" s="198"/>
      <c r="EL188" s="198"/>
      <c r="EM188" s="198"/>
      <c r="EN188" s="198"/>
    </row>
    <row r="189" spans="3:144" x14ac:dyDescent="0.2"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  <c r="EC189" s="198"/>
      <c r="ED189" s="198"/>
      <c r="EE189" s="198"/>
      <c r="EF189" s="198"/>
      <c r="EG189" s="198"/>
      <c r="EH189" s="198"/>
      <c r="EI189" s="198"/>
      <c r="EJ189" s="198"/>
      <c r="EK189" s="198"/>
      <c r="EL189" s="198"/>
      <c r="EM189" s="198"/>
      <c r="EN189" s="198"/>
    </row>
    <row r="190" spans="3:144" x14ac:dyDescent="0.2"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  <c r="DU190" s="198"/>
      <c r="DV190" s="198"/>
      <c r="DW190" s="198"/>
      <c r="DX190" s="198"/>
      <c r="DY190" s="198"/>
      <c r="DZ190" s="198"/>
      <c r="EA190" s="198"/>
      <c r="EB190" s="198"/>
      <c r="EC190" s="198"/>
      <c r="ED190" s="198"/>
      <c r="EE190" s="198"/>
      <c r="EF190" s="198"/>
      <c r="EG190" s="198"/>
      <c r="EH190" s="198"/>
      <c r="EI190" s="198"/>
      <c r="EJ190" s="198"/>
      <c r="EK190" s="198"/>
      <c r="EL190" s="198"/>
      <c r="EM190" s="198"/>
      <c r="EN190" s="198"/>
    </row>
    <row r="191" spans="3:144" x14ac:dyDescent="0.2"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  <c r="DU191" s="198"/>
      <c r="DV191" s="198"/>
      <c r="DW191" s="198"/>
      <c r="DX191" s="198"/>
      <c r="DY191" s="198"/>
      <c r="DZ191" s="198"/>
      <c r="EA191" s="198"/>
      <c r="EB191" s="198"/>
      <c r="EC191" s="198"/>
      <c r="ED191" s="198"/>
      <c r="EE191" s="198"/>
      <c r="EF191" s="198"/>
      <c r="EG191" s="198"/>
      <c r="EH191" s="198"/>
      <c r="EI191" s="198"/>
      <c r="EJ191" s="198"/>
      <c r="EK191" s="198"/>
      <c r="EL191" s="198"/>
      <c r="EM191" s="198"/>
      <c r="EN191" s="198"/>
    </row>
    <row r="192" spans="3:144" x14ac:dyDescent="0.2"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  <c r="DU192" s="198"/>
      <c r="DV192" s="198"/>
      <c r="DW192" s="198"/>
      <c r="DX192" s="198"/>
      <c r="DY192" s="198"/>
      <c r="DZ192" s="198"/>
      <c r="EA192" s="198"/>
      <c r="EB192" s="198"/>
      <c r="EC192" s="198"/>
      <c r="ED192" s="198"/>
      <c r="EE192" s="198"/>
      <c r="EF192" s="198"/>
      <c r="EG192" s="198"/>
      <c r="EH192" s="198"/>
      <c r="EI192" s="198"/>
      <c r="EJ192" s="198"/>
      <c r="EK192" s="198"/>
      <c r="EL192" s="198"/>
      <c r="EM192" s="198"/>
      <c r="EN192" s="198"/>
    </row>
    <row r="193" spans="3:144" x14ac:dyDescent="0.2"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8"/>
      <c r="BC193" s="198"/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  <c r="DS193" s="198"/>
      <c r="DT193" s="198"/>
      <c r="DU193" s="198"/>
      <c r="DV193" s="198"/>
      <c r="DW193" s="198"/>
      <c r="DX193" s="198"/>
      <c r="DY193" s="198"/>
      <c r="DZ193" s="198"/>
      <c r="EA193" s="198"/>
      <c r="EB193" s="198"/>
      <c r="EC193" s="198"/>
      <c r="ED193" s="198"/>
      <c r="EE193" s="198"/>
      <c r="EF193" s="198"/>
      <c r="EG193" s="198"/>
      <c r="EH193" s="198"/>
      <c r="EI193" s="198"/>
      <c r="EJ193" s="198"/>
      <c r="EK193" s="198"/>
      <c r="EL193" s="198"/>
      <c r="EM193" s="198"/>
      <c r="EN193" s="198"/>
    </row>
    <row r="194" spans="3:144" x14ac:dyDescent="0.2"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  <c r="EC194" s="198"/>
      <c r="ED194" s="198"/>
      <c r="EE194" s="198"/>
      <c r="EF194" s="198"/>
      <c r="EG194" s="198"/>
      <c r="EH194" s="198"/>
      <c r="EI194" s="198"/>
      <c r="EJ194" s="198"/>
      <c r="EK194" s="198"/>
      <c r="EL194" s="198"/>
      <c r="EM194" s="198"/>
      <c r="EN194" s="198"/>
    </row>
    <row r="195" spans="3:144" x14ac:dyDescent="0.2"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  <c r="EC195" s="198"/>
      <c r="ED195" s="198"/>
      <c r="EE195" s="198"/>
      <c r="EF195" s="198"/>
      <c r="EG195" s="198"/>
      <c r="EH195" s="198"/>
      <c r="EI195" s="198"/>
      <c r="EJ195" s="198"/>
      <c r="EK195" s="198"/>
      <c r="EL195" s="198"/>
      <c r="EM195" s="198"/>
      <c r="EN195" s="198"/>
    </row>
    <row r="196" spans="3:144" x14ac:dyDescent="0.2"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  <c r="EC196" s="198"/>
      <c r="ED196" s="198"/>
      <c r="EE196" s="198"/>
      <c r="EF196" s="198"/>
      <c r="EG196" s="198"/>
      <c r="EH196" s="198"/>
      <c r="EI196" s="198"/>
      <c r="EJ196" s="198"/>
      <c r="EK196" s="198"/>
      <c r="EL196" s="198"/>
      <c r="EM196" s="198"/>
      <c r="EN196" s="198"/>
    </row>
    <row r="197" spans="3:144" x14ac:dyDescent="0.2"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  <c r="DS197" s="198"/>
      <c r="DT197" s="198"/>
      <c r="DU197" s="198"/>
      <c r="DV197" s="198"/>
      <c r="DW197" s="198"/>
      <c r="DX197" s="198"/>
      <c r="DY197" s="198"/>
      <c r="DZ197" s="198"/>
      <c r="EA197" s="198"/>
      <c r="EB197" s="198"/>
      <c r="EC197" s="198"/>
      <c r="ED197" s="198"/>
      <c r="EE197" s="198"/>
      <c r="EF197" s="198"/>
      <c r="EG197" s="198"/>
      <c r="EH197" s="198"/>
      <c r="EI197" s="198"/>
      <c r="EJ197" s="198"/>
      <c r="EK197" s="198"/>
      <c r="EL197" s="198"/>
      <c r="EM197" s="198"/>
      <c r="EN197" s="198"/>
    </row>
    <row r="198" spans="3:144" x14ac:dyDescent="0.2"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  <c r="DS198" s="198"/>
      <c r="DT198" s="198"/>
      <c r="DU198" s="198"/>
      <c r="DV198" s="198"/>
      <c r="DW198" s="198"/>
      <c r="DX198" s="198"/>
      <c r="DY198" s="198"/>
      <c r="DZ198" s="198"/>
      <c r="EA198" s="198"/>
      <c r="EB198" s="198"/>
      <c r="EC198" s="198"/>
      <c r="ED198" s="198"/>
      <c r="EE198" s="198"/>
      <c r="EF198" s="198"/>
      <c r="EG198" s="198"/>
      <c r="EH198" s="198"/>
      <c r="EI198" s="198"/>
      <c r="EJ198" s="198"/>
      <c r="EK198" s="198"/>
      <c r="EL198" s="198"/>
      <c r="EM198" s="198"/>
      <c r="EN198" s="198"/>
    </row>
    <row r="199" spans="3:144" x14ac:dyDescent="0.2"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  <c r="DU199" s="198"/>
      <c r="DV199" s="198"/>
      <c r="DW199" s="198"/>
      <c r="DX199" s="198"/>
      <c r="DY199" s="198"/>
      <c r="DZ199" s="198"/>
      <c r="EA199" s="198"/>
      <c r="EB199" s="198"/>
      <c r="EC199" s="198"/>
      <c r="ED199" s="198"/>
      <c r="EE199" s="198"/>
      <c r="EF199" s="198"/>
      <c r="EG199" s="198"/>
      <c r="EH199" s="198"/>
      <c r="EI199" s="198"/>
      <c r="EJ199" s="198"/>
      <c r="EK199" s="198"/>
      <c r="EL199" s="198"/>
      <c r="EM199" s="198"/>
      <c r="EN199" s="198"/>
    </row>
    <row r="200" spans="3:144" x14ac:dyDescent="0.2"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  <c r="DY200" s="198"/>
      <c r="DZ200" s="198"/>
      <c r="EA200" s="198"/>
      <c r="EB200" s="198"/>
      <c r="EC200" s="198"/>
      <c r="ED200" s="198"/>
      <c r="EE200" s="198"/>
      <c r="EF200" s="198"/>
      <c r="EG200" s="198"/>
      <c r="EH200" s="198"/>
      <c r="EI200" s="198"/>
      <c r="EJ200" s="198"/>
      <c r="EK200" s="198"/>
      <c r="EL200" s="198"/>
      <c r="EM200" s="198"/>
      <c r="EN200" s="198"/>
    </row>
    <row r="201" spans="3:144" x14ac:dyDescent="0.2"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  <c r="DS201" s="198"/>
      <c r="DT201" s="198"/>
      <c r="DU201" s="198"/>
      <c r="DV201" s="198"/>
      <c r="DW201" s="198"/>
      <c r="DX201" s="198"/>
      <c r="DY201" s="198"/>
      <c r="DZ201" s="198"/>
      <c r="EA201" s="198"/>
      <c r="EB201" s="198"/>
      <c r="EC201" s="198"/>
      <c r="ED201" s="198"/>
      <c r="EE201" s="198"/>
      <c r="EF201" s="198"/>
      <c r="EG201" s="198"/>
      <c r="EH201" s="198"/>
      <c r="EI201" s="198"/>
      <c r="EJ201" s="198"/>
      <c r="EK201" s="198"/>
      <c r="EL201" s="198"/>
      <c r="EM201" s="198"/>
      <c r="EN201" s="198"/>
    </row>
    <row r="202" spans="3:144" x14ac:dyDescent="0.2"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  <c r="DU202" s="198"/>
      <c r="DV202" s="198"/>
      <c r="DW202" s="198"/>
      <c r="DX202" s="198"/>
      <c r="DY202" s="198"/>
      <c r="DZ202" s="198"/>
      <c r="EA202" s="198"/>
      <c r="EB202" s="198"/>
      <c r="EC202" s="198"/>
      <c r="ED202" s="198"/>
      <c r="EE202" s="198"/>
      <c r="EF202" s="198"/>
      <c r="EG202" s="198"/>
      <c r="EH202" s="198"/>
      <c r="EI202" s="198"/>
      <c r="EJ202" s="198"/>
      <c r="EK202" s="198"/>
      <c r="EL202" s="198"/>
      <c r="EM202" s="198"/>
      <c r="EN202" s="198"/>
    </row>
    <row r="203" spans="3:144" x14ac:dyDescent="0.2"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  <c r="DS203" s="198"/>
      <c r="DT203" s="198"/>
      <c r="DU203" s="198"/>
      <c r="DV203" s="198"/>
      <c r="DW203" s="198"/>
      <c r="DX203" s="198"/>
      <c r="DY203" s="198"/>
      <c r="DZ203" s="198"/>
      <c r="EA203" s="198"/>
      <c r="EB203" s="198"/>
      <c r="EC203" s="198"/>
      <c r="ED203" s="198"/>
      <c r="EE203" s="198"/>
      <c r="EF203" s="198"/>
      <c r="EG203" s="198"/>
      <c r="EH203" s="198"/>
      <c r="EI203" s="198"/>
      <c r="EJ203" s="198"/>
      <c r="EK203" s="198"/>
      <c r="EL203" s="198"/>
      <c r="EM203" s="198"/>
      <c r="EN203" s="198"/>
    </row>
    <row r="204" spans="3:144" x14ac:dyDescent="0.2"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  <c r="DS204" s="198"/>
      <c r="DT204" s="198"/>
      <c r="DU204" s="198"/>
      <c r="DV204" s="198"/>
      <c r="DW204" s="198"/>
      <c r="DX204" s="198"/>
      <c r="DY204" s="198"/>
      <c r="DZ204" s="198"/>
      <c r="EA204" s="198"/>
      <c r="EB204" s="198"/>
      <c r="EC204" s="198"/>
      <c r="ED204" s="198"/>
      <c r="EE204" s="198"/>
      <c r="EF204" s="198"/>
      <c r="EG204" s="198"/>
      <c r="EH204" s="198"/>
      <c r="EI204" s="198"/>
      <c r="EJ204" s="198"/>
      <c r="EK204" s="198"/>
      <c r="EL204" s="198"/>
      <c r="EM204" s="198"/>
      <c r="EN204" s="198"/>
    </row>
    <row r="205" spans="3:144" x14ac:dyDescent="0.2">
      <c r="C205" s="198"/>
      <c r="D205" s="198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  <c r="DD205" s="198"/>
      <c r="DE205" s="19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198"/>
      <c r="DQ205" s="198"/>
      <c r="DR205" s="198"/>
      <c r="DS205" s="198"/>
      <c r="DT205" s="198"/>
      <c r="DU205" s="198"/>
      <c r="DV205" s="198"/>
      <c r="DW205" s="198"/>
      <c r="DX205" s="198"/>
      <c r="DY205" s="198"/>
      <c r="DZ205" s="198"/>
      <c r="EA205" s="198"/>
      <c r="EB205" s="198"/>
      <c r="EC205" s="198"/>
      <c r="ED205" s="198"/>
      <c r="EE205" s="198"/>
      <c r="EF205" s="198"/>
      <c r="EG205" s="198"/>
      <c r="EH205" s="198"/>
      <c r="EI205" s="198"/>
      <c r="EJ205" s="198"/>
      <c r="EK205" s="198"/>
      <c r="EL205" s="198"/>
      <c r="EM205" s="198"/>
      <c r="EN205" s="198"/>
    </row>
    <row r="206" spans="3:144" x14ac:dyDescent="0.2"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  <c r="DD206" s="198"/>
      <c r="DE206" s="198"/>
      <c r="DF206" s="198"/>
      <c r="DG206" s="198"/>
      <c r="DH206" s="198"/>
      <c r="DI206" s="198"/>
      <c r="DJ206" s="198"/>
      <c r="DK206" s="198"/>
      <c r="DL206" s="198"/>
      <c r="DM206" s="198"/>
      <c r="DN206" s="198"/>
      <c r="DO206" s="198"/>
      <c r="DP206" s="198"/>
      <c r="DQ206" s="198"/>
      <c r="DR206" s="198"/>
      <c r="DS206" s="198"/>
      <c r="DT206" s="198"/>
      <c r="DU206" s="198"/>
      <c r="DV206" s="198"/>
      <c r="DW206" s="198"/>
      <c r="DX206" s="198"/>
      <c r="DY206" s="198"/>
      <c r="DZ206" s="198"/>
      <c r="EA206" s="198"/>
      <c r="EB206" s="198"/>
      <c r="EC206" s="198"/>
      <c r="ED206" s="198"/>
      <c r="EE206" s="198"/>
      <c r="EF206" s="198"/>
      <c r="EG206" s="198"/>
      <c r="EH206" s="198"/>
      <c r="EI206" s="198"/>
      <c r="EJ206" s="198"/>
      <c r="EK206" s="198"/>
      <c r="EL206" s="198"/>
      <c r="EM206" s="198"/>
      <c r="EN206" s="198"/>
    </row>
    <row r="207" spans="3:144" x14ac:dyDescent="0.2">
      <c r="C207" s="198"/>
      <c r="D207" s="198"/>
      <c r="E207" s="198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  <c r="EC207" s="198"/>
      <c r="ED207" s="198"/>
      <c r="EE207" s="198"/>
      <c r="EF207" s="198"/>
      <c r="EG207" s="198"/>
      <c r="EH207" s="198"/>
      <c r="EI207" s="198"/>
      <c r="EJ207" s="198"/>
      <c r="EK207" s="198"/>
      <c r="EL207" s="198"/>
      <c r="EM207" s="198"/>
      <c r="EN207" s="198"/>
    </row>
    <row r="208" spans="3:144" x14ac:dyDescent="0.2">
      <c r="C208" s="198"/>
      <c r="D208" s="198"/>
      <c r="E208" s="198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  <c r="DD208" s="198"/>
      <c r="DE208" s="198"/>
      <c r="DF208" s="198"/>
      <c r="DG208" s="198"/>
      <c r="DH208" s="198"/>
      <c r="DI208" s="198"/>
      <c r="DJ208" s="198"/>
      <c r="DK208" s="198"/>
      <c r="DL208" s="198"/>
      <c r="DM208" s="198"/>
      <c r="DN208" s="198"/>
      <c r="DO208" s="198"/>
      <c r="DP208" s="198"/>
      <c r="DQ208" s="198"/>
      <c r="DR208" s="198"/>
      <c r="DS208" s="198"/>
      <c r="DT208" s="198"/>
      <c r="DU208" s="198"/>
      <c r="DV208" s="198"/>
      <c r="DW208" s="198"/>
      <c r="DX208" s="198"/>
      <c r="DY208" s="198"/>
      <c r="DZ208" s="198"/>
      <c r="EA208" s="198"/>
      <c r="EB208" s="198"/>
      <c r="EC208" s="198"/>
      <c r="ED208" s="198"/>
      <c r="EE208" s="198"/>
      <c r="EF208" s="198"/>
      <c r="EG208" s="198"/>
      <c r="EH208" s="198"/>
      <c r="EI208" s="198"/>
      <c r="EJ208" s="198"/>
      <c r="EK208" s="198"/>
      <c r="EL208" s="198"/>
      <c r="EM208" s="198"/>
      <c r="EN208" s="198"/>
    </row>
    <row r="209" spans="3:144" x14ac:dyDescent="0.2">
      <c r="C209" s="198"/>
      <c r="D209" s="198"/>
      <c r="E209" s="198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8"/>
      <c r="BW209" s="198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198"/>
      <c r="CQ209" s="198"/>
      <c r="CR209" s="198"/>
      <c r="CS209" s="198"/>
      <c r="CT209" s="198"/>
      <c r="CU209" s="198"/>
      <c r="CV209" s="198"/>
      <c r="CW209" s="198"/>
      <c r="CX209" s="198"/>
      <c r="CY209" s="198"/>
      <c r="CZ209" s="198"/>
      <c r="DA209" s="198"/>
      <c r="DB209" s="198"/>
      <c r="DC209" s="198"/>
      <c r="DD209" s="198"/>
      <c r="DE209" s="198"/>
      <c r="DF209" s="198"/>
      <c r="DG209" s="198"/>
      <c r="DH209" s="198"/>
      <c r="DI209" s="198"/>
      <c r="DJ209" s="198"/>
      <c r="DK209" s="198"/>
      <c r="DL209" s="198"/>
      <c r="DM209" s="198"/>
      <c r="DN209" s="198"/>
      <c r="DO209" s="198"/>
      <c r="DP209" s="198"/>
      <c r="DQ209" s="198"/>
      <c r="DR209" s="198"/>
      <c r="DS209" s="198"/>
      <c r="DT209" s="198"/>
      <c r="DU209" s="198"/>
      <c r="DV209" s="198"/>
      <c r="DW209" s="198"/>
      <c r="DX209" s="198"/>
      <c r="DY209" s="198"/>
      <c r="DZ209" s="198"/>
      <c r="EA209" s="198"/>
      <c r="EB209" s="198"/>
      <c r="EC209" s="198"/>
      <c r="ED209" s="198"/>
      <c r="EE209" s="198"/>
      <c r="EF209" s="198"/>
      <c r="EG209" s="198"/>
      <c r="EH209" s="198"/>
      <c r="EI209" s="198"/>
      <c r="EJ209" s="198"/>
      <c r="EK209" s="198"/>
      <c r="EL209" s="198"/>
      <c r="EM209" s="198"/>
      <c r="EN209" s="198"/>
    </row>
    <row r="210" spans="3:144" x14ac:dyDescent="0.2">
      <c r="C210" s="198"/>
      <c r="D210" s="198"/>
      <c r="E210" s="198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  <c r="BU210" s="198"/>
      <c r="BV210" s="198"/>
      <c r="BW210" s="198"/>
      <c r="BX210" s="198"/>
      <c r="BY210" s="198"/>
      <c r="BZ210" s="198"/>
      <c r="CA210" s="198"/>
      <c r="CB210" s="198"/>
      <c r="CC210" s="198"/>
      <c r="CD210" s="198"/>
      <c r="CE210" s="198"/>
      <c r="CF210" s="198"/>
      <c r="CG210" s="198"/>
      <c r="CH210" s="198"/>
      <c r="CI210" s="198"/>
      <c r="CJ210" s="198"/>
      <c r="CK210" s="198"/>
      <c r="CL210" s="198"/>
      <c r="CM210" s="198"/>
      <c r="CN210" s="198"/>
      <c r="CO210" s="198"/>
      <c r="CP210" s="198"/>
      <c r="CQ210" s="198"/>
      <c r="CR210" s="198"/>
      <c r="CS210" s="198"/>
      <c r="CT210" s="198"/>
      <c r="CU210" s="198"/>
      <c r="CV210" s="198"/>
      <c r="CW210" s="198"/>
      <c r="CX210" s="198"/>
      <c r="CY210" s="198"/>
      <c r="CZ210" s="198"/>
      <c r="DA210" s="198"/>
      <c r="DB210" s="198"/>
      <c r="DC210" s="198"/>
      <c r="DD210" s="198"/>
      <c r="DE210" s="198"/>
      <c r="DF210" s="198"/>
      <c r="DG210" s="198"/>
      <c r="DH210" s="198"/>
      <c r="DI210" s="198"/>
      <c r="DJ210" s="198"/>
      <c r="DK210" s="198"/>
      <c r="DL210" s="198"/>
      <c r="DM210" s="198"/>
      <c r="DN210" s="198"/>
      <c r="DO210" s="198"/>
      <c r="DP210" s="198"/>
      <c r="DQ210" s="198"/>
      <c r="DR210" s="198"/>
      <c r="DS210" s="198"/>
      <c r="DT210" s="198"/>
      <c r="DU210" s="198"/>
      <c r="DV210" s="198"/>
      <c r="DW210" s="198"/>
      <c r="DX210" s="198"/>
      <c r="DY210" s="198"/>
      <c r="DZ210" s="198"/>
      <c r="EA210" s="198"/>
      <c r="EB210" s="198"/>
      <c r="EC210" s="198"/>
      <c r="ED210" s="198"/>
      <c r="EE210" s="198"/>
      <c r="EF210" s="198"/>
      <c r="EG210" s="198"/>
      <c r="EH210" s="198"/>
      <c r="EI210" s="198"/>
      <c r="EJ210" s="198"/>
      <c r="EK210" s="198"/>
      <c r="EL210" s="198"/>
      <c r="EM210" s="198"/>
      <c r="EN210" s="198"/>
    </row>
    <row r="211" spans="3:144" x14ac:dyDescent="0.2"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8"/>
      <c r="BM211" s="198"/>
      <c r="BN211" s="198"/>
      <c r="BO211" s="198"/>
      <c r="BP211" s="198"/>
      <c r="BQ211" s="198"/>
      <c r="BR211" s="198"/>
      <c r="BS211" s="198"/>
      <c r="BT211" s="198"/>
      <c r="BU211" s="198"/>
      <c r="BV211" s="198"/>
      <c r="BW211" s="198"/>
      <c r="BX211" s="198"/>
      <c r="BY211" s="198"/>
      <c r="BZ211" s="198"/>
      <c r="CA211" s="198"/>
      <c r="CB211" s="198"/>
      <c r="CC211" s="198"/>
      <c r="CD211" s="198"/>
      <c r="CE211" s="198"/>
      <c r="CF211" s="198"/>
      <c r="CG211" s="198"/>
      <c r="CH211" s="198"/>
      <c r="CI211" s="198"/>
      <c r="CJ211" s="198"/>
      <c r="CK211" s="198"/>
      <c r="CL211" s="198"/>
      <c r="CM211" s="198"/>
      <c r="CN211" s="198"/>
      <c r="CO211" s="198"/>
      <c r="CP211" s="198"/>
      <c r="CQ211" s="198"/>
      <c r="CR211" s="198"/>
      <c r="CS211" s="198"/>
      <c r="CT211" s="198"/>
      <c r="CU211" s="198"/>
      <c r="CV211" s="198"/>
      <c r="CW211" s="198"/>
      <c r="CX211" s="198"/>
      <c r="CY211" s="198"/>
      <c r="CZ211" s="198"/>
      <c r="DA211" s="198"/>
      <c r="DB211" s="198"/>
      <c r="DC211" s="198"/>
      <c r="DD211" s="198"/>
      <c r="DE211" s="198"/>
      <c r="DF211" s="198"/>
      <c r="DG211" s="198"/>
      <c r="DH211" s="198"/>
      <c r="DI211" s="198"/>
      <c r="DJ211" s="198"/>
      <c r="DK211" s="198"/>
      <c r="DL211" s="198"/>
      <c r="DM211" s="198"/>
      <c r="DN211" s="198"/>
      <c r="DO211" s="198"/>
      <c r="DP211" s="198"/>
      <c r="DQ211" s="198"/>
      <c r="DR211" s="198"/>
      <c r="DS211" s="198"/>
      <c r="DT211" s="198"/>
      <c r="DU211" s="198"/>
      <c r="DV211" s="198"/>
      <c r="DW211" s="198"/>
      <c r="DX211" s="198"/>
      <c r="DY211" s="198"/>
      <c r="DZ211" s="198"/>
      <c r="EA211" s="198"/>
      <c r="EB211" s="198"/>
      <c r="EC211" s="198"/>
      <c r="ED211" s="198"/>
      <c r="EE211" s="198"/>
      <c r="EF211" s="198"/>
      <c r="EG211" s="198"/>
      <c r="EH211" s="198"/>
      <c r="EI211" s="198"/>
      <c r="EJ211" s="198"/>
      <c r="EK211" s="198"/>
      <c r="EL211" s="198"/>
      <c r="EM211" s="198"/>
      <c r="EN211" s="198"/>
    </row>
    <row r="212" spans="3:144" x14ac:dyDescent="0.2"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  <c r="EC212" s="198"/>
      <c r="ED212" s="198"/>
      <c r="EE212" s="198"/>
      <c r="EF212" s="198"/>
      <c r="EG212" s="198"/>
      <c r="EH212" s="198"/>
      <c r="EI212" s="198"/>
      <c r="EJ212" s="198"/>
      <c r="EK212" s="198"/>
      <c r="EL212" s="198"/>
      <c r="EM212" s="198"/>
      <c r="EN212" s="198"/>
    </row>
    <row r="213" spans="3:144" x14ac:dyDescent="0.2">
      <c r="C213" s="198"/>
      <c r="D213" s="198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  <c r="BU213" s="198"/>
      <c r="BV213" s="198"/>
      <c r="BW213" s="198"/>
      <c r="BX213" s="198"/>
      <c r="BY213" s="198"/>
      <c r="BZ213" s="198"/>
      <c r="CA213" s="198"/>
      <c r="CB213" s="198"/>
      <c r="CC213" s="198"/>
      <c r="CD213" s="198"/>
      <c r="CE213" s="198"/>
      <c r="CF213" s="198"/>
      <c r="CG213" s="198"/>
      <c r="CH213" s="198"/>
      <c r="CI213" s="198"/>
      <c r="CJ213" s="198"/>
      <c r="CK213" s="198"/>
      <c r="CL213" s="198"/>
      <c r="CM213" s="198"/>
      <c r="CN213" s="198"/>
      <c r="CO213" s="198"/>
      <c r="CP213" s="198"/>
      <c r="CQ213" s="198"/>
      <c r="CR213" s="198"/>
      <c r="CS213" s="198"/>
      <c r="CT213" s="198"/>
      <c r="CU213" s="198"/>
      <c r="CV213" s="198"/>
      <c r="CW213" s="198"/>
      <c r="CX213" s="198"/>
      <c r="CY213" s="198"/>
      <c r="CZ213" s="198"/>
      <c r="DA213" s="198"/>
      <c r="DB213" s="198"/>
      <c r="DC213" s="198"/>
      <c r="DD213" s="198"/>
      <c r="DE213" s="198"/>
      <c r="DF213" s="198"/>
      <c r="DG213" s="198"/>
      <c r="DH213" s="198"/>
      <c r="DI213" s="198"/>
      <c r="DJ213" s="198"/>
      <c r="DK213" s="198"/>
      <c r="DL213" s="198"/>
      <c r="DM213" s="198"/>
      <c r="DN213" s="198"/>
      <c r="DO213" s="198"/>
      <c r="DP213" s="198"/>
      <c r="DQ213" s="198"/>
      <c r="DR213" s="198"/>
      <c r="DS213" s="198"/>
      <c r="DT213" s="198"/>
      <c r="DU213" s="198"/>
      <c r="DV213" s="198"/>
      <c r="DW213" s="198"/>
      <c r="DX213" s="198"/>
      <c r="DY213" s="198"/>
      <c r="DZ213" s="198"/>
      <c r="EA213" s="198"/>
      <c r="EB213" s="198"/>
      <c r="EC213" s="198"/>
      <c r="ED213" s="198"/>
      <c r="EE213" s="198"/>
      <c r="EF213" s="198"/>
      <c r="EG213" s="198"/>
      <c r="EH213" s="198"/>
      <c r="EI213" s="198"/>
      <c r="EJ213" s="198"/>
      <c r="EK213" s="198"/>
      <c r="EL213" s="198"/>
      <c r="EM213" s="198"/>
      <c r="EN213" s="198"/>
    </row>
    <row r="214" spans="3:144" x14ac:dyDescent="0.2">
      <c r="C214" s="198"/>
      <c r="D214" s="198"/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  <c r="EC214" s="198"/>
      <c r="ED214" s="198"/>
      <c r="EE214" s="198"/>
      <c r="EF214" s="198"/>
      <c r="EG214" s="198"/>
      <c r="EH214" s="198"/>
      <c r="EI214" s="198"/>
      <c r="EJ214" s="198"/>
      <c r="EK214" s="198"/>
      <c r="EL214" s="198"/>
      <c r="EM214" s="198"/>
      <c r="EN214" s="198"/>
    </row>
    <row r="215" spans="3:144" x14ac:dyDescent="0.2"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198"/>
      <c r="CQ215" s="198"/>
      <c r="CR215" s="198"/>
      <c r="CS215" s="198"/>
      <c r="CT215" s="198"/>
      <c r="CU215" s="198"/>
      <c r="CV215" s="198"/>
      <c r="CW215" s="198"/>
      <c r="CX215" s="198"/>
      <c r="CY215" s="198"/>
      <c r="CZ215" s="198"/>
      <c r="DA215" s="198"/>
      <c r="DB215" s="198"/>
      <c r="DC215" s="198"/>
      <c r="DD215" s="198"/>
      <c r="DE215" s="198"/>
      <c r="DF215" s="198"/>
      <c r="DG215" s="198"/>
      <c r="DH215" s="198"/>
      <c r="DI215" s="198"/>
      <c r="DJ215" s="198"/>
      <c r="DK215" s="198"/>
      <c r="DL215" s="198"/>
      <c r="DM215" s="198"/>
      <c r="DN215" s="198"/>
      <c r="DO215" s="198"/>
      <c r="DP215" s="198"/>
      <c r="DQ215" s="198"/>
      <c r="DR215" s="198"/>
      <c r="DS215" s="198"/>
      <c r="DT215" s="198"/>
      <c r="DU215" s="198"/>
      <c r="DV215" s="198"/>
      <c r="DW215" s="198"/>
      <c r="DX215" s="198"/>
      <c r="DY215" s="198"/>
      <c r="DZ215" s="198"/>
      <c r="EA215" s="198"/>
      <c r="EB215" s="198"/>
      <c r="EC215" s="198"/>
      <c r="ED215" s="198"/>
      <c r="EE215" s="198"/>
      <c r="EF215" s="198"/>
      <c r="EG215" s="198"/>
      <c r="EH215" s="198"/>
      <c r="EI215" s="198"/>
      <c r="EJ215" s="198"/>
      <c r="EK215" s="198"/>
      <c r="EL215" s="198"/>
      <c r="EM215" s="198"/>
      <c r="EN215" s="198"/>
    </row>
    <row r="216" spans="3:144" x14ac:dyDescent="0.2">
      <c r="C216" s="198"/>
      <c r="D216" s="198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  <c r="EC216" s="198"/>
      <c r="ED216" s="198"/>
      <c r="EE216" s="198"/>
      <c r="EF216" s="198"/>
      <c r="EG216" s="198"/>
      <c r="EH216" s="198"/>
      <c r="EI216" s="198"/>
      <c r="EJ216" s="198"/>
      <c r="EK216" s="198"/>
      <c r="EL216" s="198"/>
      <c r="EM216" s="198"/>
      <c r="EN216" s="198"/>
    </row>
    <row r="217" spans="3:144" x14ac:dyDescent="0.2">
      <c r="C217" s="198"/>
      <c r="D217" s="198"/>
      <c r="E217" s="198"/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  <c r="AT217" s="198"/>
      <c r="AU217" s="198"/>
      <c r="AV217" s="198"/>
      <c r="AW217" s="198"/>
      <c r="AX217" s="198"/>
      <c r="AY217" s="198"/>
      <c r="AZ217" s="198"/>
      <c r="BA217" s="198"/>
      <c r="BB217" s="198"/>
      <c r="BC217" s="198"/>
      <c r="BD217" s="198"/>
      <c r="BE217" s="198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198"/>
      <c r="CQ217" s="198"/>
      <c r="CR217" s="198"/>
      <c r="CS217" s="198"/>
      <c r="CT217" s="198"/>
      <c r="CU217" s="198"/>
      <c r="CV217" s="198"/>
      <c r="CW217" s="198"/>
      <c r="CX217" s="198"/>
      <c r="CY217" s="198"/>
      <c r="CZ217" s="198"/>
      <c r="DA217" s="198"/>
      <c r="DB217" s="198"/>
      <c r="DC217" s="198"/>
      <c r="DD217" s="198"/>
      <c r="DE217" s="198"/>
      <c r="DF217" s="198"/>
      <c r="DG217" s="198"/>
      <c r="DH217" s="198"/>
      <c r="DI217" s="198"/>
      <c r="DJ217" s="198"/>
      <c r="DK217" s="198"/>
      <c r="DL217" s="198"/>
      <c r="DM217" s="198"/>
      <c r="DN217" s="198"/>
      <c r="DO217" s="198"/>
      <c r="DP217" s="198"/>
      <c r="DQ217" s="198"/>
      <c r="DR217" s="198"/>
      <c r="DS217" s="198"/>
      <c r="DT217" s="198"/>
      <c r="DU217" s="198"/>
      <c r="DV217" s="198"/>
      <c r="DW217" s="198"/>
      <c r="DX217" s="198"/>
      <c r="DY217" s="198"/>
      <c r="DZ217" s="198"/>
      <c r="EA217" s="198"/>
      <c r="EB217" s="198"/>
      <c r="EC217" s="198"/>
      <c r="ED217" s="198"/>
      <c r="EE217" s="198"/>
      <c r="EF217" s="198"/>
      <c r="EG217" s="198"/>
      <c r="EH217" s="198"/>
      <c r="EI217" s="198"/>
      <c r="EJ217" s="198"/>
      <c r="EK217" s="198"/>
      <c r="EL217" s="198"/>
      <c r="EM217" s="198"/>
      <c r="EN217" s="198"/>
    </row>
    <row r="218" spans="3:144" x14ac:dyDescent="0.2"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8"/>
      <c r="BB218" s="198"/>
      <c r="BC218" s="198"/>
      <c r="BD218" s="198"/>
      <c r="BE218" s="198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198"/>
      <c r="CQ218" s="198"/>
      <c r="CR218" s="198"/>
      <c r="CS218" s="198"/>
      <c r="CT218" s="198"/>
      <c r="CU218" s="198"/>
      <c r="CV218" s="198"/>
      <c r="CW218" s="198"/>
      <c r="CX218" s="198"/>
      <c r="CY218" s="198"/>
      <c r="CZ218" s="198"/>
      <c r="DA218" s="198"/>
      <c r="DB218" s="198"/>
      <c r="DC218" s="198"/>
      <c r="DD218" s="198"/>
      <c r="DE218" s="198"/>
      <c r="DF218" s="198"/>
      <c r="DG218" s="198"/>
      <c r="DH218" s="198"/>
      <c r="DI218" s="198"/>
      <c r="DJ218" s="198"/>
      <c r="DK218" s="198"/>
      <c r="DL218" s="198"/>
      <c r="DM218" s="198"/>
      <c r="DN218" s="198"/>
      <c r="DO218" s="198"/>
      <c r="DP218" s="198"/>
      <c r="DQ218" s="198"/>
      <c r="DR218" s="198"/>
      <c r="DS218" s="198"/>
      <c r="DT218" s="198"/>
      <c r="DU218" s="198"/>
      <c r="DV218" s="198"/>
      <c r="DW218" s="198"/>
      <c r="DX218" s="198"/>
      <c r="DY218" s="198"/>
      <c r="DZ218" s="198"/>
      <c r="EA218" s="198"/>
      <c r="EB218" s="198"/>
      <c r="EC218" s="198"/>
      <c r="ED218" s="198"/>
      <c r="EE218" s="198"/>
      <c r="EF218" s="198"/>
      <c r="EG218" s="198"/>
      <c r="EH218" s="198"/>
      <c r="EI218" s="198"/>
      <c r="EJ218" s="198"/>
      <c r="EK218" s="198"/>
      <c r="EL218" s="198"/>
      <c r="EM218" s="198"/>
      <c r="EN218" s="198"/>
    </row>
    <row r="219" spans="3:144" x14ac:dyDescent="0.2">
      <c r="C219" s="198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8"/>
      <c r="BA219" s="198"/>
      <c r="BB219" s="198"/>
      <c r="BC219" s="198"/>
      <c r="BD219" s="198"/>
      <c r="BE219" s="198"/>
      <c r="BF219" s="198"/>
      <c r="BG219" s="198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198"/>
      <c r="CQ219" s="198"/>
      <c r="CR219" s="198"/>
      <c r="CS219" s="198"/>
      <c r="CT219" s="198"/>
      <c r="CU219" s="198"/>
      <c r="CV219" s="198"/>
      <c r="CW219" s="198"/>
      <c r="CX219" s="198"/>
      <c r="CY219" s="198"/>
      <c r="CZ219" s="198"/>
      <c r="DA219" s="198"/>
      <c r="DB219" s="198"/>
      <c r="DC219" s="198"/>
      <c r="DD219" s="198"/>
      <c r="DE219" s="198"/>
      <c r="DF219" s="198"/>
      <c r="DG219" s="198"/>
      <c r="DH219" s="198"/>
      <c r="DI219" s="198"/>
      <c r="DJ219" s="198"/>
      <c r="DK219" s="198"/>
      <c r="DL219" s="198"/>
      <c r="DM219" s="198"/>
      <c r="DN219" s="198"/>
      <c r="DO219" s="198"/>
      <c r="DP219" s="198"/>
      <c r="DQ219" s="198"/>
      <c r="DR219" s="198"/>
      <c r="DS219" s="198"/>
      <c r="DT219" s="198"/>
      <c r="DU219" s="198"/>
      <c r="DV219" s="198"/>
      <c r="DW219" s="198"/>
      <c r="DX219" s="198"/>
      <c r="DY219" s="198"/>
      <c r="DZ219" s="198"/>
      <c r="EA219" s="198"/>
      <c r="EB219" s="198"/>
      <c r="EC219" s="198"/>
      <c r="ED219" s="198"/>
      <c r="EE219" s="198"/>
      <c r="EF219" s="198"/>
      <c r="EG219" s="198"/>
      <c r="EH219" s="198"/>
      <c r="EI219" s="198"/>
      <c r="EJ219" s="198"/>
      <c r="EK219" s="198"/>
      <c r="EL219" s="198"/>
      <c r="EM219" s="198"/>
      <c r="EN219" s="198"/>
    </row>
    <row r="220" spans="3:144" x14ac:dyDescent="0.2"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98"/>
      <c r="BD220" s="198"/>
      <c r="BE220" s="198"/>
      <c r="BF220" s="198"/>
      <c r="BG220" s="198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/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198"/>
      <c r="CQ220" s="198"/>
      <c r="CR220" s="198"/>
      <c r="CS220" s="198"/>
      <c r="CT220" s="198"/>
      <c r="CU220" s="198"/>
      <c r="CV220" s="198"/>
      <c r="CW220" s="198"/>
      <c r="CX220" s="198"/>
      <c r="CY220" s="198"/>
      <c r="CZ220" s="198"/>
      <c r="DA220" s="198"/>
      <c r="DB220" s="198"/>
      <c r="DC220" s="198"/>
      <c r="DD220" s="198"/>
      <c r="DE220" s="198"/>
      <c r="DF220" s="198"/>
      <c r="DG220" s="198"/>
      <c r="DH220" s="198"/>
      <c r="DI220" s="198"/>
      <c r="DJ220" s="198"/>
      <c r="DK220" s="198"/>
      <c r="DL220" s="198"/>
      <c r="DM220" s="198"/>
      <c r="DN220" s="198"/>
      <c r="DO220" s="198"/>
      <c r="DP220" s="198"/>
      <c r="DQ220" s="198"/>
      <c r="DR220" s="198"/>
      <c r="DS220" s="198"/>
      <c r="DT220" s="198"/>
      <c r="DU220" s="198"/>
      <c r="DV220" s="198"/>
      <c r="DW220" s="198"/>
      <c r="DX220" s="198"/>
      <c r="DY220" s="198"/>
      <c r="DZ220" s="198"/>
      <c r="EA220" s="198"/>
      <c r="EB220" s="198"/>
      <c r="EC220" s="198"/>
      <c r="ED220" s="198"/>
      <c r="EE220" s="198"/>
      <c r="EF220" s="198"/>
      <c r="EG220" s="198"/>
      <c r="EH220" s="198"/>
      <c r="EI220" s="198"/>
      <c r="EJ220" s="198"/>
      <c r="EK220" s="198"/>
      <c r="EL220" s="198"/>
      <c r="EM220" s="198"/>
      <c r="EN220" s="198"/>
    </row>
    <row r="221" spans="3:144" x14ac:dyDescent="0.2"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98"/>
      <c r="BB221" s="198"/>
      <c r="BC221" s="198"/>
      <c r="BD221" s="198"/>
      <c r="BE221" s="198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198"/>
      <c r="CQ221" s="198"/>
      <c r="CR221" s="198"/>
      <c r="CS221" s="198"/>
      <c r="CT221" s="198"/>
      <c r="CU221" s="198"/>
      <c r="CV221" s="198"/>
      <c r="CW221" s="198"/>
      <c r="CX221" s="198"/>
      <c r="CY221" s="198"/>
      <c r="CZ221" s="198"/>
      <c r="DA221" s="198"/>
      <c r="DB221" s="198"/>
      <c r="DC221" s="198"/>
      <c r="DD221" s="198"/>
      <c r="DE221" s="198"/>
      <c r="DF221" s="198"/>
      <c r="DG221" s="198"/>
      <c r="DH221" s="198"/>
      <c r="DI221" s="198"/>
      <c r="DJ221" s="198"/>
      <c r="DK221" s="198"/>
      <c r="DL221" s="198"/>
      <c r="DM221" s="198"/>
      <c r="DN221" s="198"/>
      <c r="DO221" s="198"/>
      <c r="DP221" s="198"/>
      <c r="DQ221" s="198"/>
      <c r="DR221" s="198"/>
      <c r="DS221" s="198"/>
      <c r="DT221" s="198"/>
      <c r="DU221" s="198"/>
      <c r="DV221" s="198"/>
      <c r="DW221" s="198"/>
      <c r="DX221" s="198"/>
      <c r="DY221" s="198"/>
      <c r="DZ221" s="198"/>
      <c r="EA221" s="198"/>
      <c r="EB221" s="198"/>
      <c r="EC221" s="198"/>
      <c r="ED221" s="198"/>
      <c r="EE221" s="198"/>
      <c r="EF221" s="198"/>
      <c r="EG221" s="198"/>
      <c r="EH221" s="198"/>
      <c r="EI221" s="198"/>
      <c r="EJ221" s="198"/>
      <c r="EK221" s="198"/>
      <c r="EL221" s="198"/>
      <c r="EM221" s="198"/>
      <c r="EN221" s="198"/>
    </row>
    <row r="222" spans="3:144" x14ac:dyDescent="0.2"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198"/>
      <c r="CQ222" s="198"/>
      <c r="CR222" s="198"/>
      <c r="CS222" s="198"/>
      <c r="CT222" s="198"/>
      <c r="CU222" s="198"/>
      <c r="CV222" s="198"/>
      <c r="CW222" s="198"/>
      <c r="CX222" s="198"/>
      <c r="CY222" s="198"/>
      <c r="CZ222" s="198"/>
      <c r="DA222" s="198"/>
      <c r="DB222" s="198"/>
      <c r="DC222" s="198"/>
      <c r="DD222" s="198"/>
      <c r="DE222" s="198"/>
      <c r="DF222" s="198"/>
      <c r="DG222" s="198"/>
      <c r="DH222" s="198"/>
      <c r="DI222" s="198"/>
      <c r="DJ222" s="198"/>
      <c r="DK222" s="198"/>
      <c r="DL222" s="198"/>
      <c r="DM222" s="198"/>
      <c r="DN222" s="198"/>
      <c r="DO222" s="198"/>
      <c r="DP222" s="198"/>
      <c r="DQ222" s="198"/>
      <c r="DR222" s="198"/>
      <c r="DS222" s="198"/>
      <c r="DT222" s="198"/>
      <c r="DU222" s="198"/>
      <c r="DV222" s="198"/>
      <c r="DW222" s="198"/>
      <c r="DX222" s="198"/>
      <c r="DY222" s="198"/>
      <c r="DZ222" s="198"/>
      <c r="EA222" s="198"/>
      <c r="EB222" s="198"/>
      <c r="EC222" s="198"/>
      <c r="ED222" s="198"/>
      <c r="EE222" s="198"/>
      <c r="EF222" s="198"/>
      <c r="EG222" s="198"/>
      <c r="EH222" s="198"/>
      <c r="EI222" s="198"/>
      <c r="EJ222" s="198"/>
      <c r="EK222" s="198"/>
      <c r="EL222" s="198"/>
      <c r="EM222" s="198"/>
      <c r="EN222" s="198"/>
    </row>
    <row r="223" spans="3:144" x14ac:dyDescent="0.2">
      <c r="C223" s="198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198"/>
      <c r="CQ223" s="198"/>
      <c r="CR223" s="198"/>
      <c r="CS223" s="198"/>
      <c r="CT223" s="198"/>
      <c r="CU223" s="198"/>
      <c r="CV223" s="198"/>
      <c r="CW223" s="198"/>
      <c r="CX223" s="198"/>
      <c r="CY223" s="198"/>
      <c r="CZ223" s="198"/>
      <c r="DA223" s="198"/>
      <c r="DB223" s="198"/>
      <c r="DC223" s="198"/>
      <c r="DD223" s="198"/>
      <c r="DE223" s="198"/>
      <c r="DF223" s="198"/>
      <c r="DG223" s="198"/>
      <c r="DH223" s="198"/>
      <c r="DI223" s="198"/>
      <c r="DJ223" s="198"/>
      <c r="DK223" s="198"/>
      <c r="DL223" s="198"/>
      <c r="DM223" s="198"/>
      <c r="DN223" s="198"/>
      <c r="DO223" s="198"/>
      <c r="DP223" s="198"/>
      <c r="DQ223" s="198"/>
      <c r="DR223" s="198"/>
      <c r="DS223" s="198"/>
      <c r="DT223" s="198"/>
      <c r="DU223" s="198"/>
      <c r="DV223" s="198"/>
      <c r="DW223" s="198"/>
      <c r="DX223" s="198"/>
      <c r="DY223" s="198"/>
      <c r="DZ223" s="198"/>
      <c r="EA223" s="198"/>
      <c r="EB223" s="198"/>
      <c r="EC223" s="198"/>
      <c r="ED223" s="198"/>
      <c r="EE223" s="198"/>
      <c r="EF223" s="198"/>
      <c r="EG223" s="198"/>
      <c r="EH223" s="198"/>
      <c r="EI223" s="198"/>
      <c r="EJ223" s="198"/>
      <c r="EK223" s="198"/>
      <c r="EL223" s="198"/>
      <c r="EM223" s="198"/>
      <c r="EN223" s="198"/>
    </row>
    <row r="224" spans="3:144" x14ac:dyDescent="0.2">
      <c r="C224" s="198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8"/>
      <c r="BB224" s="198"/>
      <c r="BC224" s="198"/>
      <c r="BD224" s="198"/>
      <c r="BE224" s="198"/>
      <c r="BF224" s="198"/>
      <c r="BG224" s="198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198"/>
      <c r="CQ224" s="198"/>
      <c r="CR224" s="198"/>
      <c r="CS224" s="198"/>
      <c r="CT224" s="198"/>
      <c r="CU224" s="198"/>
      <c r="CV224" s="198"/>
      <c r="CW224" s="198"/>
      <c r="CX224" s="198"/>
      <c r="CY224" s="198"/>
      <c r="CZ224" s="198"/>
      <c r="DA224" s="198"/>
      <c r="DB224" s="198"/>
      <c r="DC224" s="198"/>
      <c r="DD224" s="198"/>
      <c r="DE224" s="198"/>
      <c r="DF224" s="198"/>
      <c r="DG224" s="198"/>
      <c r="DH224" s="198"/>
      <c r="DI224" s="198"/>
      <c r="DJ224" s="198"/>
      <c r="DK224" s="198"/>
      <c r="DL224" s="198"/>
      <c r="DM224" s="198"/>
      <c r="DN224" s="198"/>
      <c r="DO224" s="198"/>
      <c r="DP224" s="198"/>
      <c r="DQ224" s="198"/>
      <c r="DR224" s="198"/>
      <c r="DS224" s="198"/>
      <c r="DT224" s="198"/>
      <c r="DU224" s="198"/>
      <c r="DV224" s="198"/>
      <c r="DW224" s="198"/>
      <c r="DX224" s="198"/>
      <c r="DY224" s="198"/>
      <c r="DZ224" s="198"/>
      <c r="EA224" s="198"/>
      <c r="EB224" s="198"/>
      <c r="EC224" s="198"/>
      <c r="ED224" s="198"/>
      <c r="EE224" s="198"/>
      <c r="EF224" s="198"/>
      <c r="EG224" s="198"/>
      <c r="EH224" s="198"/>
      <c r="EI224" s="198"/>
      <c r="EJ224" s="198"/>
      <c r="EK224" s="198"/>
      <c r="EL224" s="198"/>
      <c r="EM224" s="198"/>
      <c r="EN224" s="198"/>
    </row>
    <row r="225" spans="3:144" x14ac:dyDescent="0.2">
      <c r="C225" s="198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/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198"/>
      <c r="CQ225" s="198"/>
      <c r="CR225" s="198"/>
      <c r="CS225" s="198"/>
      <c r="CT225" s="198"/>
      <c r="CU225" s="198"/>
      <c r="CV225" s="198"/>
      <c r="CW225" s="198"/>
      <c r="CX225" s="198"/>
      <c r="CY225" s="198"/>
      <c r="CZ225" s="198"/>
      <c r="DA225" s="198"/>
      <c r="DB225" s="198"/>
      <c r="DC225" s="198"/>
      <c r="DD225" s="198"/>
      <c r="DE225" s="198"/>
      <c r="DF225" s="198"/>
      <c r="DG225" s="198"/>
      <c r="DH225" s="198"/>
      <c r="DI225" s="198"/>
      <c r="DJ225" s="198"/>
      <c r="DK225" s="198"/>
      <c r="DL225" s="198"/>
      <c r="DM225" s="198"/>
      <c r="DN225" s="198"/>
      <c r="DO225" s="198"/>
      <c r="DP225" s="198"/>
      <c r="DQ225" s="198"/>
      <c r="DR225" s="198"/>
      <c r="DS225" s="198"/>
      <c r="DT225" s="198"/>
      <c r="DU225" s="198"/>
      <c r="DV225" s="198"/>
      <c r="DW225" s="198"/>
      <c r="DX225" s="198"/>
      <c r="DY225" s="198"/>
      <c r="DZ225" s="198"/>
      <c r="EA225" s="198"/>
      <c r="EB225" s="198"/>
      <c r="EC225" s="198"/>
      <c r="ED225" s="198"/>
      <c r="EE225" s="198"/>
      <c r="EF225" s="198"/>
      <c r="EG225" s="198"/>
      <c r="EH225" s="198"/>
      <c r="EI225" s="198"/>
      <c r="EJ225" s="198"/>
      <c r="EK225" s="198"/>
      <c r="EL225" s="198"/>
      <c r="EM225" s="198"/>
      <c r="EN225" s="198"/>
    </row>
    <row r="226" spans="3:144" x14ac:dyDescent="0.2"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198"/>
      <c r="CQ226" s="198"/>
      <c r="CR226" s="198"/>
      <c r="CS226" s="198"/>
      <c r="CT226" s="198"/>
      <c r="CU226" s="198"/>
      <c r="CV226" s="198"/>
      <c r="CW226" s="198"/>
      <c r="CX226" s="198"/>
      <c r="CY226" s="198"/>
      <c r="CZ226" s="198"/>
      <c r="DA226" s="198"/>
      <c r="DB226" s="198"/>
      <c r="DC226" s="198"/>
      <c r="DD226" s="198"/>
      <c r="DE226" s="198"/>
      <c r="DF226" s="198"/>
      <c r="DG226" s="198"/>
      <c r="DH226" s="198"/>
      <c r="DI226" s="198"/>
      <c r="DJ226" s="198"/>
      <c r="DK226" s="198"/>
      <c r="DL226" s="198"/>
      <c r="DM226" s="198"/>
      <c r="DN226" s="198"/>
      <c r="DO226" s="198"/>
      <c r="DP226" s="198"/>
      <c r="DQ226" s="198"/>
      <c r="DR226" s="198"/>
      <c r="DS226" s="198"/>
      <c r="DT226" s="198"/>
      <c r="DU226" s="198"/>
      <c r="DV226" s="198"/>
      <c r="DW226" s="198"/>
      <c r="DX226" s="198"/>
      <c r="DY226" s="198"/>
      <c r="DZ226" s="198"/>
      <c r="EA226" s="198"/>
      <c r="EB226" s="198"/>
      <c r="EC226" s="198"/>
      <c r="ED226" s="198"/>
      <c r="EE226" s="198"/>
      <c r="EF226" s="198"/>
      <c r="EG226" s="198"/>
      <c r="EH226" s="198"/>
      <c r="EI226" s="198"/>
      <c r="EJ226" s="198"/>
      <c r="EK226" s="198"/>
      <c r="EL226" s="198"/>
      <c r="EM226" s="198"/>
      <c r="EN226" s="198"/>
    </row>
    <row r="227" spans="3:144" x14ac:dyDescent="0.2"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198"/>
      <c r="CQ227" s="198"/>
      <c r="CR227" s="198"/>
      <c r="CS227" s="198"/>
      <c r="CT227" s="198"/>
      <c r="CU227" s="198"/>
      <c r="CV227" s="198"/>
      <c r="CW227" s="198"/>
      <c r="CX227" s="198"/>
      <c r="CY227" s="198"/>
      <c r="CZ227" s="198"/>
      <c r="DA227" s="198"/>
      <c r="DB227" s="198"/>
      <c r="DC227" s="198"/>
      <c r="DD227" s="198"/>
      <c r="DE227" s="198"/>
      <c r="DF227" s="198"/>
      <c r="DG227" s="198"/>
      <c r="DH227" s="198"/>
      <c r="DI227" s="198"/>
      <c r="DJ227" s="198"/>
      <c r="DK227" s="198"/>
      <c r="DL227" s="198"/>
      <c r="DM227" s="198"/>
      <c r="DN227" s="198"/>
      <c r="DO227" s="198"/>
      <c r="DP227" s="198"/>
      <c r="DQ227" s="198"/>
      <c r="DR227" s="198"/>
      <c r="DS227" s="198"/>
      <c r="DT227" s="198"/>
      <c r="DU227" s="198"/>
      <c r="DV227" s="198"/>
      <c r="DW227" s="198"/>
      <c r="DX227" s="198"/>
      <c r="DY227" s="198"/>
      <c r="DZ227" s="198"/>
      <c r="EA227" s="198"/>
      <c r="EB227" s="198"/>
      <c r="EC227" s="198"/>
      <c r="ED227" s="198"/>
      <c r="EE227" s="198"/>
      <c r="EF227" s="198"/>
      <c r="EG227" s="198"/>
      <c r="EH227" s="198"/>
      <c r="EI227" s="198"/>
      <c r="EJ227" s="198"/>
      <c r="EK227" s="198"/>
      <c r="EL227" s="198"/>
      <c r="EM227" s="198"/>
      <c r="EN227" s="198"/>
    </row>
    <row r="228" spans="3:144" x14ac:dyDescent="0.2"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198"/>
      <c r="CQ228" s="198"/>
      <c r="CR228" s="198"/>
      <c r="CS228" s="198"/>
      <c r="CT228" s="198"/>
      <c r="CU228" s="198"/>
      <c r="CV228" s="198"/>
      <c r="CW228" s="198"/>
      <c r="CX228" s="198"/>
      <c r="CY228" s="198"/>
      <c r="CZ228" s="198"/>
      <c r="DA228" s="198"/>
      <c r="DB228" s="198"/>
      <c r="DC228" s="198"/>
      <c r="DD228" s="198"/>
      <c r="DE228" s="198"/>
      <c r="DF228" s="198"/>
      <c r="DG228" s="198"/>
      <c r="DH228" s="198"/>
      <c r="DI228" s="198"/>
      <c r="DJ228" s="198"/>
      <c r="DK228" s="198"/>
      <c r="DL228" s="198"/>
      <c r="DM228" s="198"/>
      <c r="DN228" s="198"/>
      <c r="DO228" s="198"/>
      <c r="DP228" s="198"/>
      <c r="DQ228" s="198"/>
      <c r="DR228" s="198"/>
      <c r="DS228" s="198"/>
      <c r="DT228" s="198"/>
      <c r="DU228" s="198"/>
      <c r="DV228" s="198"/>
      <c r="DW228" s="198"/>
      <c r="DX228" s="198"/>
      <c r="DY228" s="198"/>
      <c r="DZ228" s="198"/>
      <c r="EA228" s="198"/>
      <c r="EB228" s="198"/>
      <c r="EC228" s="198"/>
      <c r="ED228" s="198"/>
      <c r="EE228" s="198"/>
      <c r="EF228" s="198"/>
      <c r="EG228" s="198"/>
      <c r="EH228" s="198"/>
      <c r="EI228" s="198"/>
      <c r="EJ228" s="198"/>
      <c r="EK228" s="198"/>
      <c r="EL228" s="198"/>
      <c r="EM228" s="198"/>
      <c r="EN228" s="198"/>
    </row>
    <row r="229" spans="3:144" x14ac:dyDescent="0.2"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198"/>
      <c r="CQ229" s="198"/>
      <c r="CR229" s="198"/>
      <c r="CS229" s="198"/>
      <c r="CT229" s="198"/>
      <c r="CU229" s="198"/>
      <c r="CV229" s="198"/>
      <c r="CW229" s="198"/>
      <c r="CX229" s="198"/>
      <c r="CY229" s="198"/>
      <c r="CZ229" s="198"/>
      <c r="DA229" s="198"/>
      <c r="DB229" s="198"/>
      <c r="DC229" s="198"/>
      <c r="DD229" s="198"/>
      <c r="DE229" s="198"/>
      <c r="DF229" s="198"/>
      <c r="DG229" s="198"/>
      <c r="DH229" s="198"/>
      <c r="DI229" s="198"/>
      <c r="DJ229" s="198"/>
      <c r="DK229" s="198"/>
      <c r="DL229" s="198"/>
      <c r="DM229" s="198"/>
      <c r="DN229" s="198"/>
      <c r="DO229" s="198"/>
      <c r="DP229" s="198"/>
      <c r="DQ229" s="198"/>
      <c r="DR229" s="198"/>
      <c r="DS229" s="198"/>
      <c r="DT229" s="198"/>
      <c r="DU229" s="198"/>
      <c r="DV229" s="198"/>
      <c r="DW229" s="198"/>
      <c r="DX229" s="198"/>
      <c r="DY229" s="198"/>
      <c r="DZ229" s="198"/>
      <c r="EA229" s="198"/>
      <c r="EB229" s="198"/>
      <c r="EC229" s="198"/>
      <c r="ED229" s="198"/>
      <c r="EE229" s="198"/>
      <c r="EF229" s="198"/>
      <c r="EG229" s="198"/>
      <c r="EH229" s="198"/>
      <c r="EI229" s="198"/>
      <c r="EJ229" s="198"/>
      <c r="EK229" s="198"/>
      <c r="EL229" s="198"/>
      <c r="EM229" s="198"/>
      <c r="EN229" s="198"/>
    </row>
    <row r="230" spans="3:144" x14ac:dyDescent="0.2"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/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198"/>
      <c r="CQ230" s="198"/>
      <c r="CR230" s="198"/>
      <c r="CS230" s="198"/>
      <c r="CT230" s="198"/>
      <c r="CU230" s="198"/>
      <c r="CV230" s="198"/>
      <c r="CW230" s="198"/>
      <c r="CX230" s="198"/>
      <c r="CY230" s="198"/>
      <c r="CZ230" s="198"/>
      <c r="DA230" s="198"/>
      <c r="DB230" s="198"/>
      <c r="DC230" s="198"/>
      <c r="DD230" s="198"/>
      <c r="DE230" s="198"/>
      <c r="DF230" s="198"/>
      <c r="DG230" s="198"/>
      <c r="DH230" s="198"/>
      <c r="DI230" s="198"/>
      <c r="DJ230" s="198"/>
      <c r="DK230" s="198"/>
      <c r="DL230" s="198"/>
      <c r="DM230" s="198"/>
      <c r="DN230" s="198"/>
      <c r="DO230" s="198"/>
      <c r="DP230" s="198"/>
      <c r="DQ230" s="198"/>
      <c r="DR230" s="198"/>
      <c r="DS230" s="198"/>
      <c r="DT230" s="198"/>
      <c r="DU230" s="198"/>
      <c r="DV230" s="198"/>
      <c r="DW230" s="198"/>
      <c r="DX230" s="198"/>
      <c r="DY230" s="198"/>
      <c r="DZ230" s="198"/>
      <c r="EA230" s="198"/>
      <c r="EB230" s="198"/>
      <c r="EC230" s="198"/>
      <c r="ED230" s="198"/>
      <c r="EE230" s="198"/>
      <c r="EF230" s="198"/>
      <c r="EG230" s="198"/>
      <c r="EH230" s="198"/>
      <c r="EI230" s="198"/>
      <c r="EJ230" s="198"/>
      <c r="EK230" s="198"/>
      <c r="EL230" s="198"/>
      <c r="EM230" s="198"/>
      <c r="EN230" s="198"/>
    </row>
    <row r="231" spans="3:144" x14ac:dyDescent="0.2"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198"/>
      <c r="CQ231" s="198"/>
      <c r="CR231" s="198"/>
      <c r="CS231" s="198"/>
      <c r="CT231" s="198"/>
      <c r="CU231" s="198"/>
      <c r="CV231" s="198"/>
      <c r="CW231" s="198"/>
      <c r="CX231" s="198"/>
      <c r="CY231" s="198"/>
      <c r="CZ231" s="198"/>
      <c r="DA231" s="198"/>
      <c r="DB231" s="198"/>
      <c r="DC231" s="198"/>
      <c r="DD231" s="198"/>
      <c r="DE231" s="198"/>
      <c r="DF231" s="198"/>
      <c r="DG231" s="198"/>
      <c r="DH231" s="198"/>
      <c r="DI231" s="198"/>
      <c r="DJ231" s="198"/>
      <c r="DK231" s="198"/>
      <c r="DL231" s="198"/>
      <c r="DM231" s="198"/>
      <c r="DN231" s="198"/>
      <c r="DO231" s="198"/>
      <c r="DP231" s="198"/>
      <c r="DQ231" s="198"/>
      <c r="DR231" s="198"/>
      <c r="DS231" s="198"/>
      <c r="DT231" s="198"/>
      <c r="DU231" s="198"/>
      <c r="DV231" s="198"/>
      <c r="DW231" s="198"/>
      <c r="DX231" s="198"/>
      <c r="DY231" s="198"/>
      <c r="DZ231" s="198"/>
      <c r="EA231" s="198"/>
      <c r="EB231" s="198"/>
      <c r="EC231" s="198"/>
      <c r="ED231" s="198"/>
      <c r="EE231" s="198"/>
      <c r="EF231" s="198"/>
      <c r="EG231" s="198"/>
      <c r="EH231" s="198"/>
      <c r="EI231" s="198"/>
      <c r="EJ231" s="198"/>
      <c r="EK231" s="198"/>
      <c r="EL231" s="198"/>
      <c r="EM231" s="198"/>
      <c r="EN231" s="198"/>
    </row>
    <row r="232" spans="3:144" x14ac:dyDescent="0.2">
      <c r="C232" s="198"/>
      <c r="D232" s="198"/>
      <c r="E232" s="198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198"/>
      <c r="CS232" s="198"/>
      <c r="CT232" s="198"/>
      <c r="CU232" s="198"/>
      <c r="CV232" s="198"/>
      <c r="CW232" s="198"/>
      <c r="CX232" s="198"/>
      <c r="CY232" s="198"/>
      <c r="CZ232" s="198"/>
      <c r="DA232" s="198"/>
      <c r="DB232" s="198"/>
      <c r="DC232" s="198"/>
      <c r="DD232" s="198"/>
      <c r="DE232" s="198"/>
      <c r="DF232" s="198"/>
      <c r="DG232" s="198"/>
      <c r="DH232" s="198"/>
      <c r="DI232" s="198"/>
      <c r="DJ232" s="198"/>
      <c r="DK232" s="198"/>
      <c r="DL232" s="198"/>
      <c r="DM232" s="198"/>
      <c r="DN232" s="198"/>
      <c r="DO232" s="198"/>
      <c r="DP232" s="198"/>
      <c r="DQ232" s="198"/>
      <c r="DR232" s="198"/>
      <c r="DS232" s="198"/>
      <c r="DT232" s="198"/>
      <c r="DU232" s="198"/>
      <c r="DV232" s="198"/>
      <c r="DW232" s="198"/>
      <c r="DX232" s="198"/>
      <c r="DY232" s="198"/>
      <c r="DZ232" s="198"/>
      <c r="EA232" s="198"/>
      <c r="EB232" s="198"/>
      <c r="EC232" s="198"/>
      <c r="ED232" s="198"/>
      <c r="EE232" s="198"/>
      <c r="EF232" s="198"/>
      <c r="EG232" s="198"/>
      <c r="EH232" s="198"/>
      <c r="EI232" s="198"/>
      <c r="EJ232" s="198"/>
      <c r="EK232" s="198"/>
      <c r="EL232" s="198"/>
      <c r="EM232" s="198"/>
      <c r="EN232" s="198"/>
    </row>
    <row r="233" spans="3:144" x14ac:dyDescent="0.2">
      <c r="C233" s="198"/>
      <c r="D233" s="198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198"/>
      <c r="CQ233" s="198"/>
      <c r="CR233" s="198"/>
      <c r="CS233" s="198"/>
      <c r="CT233" s="198"/>
      <c r="CU233" s="198"/>
      <c r="CV233" s="198"/>
      <c r="CW233" s="198"/>
      <c r="CX233" s="198"/>
      <c r="CY233" s="198"/>
      <c r="CZ233" s="198"/>
      <c r="DA233" s="198"/>
      <c r="DB233" s="198"/>
      <c r="DC233" s="198"/>
      <c r="DD233" s="198"/>
      <c r="DE233" s="198"/>
      <c r="DF233" s="198"/>
      <c r="DG233" s="198"/>
      <c r="DH233" s="198"/>
      <c r="DI233" s="198"/>
      <c r="DJ233" s="198"/>
      <c r="DK233" s="198"/>
      <c r="DL233" s="198"/>
      <c r="DM233" s="198"/>
      <c r="DN233" s="198"/>
      <c r="DO233" s="198"/>
      <c r="DP233" s="198"/>
      <c r="DQ233" s="198"/>
      <c r="DR233" s="198"/>
      <c r="DS233" s="198"/>
      <c r="DT233" s="198"/>
      <c r="DU233" s="198"/>
      <c r="DV233" s="198"/>
      <c r="DW233" s="198"/>
      <c r="DX233" s="198"/>
      <c r="DY233" s="198"/>
      <c r="DZ233" s="198"/>
      <c r="EA233" s="198"/>
      <c r="EB233" s="198"/>
      <c r="EC233" s="198"/>
      <c r="ED233" s="198"/>
      <c r="EE233" s="198"/>
      <c r="EF233" s="198"/>
      <c r="EG233" s="198"/>
      <c r="EH233" s="198"/>
      <c r="EI233" s="198"/>
      <c r="EJ233" s="198"/>
      <c r="EK233" s="198"/>
      <c r="EL233" s="198"/>
      <c r="EM233" s="198"/>
      <c r="EN233" s="198"/>
    </row>
    <row r="234" spans="3:144" x14ac:dyDescent="0.2">
      <c r="C234" s="198"/>
      <c r="D234" s="198"/>
      <c r="E234" s="198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  <c r="AZ234" s="198"/>
      <c r="BA234" s="198"/>
      <c r="BB234" s="198"/>
      <c r="BC234" s="198"/>
      <c r="BD234" s="198"/>
      <c r="BE234" s="198"/>
      <c r="BF234" s="198"/>
      <c r="BG234" s="198"/>
      <c r="BH234" s="198"/>
      <c r="BI234" s="198"/>
      <c r="BJ234" s="198"/>
      <c r="BK234" s="198"/>
      <c r="BL234" s="198"/>
      <c r="BM234" s="198"/>
      <c r="BN234" s="198"/>
      <c r="BO234" s="198"/>
      <c r="BP234" s="198"/>
      <c r="BQ234" s="198"/>
      <c r="BR234" s="198"/>
      <c r="BS234" s="198"/>
      <c r="BT234" s="198"/>
      <c r="BU234" s="198"/>
      <c r="BV234" s="198"/>
      <c r="BW234" s="198"/>
      <c r="BX234" s="198"/>
      <c r="BY234" s="198"/>
      <c r="BZ234" s="198"/>
      <c r="CA234" s="198"/>
      <c r="CB234" s="198"/>
      <c r="CC234" s="198"/>
      <c r="CD234" s="198"/>
      <c r="CE234" s="198"/>
      <c r="CF234" s="198"/>
      <c r="CG234" s="198"/>
      <c r="CH234" s="198"/>
      <c r="CI234" s="198"/>
      <c r="CJ234" s="198"/>
      <c r="CK234" s="198"/>
      <c r="CL234" s="198"/>
      <c r="CM234" s="198"/>
      <c r="CN234" s="198"/>
      <c r="CO234" s="198"/>
      <c r="CP234" s="198"/>
      <c r="CQ234" s="198"/>
      <c r="CR234" s="198"/>
      <c r="CS234" s="198"/>
      <c r="CT234" s="198"/>
      <c r="CU234" s="198"/>
      <c r="CV234" s="198"/>
      <c r="CW234" s="198"/>
      <c r="CX234" s="198"/>
      <c r="CY234" s="198"/>
      <c r="CZ234" s="198"/>
      <c r="DA234" s="198"/>
      <c r="DB234" s="198"/>
      <c r="DC234" s="198"/>
      <c r="DD234" s="198"/>
      <c r="DE234" s="198"/>
      <c r="DF234" s="198"/>
      <c r="DG234" s="198"/>
      <c r="DH234" s="198"/>
      <c r="DI234" s="198"/>
      <c r="DJ234" s="198"/>
      <c r="DK234" s="198"/>
      <c r="DL234" s="198"/>
      <c r="DM234" s="198"/>
      <c r="DN234" s="198"/>
      <c r="DO234" s="198"/>
      <c r="DP234" s="198"/>
      <c r="DQ234" s="198"/>
      <c r="DR234" s="198"/>
      <c r="DS234" s="198"/>
      <c r="DT234" s="198"/>
      <c r="DU234" s="198"/>
      <c r="DV234" s="198"/>
      <c r="DW234" s="198"/>
      <c r="DX234" s="198"/>
      <c r="DY234" s="198"/>
      <c r="DZ234" s="198"/>
      <c r="EA234" s="198"/>
      <c r="EB234" s="198"/>
      <c r="EC234" s="198"/>
      <c r="ED234" s="198"/>
      <c r="EE234" s="198"/>
      <c r="EF234" s="198"/>
      <c r="EG234" s="198"/>
      <c r="EH234" s="198"/>
      <c r="EI234" s="198"/>
      <c r="EJ234" s="198"/>
      <c r="EK234" s="198"/>
      <c r="EL234" s="198"/>
      <c r="EM234" s="198"/>
      <c r="EN234" s="198"/>
    </row>
    <row r="235" spans="3:144" x14ac:dyDescent="0.2">
      <c r="C235" s="198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  <c r="BZ235" s="198"/>
      <c r="CA235" s="198"/>
      <c r="CB235" s="198"/>
      <c r="CC235" s="198"/>
      <c r="CD235" s="198"/>
      <c r="CE235" s="198"/>
      <c r="CF235" s="198"/>
      <c r="CG235" s="198"/>
      <c r="CH235" s="198"/>
      <c r="CI235" s="198"/>
      <c r="CJ235" s="198"/>
      <c r="CK235" s="198"/>
      <c r="CL235" s="198"/>
      <c r="CM235" s="198"/>
      <c r="CN235" s="198"/>
      <c r="CO235" s="198"/>
      <c r="CP235" s="198"/>
      <c r="CQ235" s="198"/>
      <c r="CR235" s="198"/>
      <c r="CS235" s="198"/>
      <c r="CT235" s="198"/>
      <c r="CU235" s="198"/>
      <c r="CV235" s="198"/>
      <c r="CW235" s="198"/>
      <c r="CX235" s="198"/>
      <c r="CY235" s="198"/>
      <c r="CZ235" s="198"/>
      <c r="DA235" s="198"/>
      <c r="DB235" s="198"/>
      <c r="DC235" s="198"/>
      <c r="DD235" s="198"/>
      <c r="DE235" s="198"/>
      <c r="DF235" s="198"/>
      <c r="DG235" s="198"/>
      <c r="DH235" s="198"/>
      <c r="DI235" s="198"/>
      <c r="DJ235" s="198"/>
      <c r="DK235" s="198"/>
      <c r="DL235" s="198"/>
      <c r="DM235" s="198"/>
      <c r="DN235" s="198"/>
      <c r="DO235" s="198"/>
      <c r="DP235" s="198"/>
      <c r="DQ235" s="198"/>
      <c r="DR235" s="198"/>
      <c r="DS235" s="198"/>
      <c r="DT235" s="198"/>
      <c r="DU235" s="198"/>
      <c r="DV235" s="198"/>
      <c r="DW235" s="198"/>
      <c r="DX235" s="198"/>
      <c r="DY235" s="198"/>
      <c r="DZ235" s="198"/>
      <c r="EA235" s="198"/>
      <c r="EB235" s="198"/>
      <c r="EC235" s="198"/>
      <c r="ED235" s="198"/>
      <c r="EE235" s="198"/>
      <c r="EF235" s="198"/>
      <c r="EG235" s="198"/>
      <c r="EH235" s="198"/>
      <c r="EI235" s="198"/>
      <c r="EJ235" s="198"/>
      <c r="EK235" s="198"/>
      <c r="EL235" s="198"/>
      <c r="EM235" s="198"/>
      <c r="EN235" s="198"/>
    </row>
    <row r="236" spans="3:144" x14ac:dyDescent="0.2">
      <c r="C236" s="198"/>
      <c r="D236" s="198"/>
      <c r="E236" s="198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198"/>
      <c r="CQ236" s="198"/>
      <c r="CR236" s="198"/>
      <c r="CS236" s="198"/>
      <c r="CT236" s="198"/>
      <c r="CU236" s="198"/>
      <c r="CV236" s="198"/>
      <c r="CW236" s="198"/>
      <c r="CX236" s="198"/>
      <c r="CY236" s="198"/>
      <c r="CZ236" s="198"/>
      <c r="DA236" s="198"/>
      <c r="DB236" s="198"/>
      <c r="DC236" s="198"/>
      <c r="DD236" s="198"/>
      <c r="DE236" s="198"/>
      <c r="DF236" s="198"/>
      <c r="DG236" s="198"/>
      <c r="DH236" s="198"/>
      <c r="DI236" s="198"/>
      <c r="DJ236" s="198"/>
      <c r="DK236" s="198"/>
      <c r="DL236" s="198"/>
      <c r="DM236" s="198"/>
      <c r="DN236" s="198"/>
      <c r="DO236" s="198"/>
      <c r="DP236" s="198"/>
      <c r="DQ236" s="198"/>
      <c r="DR236" s="198"/>
      <c r="DS236" s="198"/>
      <c r="DT236" s="198"/>
      <c r="DU236" s="198"/>
      <c r="DV236" s="198"/>
      <c r="DW236" s="198"/>
      <c r="DX236" s="198"/>
      <c r="DY236" s="198"/>
      <c r="DZ236" s="198"/>
      <c r="EA236" s="198"/>
      <c r="EB236" s="198"/>
      <c r="EC236" s="198"/>
      <c r="ED236" s="198"/>
      <c r="EE236" s="198"/>
      <c r="EF236" s="198"/>
      <c r="EG236" s="198"/>
      <c r="EH236" s="198"/>
      <c r="EI236" s="198"/>
      <c r="EJ236" s="198"/>
      <c r="EK236" s="198"/>
      <c r="EL236" s="198"/>
      <c r="EM236" s="198"/>
      <c r="EN236" s="198"/>
    </row>
    <row r="237" spans="3:144" x14ac:dyDescent="0.2">
      <c r="C237" s="198"/>
      <c r="D237" s="198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8"/>
      <c r="BC237" s="198"/>
      <c r="BD237" s="198"/>
      <c r="BE237" s="198"/>
      <c r="BF237" s="198"/>
      <c r="BG237" s="198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198"/>
      <c r="CQ237" s="198"/>
      <c r="CR237" s="198"/>
      <c r="CS237" s="198"/>
      <c r="CT237" s="198"/>
      <c r="CU237" s="198"/>
      <c r="CV237" s="198"/>
      <c r="CW237" s="198"/>
      <c r="CX237" s="198"/>
      <c r="CY237" s="198"/>
      <c r="CZ237" s="198"/>
      <c r="DA237" s="198"/>
      <c r="DB237" s="198"/>
      <c r="DC237" s="198"/>
      <c r="DD237" s="198"/>
      <c r="DE237" s="198"/>
      <c r="DF237" s="198"/>
      <c r="DG237" s="198"/>
      <c r="DH237" s="198"/>
      <c r="DI237" s="198"/>
      <c r="DJ237" s="198"/>
      <c r="DK237" s="198"/>
      <c r="DL237" s="198"/>
      <c r="DM237" s="198"/>
      <c r="DN237" s="198"/>
      <c r="DO237" s="198"/>
      <c r="DP237" s="198"/>
      <c r="DQ237" s="198"/>
      <c r="DR237" s="198"/>
      <c r="DS237" s="198"/>
      <c r="DT237" s="198"/>
      <c r="DU237" s="198"/>
      <c r="DV237" s="198"/>
      <c r="DW237" s="198"/>
      <c r="DX237" s="198"/>
      <c r="DY237" s="198"/>
      <c r="DZ237" s="198"/>
      <c r="EA237" s="198"/>
      <c r="EB237" s="198"/>
      <c r="EC237" s="198"/>
      <c r="ED237" s="198"/>
      <c r="EE237" s="198"/>
      <c r="EF237" s="198"/>
      <c r="EG237" s="198"/>
      <c r="EH237" s="198"/>
      <c r="EI237" s="198"/>
      <c r="EJ237" s="198"/>
      <c r="EK237" s="198"/>
      <c r="EL237" s="198"/>
      <c r="EM237" s="198"/>
      <c r="EN237" s="198"/>
    </row>
    <row r="238" spans="3:144" x14ac:dyDescent="0.2"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  <c r="AT238" s="198"/>
      <c r="AU238" s="198"/>
      <c r="AV238" s="198"/>
      <c r="AW238" s="198"/>
      <c r="AX238" s="198"/>
      <c r="AY238" s="198"/>
      <c r="AZ238" s="198"/>
      <c r="BA238" s="198"/>
      <c r="BB238" s="198"/>
      <c r="BC238" s="198"/>
      <c r="BD238" s="198"/>
      <c r="BE238" s="198"/>
      <c r="BF238" s="198"/>
      <c r="BG238" s="198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198"/>
      <c r="CQ238" s="198"/>
      <c r="CR238" s="198"/>
      <c r="CS238" s="198"/>
      <c r="CT238" s="198"/>
      <c r="CU238" s="198"/>
      <c r="CV238" s="198"/>
      <c r="CW238" s="198"/>
      <c r="CX238" s="198"/>
      <c r="CY238" s="198"/>
      <c r="CZ238" s="198"/>
      <c r="DA238" s="198"/>
      <c r="DB238" s="198"/>
      <c r="DC238" s="198"/>
      <c r="DD238" s="198"/>
      <c r="DE238" s="198"/>
      <c r="DF238" s="198"/>
      <c r="DG238" s="198"/>
      <c r="DH238" s="198"/>
      <c r="DI238" s="198"/>
      <c r="DJ238" s="198"/>
      <c r="DK238" s="198"/>
      <c r="DL238" s="198"/>
      <c r="DM238" s="198"/>
      <c r="DN238" s="198"/>
      <c r="DO238" s="198"/>
      <c r="DP238" s="198"/>
      <c r="DQ238" s="198"/>
      <c r="DR238" s="198"/>
      <c r="DS238" s="198"/>
      <c r="DT238" s="198"/>
      <c r="DU238" s="198"/>
      <c r="DV238" s="198"/>
      <c r="DW238" s="198"/>
      <c r="DX238" s="198"/>
      <c r="DY238" s="198"/>
      <c r="DZ238" s="198"/>
      <c r="EA238" s="198"/>
      <c r="EB238" s="198"/>
      <c r="EC238" s="198"/>
      <c r="ED238" s="198"/>
      <c r="EE238" s="198"/>
      <c r="EF238" s="198"/>
      <c r="EG238" s="198"/>
      <c r="EH238" s="198"/>
      <c r="EI238" s="198"/>
      <c r="EJ238" s="198"/>
      <c r="EK238" s="198"/>
      <c r="EL238" s="198"/>
      <c r="EM238" s="198"/>
      <c r="EN238" s="198"/>
    </row>
    <row r="239" spans="3:144" x14ac:dyDescent="0.2"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8"/>
      <c r="BB239" s="198"/>
      <c r="BC239" s="198"/>
      <c r="BD239" s="198"/>
      <c r="BE239" s="198"/>
      <c r="BF239" s="198"/>
      <c r="BG239" s="198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198"/>
      <c r="CQ239" s="198"/>
      <c r="CR239" s="198"/>
      <c r="CS239" s="198"/>
      <c r="CT239" s="198"/>
      <c r="CU239" s="198"/>
      <c r="CV239" s="198"/>
      <c r="CW239" s="198"/>
      <c r="CX239" s="198"/>
      <c r="CY239" s="198"/>
      <c r="CZ239" s="198"/>
      <c r="DA239" s="198"/>
      <c r="DB239" s="198"/>
      <c r="DC239" s="198"/>
      <c r="DD239" s="198"/>
      <c r="DE239" s="198"/>
      <c r="DF239" s="198"/>
      <c r="DG239" s="198"/>
      <c r="DH239" s="198"/>
      <c r="DI239" s="198"/>
      <c r="DJ239" s="198"/>
      <c r="DK239" s="198"/>
      <c r="DL239" s="198"/>
      <c r="DM239" s="198"/>
      <c r="DN239" s="198"/>
      <c r="DO239" s="198"/>
      <c r="DP239" s="198"/>
      <c r="DQ239" s="198"/>
      <c r="DR239" s="198"/>
      <c r="DS239" s="198"/>
      <c r="DT239" s="198"/>
      <c r="DU239" s="198"/>
      <c r="DV239" s="198"/>
      <c r="DW239" s="198"/>
      <c r="DX239" s="198"/>
      <c r="DY239" s="198"/>
      <c r="DZ239" s="198"/>
      <c r="EA239" s="198"/>
      <c r="EB239" s="198"/>
      <c r="EC239" s="198"/>
      <c r="ED239" s="198"/>
      <c r="EE239" s="198"/>
      <c r="EF239" s="198"/>
      <c r="EG239" s="198"/>
      <c r="EH239" s="198"/>
      <c r="EI239" s="198"/>
      <c r="EJ239" s="198"/>
      <c r="EK239" s="198"/>
      <c r="EL239" s="198"/>
      <c r="EM239" s="198"/>
      <c r="EN239" s="198"/>
    </row>
    <row r="240" spans="3:144" x14ac:dyDescent="0.2"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8"/>
      <c r="BQ240" s="198"/>
      <c r="BR240" s="198"/>
      <c r="BS240" s="198"/>
      <c r="BT240" s="198"/>
      <c r="BU240" s="198"/>
      <c r="BV240" s="198"/>
      <c r="BW240" s="198"/>
      <c r="BX240" s="198"/>
      <c r="BY240" s="198"/>
      <c r="BZ240" s="198"/>
      <c r="CA240" s="198"/>
      <c r="CB240" s="198"/>
      <c r="CC240" s="198"/>
      <c r="CD240" s="198"/>
      <c r="CE240" s="198"/>
      <c r="CF240" s="198"/>
      <c r="CG240" s="198"/>
      <c r="CH240" s="198"/>
      <c r="CI240" s="198"/>
      <c r="CJ240" s="198"/>
      <c r="CK240" s="198"/>
      <c r="CL240" s="198"/>
      <c r="CM240" s="198"/>
      <c r="CN240" s="198"/>
      <c r="CO240" s="198"/>
      <c r="CP240" s="198"/>
      <c r="CQ240" s="198"/>
      <c r="CR240" s="198"/>
      <c r="CS240" s="198"/>
      <c r="CT240" s="198"/>
      <c r="CU240" s="198"/>
      <c r="CV240" s="198"/>
      <c r="CW240" s="198"/>
      <c r="CX240" s="198"/>
      <c r="CY240" s="198"/>
      <c r="CZ240" s="198"/>
      <c r="DA240" s="198"/>
      <c r="DB240" s="198"/>
      <c r="DC240" s="198"/>
      <c r="DD240" s="198"/>
      <c r="DE240" s="198"/>
      <c r="DF240" s="198"/>
      <c r="DG240" s="198"/>
      <c r="DH240" s="198"/>
      <c r="DI240" s="198"/>
      <c r="DJ240" s="198"/>
      <c r="DK240" s="198"/>
      <c r="DL240" s="198"/>
      <c r="DM240" s="198"/>
      <c r="DN240" s="198"/>
      <c r="DO240" s="198"/>
      <c r="DP240" s="198"/>
      <c r="DQ240" s="198"/>
      <c r="DR240" s="198"/>
      <c r="DS240" s="198"/>
      <c r="DT240" s="198"/>
      <c r="DU240" s="198"/>
      <c r="DV240" s="198"/>
      <c r="DW240" s="198"/>
      <c r="DX240" s="198"/>
      <c r="DY240" s="198"/>
      <c r="DZ240" s="198"/>
      <c r="EA240" s="198"/>
      <c r="EB240" s="198"/>
      <c r="EC240" s="198"/>
      <c r="ED240" s="198"/>
      <c r="EE240" s="198"/>
      <c r="EF240" s="198"/>
      <c r="EG240" s="198"/>
      <c r="EH240" s="198"/>
      <c r="EI240" s="198"/>
      <c r="EJ240" s="198"/>
      <c r="EK240" s="198"/>
      <c r="EL240" s="198"/>
      <c r="EM240" s="198"/>
      <c r="EN240" s="198"/>
    </row>
    <row r="241" spans="3:144" x14ac:dyDescent="0.2"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98"/>
      <c r="BO241" s="198"/>
      <c r="BP241" s="198"/>
      <c r="BQ241" s="198"/>
      <c r="BR241" s="198"/>
      <c r="BS241" s="198"/>
      <c r="BT241" s="198"/>
      <c r="BU241" s="198"/>
      <c r="BV241" s="198"/>
      <c r="BW241" s="198"/>
      <c r="BX241" s="198"/>
      <c r="BY241" s="198"/>
      <c r="BZ241" s="198"/>
      <c r="CA241" s="198"/>
      <c r="CB241" s="198"/>
      <c r="CC241" s="198"/>
      <c r="CD241" s="198"/>
      <c r="CE241" s="198"/>
      <c r="CF241" s="198"/>
      <c r="CG241" s="198"/>
      <c r="CH241" s="198"/>
      <c r="CI241" s="198"/>
      <c r="CJ241" s="198"/>
      <c r="CK241" s="198"/>
      <c r="CL241" s="198"/>
      <c r="CM241" s="198"/>
      <c r="CN241" s="198"/>
      <c r="CO241" s="198"/>
      <c r="CP241" s="198"/>
      <c r="CQ241" s="198"/>
      <c r="CR241" s="198"/>
      <c r="CS241" s="198"/>
      <c r="CT241" s="198"/>
      <c r="CU241" s="198"/>
      <c r="CV241" s="198"/>
      <c r="CW241" s="198"/>
      <c r="CX241" s="198"/>
      <c r="CY241" s="198"/>
      <c r="CZ241" s="198"/>
      <c r="DA241" s="198"/>
      <c r="DB241" s="198"/>
      <c r="DC241" s="198"/>
      <c r="DD241" s="198"/>
      <c r="DE241" s="198"/>
      <c r="DF241" s="198"/>
      <c r="DG241" s="198"/>
      <c r="DH241" s="198"/>
      <c r="DI241" s="198"/>
      <c r="DJ241" s="198"/>
      <c r="DK241" s="198"/>
      <c r="DL241" s="198"/>
      <c r="DM241" s="198"/>
      <c r="DN241" s="198"/>
      <c r="DO241" s="198"/>
      <c r="DP241" s="198"/>
      <c r="DQ241" s="198"/>
      <c r="DR241" s="198"/>
      <c r="DS241" s="198"/>
      <c r="DT241" s="198"/>
      <c r="DU241" s="198"/>
      <c r="DV241" s="198"/>
      <c r="DW241" s="198"/>
      <c r="DX241" s="198"/>
      <c r="DY241" s="198"/>
      <c r="DZ241" s="198"/>
      <c r="EA241" s="198"/>
      <c r="EB241" s="198"/>
      <c r="EC241" s="198"/>
      <c r="ED241" s="198"/>
      <c r="EE241" s="198"/>
      <c r="EF241" s="198"/>
      <c r="EG241" s="198"/>
      <c r="EH241" s="198"/>
      <c r="EI241" s="198"/>
      <c r="EJ241" s="198"/>
      <c r="EK241" s="198"/>
      <c r="EL241" s="198"/>
      <c r="EM241" s="198"/>
      <c r="EN241" s="198"/>
    </row>
    <row r="242" spans="3:144" x14ac:dyDescent="0.2">
      <c r="C242" s="198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  <c r="BO242" s="198"/>
      <c r="BP242" s="198"/>
      <c r="BQ242" s="198"/>
      <c r="BR242" s="198"/>
      <c r="BS242" s="198"/>
      <c r="BT242" s="198"/>
      <c r="BU242" s="198"/>
      <c r="BV242" s="198"/>
      <c r="BW242" s="198"/>
      <c r="BX242" s="198"/>
      <c r="BY242" s="198"/>
      <c r="BZ242" s="198"/>
      <c r="CA242" s="198"/>
      <c r="CB242" s="198"/>
      <c r="CC242" s="198"/>
      <c r="CD242" s="198"/>
      <c r="CE242" s="198"/>
      <c r="CF242" s="198"/>
      <c r="CG242" s="198"/>
      <c r="CH242" s="198"/>
      <c r="CI242" s="198"/>
      <c r="CJ242" s="198"/>
      <c r="CK242" s="198"/>
      <c r="CL242" s="198"/>
      <c r="CM242" s="198"/>
      <c r="CN242" s="198"/>
      <c r="CO242" s="198"/>
      <c r="CP242" s="198"/>
      <c r="CQ242" s="198"/>
      <c r="CR242" s="198"/>
      <c r="CS242" s="198"/>
      <c r="CT242" s="198"/>
      <c r="CU242" s="198"/>
      <c r="CV242" s="198"/>
      <c r="CW242" s="198"/>
      <c r="CX242" s="198"/>
      <c r="CY242" s="198"/>
      <c r="CZ242" s="198"/>
      <c r="DA242" s="198"/>
      <c r="DB242" s="198"/>
      <c r="DC242" s="198"/>
      <c r="DD242" s="198"/>
      <c r="DE242" s="198"/>
      <c r="DF242" s="198"/>
      <c r="DG242" s="198"/>
      <c r="DH242" s="198"/>
      <c r="DI242" s="198"/>
      <c r="DJ242" s="198"/>
      <c r="DK242" s="198"/>
      <c r="DL242" s="198"/>
      <c r="DM242" s="198"/>
      <c r="DN242" s="198"/>
      <c r="DO242" s="198"/>
      <c r="DP242" s="198"/>
      <c r="DQ242" s="198"/>
      <c r="DR242" s="198"/>
      <c r="DS242" s="198"/>
      <c r="DT242" s="198"/>
      <c r="DU242" s="198"/>
      <c r="DV242" s="198"/>
      <c r="DW242" s="198"/>
      <c r="DX242" s="198"/>
      <c r="DY242" s="198"/>
      <c r="DZ242" s="198"/>
      <c r="EA242" s="198"/>
      <c r="EB242" s="198"/>
      <c r="EC242" s="198"/>
      <c r="ED242" s="198"/>
      <c r="EE242" s="198"/>
      <c r="EF242" s="198"/>
      <c r="EG242" s="198"/>
      <c r="EH242" s="198"/>
      <c r="EI242" s="198"/>
      <c r="EJ242" s="198"/>
      <c r="EK242" s="198"/>
      <c r="EL242" s="198"/>
      <c r="EM242" s="198"/>
      <c r="EN242" s="198"/>
    </row>
    <row r="243" spans="3:144" x14ac:dyDescent="0.2">
      <c r="C243" s="198"/>
      <c r="D243" s="198"/>
      <c r="E243" s="198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  <c r="BU243" s="198"/>
      <c r="BV243" s="198"/>
      <c r="BW243" s="198"/>
      <c r="BX243" s="198"/>
      <c r="BY243" s="198"/>
      <c r="BZ243" s="198"/>
      <c r="CA243" s="198"/>
      <c r="CB243" s="198"/>
      <c r="CC243" s="198"/>
      <c r="CD243" s="198"/>
      <c r="CE243" s="198"/>
      <c r="CF243" s="198"/>
      <c r="CG243" s="198"/>
      <c r="CH243" s="198"/>
      <c r="CI243" s="198"/>
      <c r="CJ243" s="198"/>
      <c r="CK243" s="198"/>
      <c r="CL243" s="198"/>
      <c r="CM243" s="198"/>
      <c r="CN243" s="198"/>
      <c r="CO243" s="198"/>
      <c r="CP243" s="198"/>
      <c r="CQ243" s="198"/>
      <c r="CR243" s="198"/>
      <c r="CS243" s="198"/>
      <c r="CT243" s="198"/>
      <c r="CU243" s="198"/>
      <c r="CV243" s="198"/>
      <c r="CW243" s="198"/>
      <c r="CX243" s="198"/>
      <c r="CY243" s="198"/>
      <c r="CZ243" s="198"/>
      <c r="DA243" s="198"/>
      <c r="DB243" s="198"/>
      <c r="DC243" s="198"/>
      <c r="DD243" s="198"/>
      <c r="DE243" s="198"/>
      <c r="DF243" s="198"/>
      <c r="DG243" s="198"/>
      <c r="DH243" s="198"/>
      <c r="DI243" s="198"/>
      <c r="DJ243" s="198"/>
      <c r="DK243" s="198"/>
      <c r="DL243" s="198"/>
      <c r="DM243" s="198"/>
      <c r="DN243" s="198"/>
      <c r="DO243" s="198"/>
      <c r="DP243" s="198"/>
      <c r="DQ243" s="198"/>
      <c r="DR243" s="198"/>
      <c r="DS243" s="198"/>
      <c r="DT243" s="198"/>
      <c r="DU243" s="198"/>
      <c r="DV243" s="198"/>
      <c r="DW243" s="198"/>
      <c r="DX243" s="198"/>
      <c r="DY243" s="198"/>
      <c r="DZ243" s="198"/>
      <c r="EA243" s="198"/>
      <c r="EB243" s="198"/>
      <c r="EC243" s="198"/>
      <c r="ED243" s="198"/>
      <c r="EE243" s="198"/>
      <c r="EF243" s="198"/>
      <c r="EG243" s="198"/>
      <c r="EH243" s="198"/>
      <c r="EI243" s="198"/>
      <c r="EJ243" s="198"/>
      <c r="EK243" s="198"/>
      <c r="EL243" s="198"/>
      <c r="EM243" s="198"/>
      <c r="EN243" s="198"/>
    </row>
    <row r="244" spans="3:144" x14ac:dyDescent="0.2">
      <c r="C244" s="198"/>
      <c r="D244" s="198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8"/>
      <c r="CG244" s="198"/>
      <c r="CH244" s="198"/>
      <c r="CI244" s="198"/>
      <c r="CJ244" s="198"/>
      <c r="CK244" s="198"/>
      <c r="CL244" s="198"/>
      <c r="CM244" s="198"/>
      <c r="CN244" s="198"/>
      <c r="CO244" s="198"/>
      <c r="CP244" s="198"/>
      <c r="CQ244" s="198"/>
      <c r="CR244" s="198"/>
      <c r="CS244" s="198"/>
      <c r="CT244" s="198"/>
      <c r="CU244" s="198"/>
      <c r="CV244" s="198"/>
      <c r="CW244" s="198"/>
      <c r="CX244" s="198"/>
      <c r="CY244" s="198"/>
      <c r="CZ244" s="198"/>
      <c r="DA244" s="198"/>
      <c r="DB244" s="198"/>
      <c r="DC244" s="198"/>
      <c r="DD244" s="198"/>
      <c r="DE244" s="198"/>
      <c r="DF244" s="198"/>
      <c r="DG244" s="198"/>
      <c r="DH244" s="198"/>
      <c r="DI244" s="198"/>
      <c r="DJ244" s="198"/>
      <c r="DK244" s="198"/>
      <c r="DL244" s="198"/>
      <c r="DM244" s="198"/>
      <c r="DN244" s="198"/>
      <c r="DO244" s="198"/>
      <c r="DP244" s="198"/>
      <c r="DQ244" s="198"/>
      <c r="DR244" s="198"/>
      <c r="DS244" s="198"/>
      <c r="DT244" s="198"/>
      <c r="DU244" s="198"/>
      <c r="DV244" s="198"/>
      <c r="DW244" s="198"/>
      <c r="DX244" s="198"/>
      <c r="DY244" s="198"/>
      <c r="DZ244" s="198"/>
      <c r="EA244" s="198"/>
      <c r="EB244" s="198"/>
      <c r="EC244" s="198"/>
      <c r="ED244" s="198"/>
      <c r="EE244" s="198"/>
      <c r="EF244" s="198"/>
      <c r="EG244" s="198"/>
      <c r="EH244" s="198"/>
      <c r="EI244" s="198"/>
      <c r="EJ244" s="198"/>
      <c r="EK244" s="198"/>
      <c r="EL244" s="198"/>
      <c r="EM244" s="198"/>
      <c r="EN244" s="198"/>
    </row>
    <row r="245" spans="3:144" x14ac:dyDescent="0.2"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198"/>
      <c r="CY245" s="198"/>
      <c r="CZ245" s="198"/>
      <c r="DA245" s="198"/>
      <c r="DB245" s="198"/>
      <c r="DC245" s="198"/>
      <c r="DD245" s="198"/>
      <c r="DE245" s="198"/>
      <c r="DF245" s="198"/>
      <c r="DG245" s="198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  <c r="EC245" s="198"/>
      <c r="ED245" s="198"/>
      <c r="EE245" s="198"/>
      <c r="EF245" s="198"/>
      <c r="EG245" s="198"/>
      <c r="EH245" s="198"/>
      <c r="EI245" s="198"/>
      <c r="EJ245" s="198"/>
      <c r="EK245" s="198"/>
      <c r="EL245" s="198"/>
      <c r="EM245" s="198"/>
      <c r="EN245" s="198"/>
    </row>
    <row r="246" spans="3:144" x14ac:dyDescent="0.2">
      <c r="C246" s="198"/>
      <c r="D246" s="198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198"/>
      <c r="CG246" s="198"/>
      <c r="CH246" s="198"/>
      <c r="CI246" s="198"/>
      <c r="CJ246" s="198"/>
      <c r="CK246" s="198"/>
      <c r="CL246" s="198"/>
      <c r="CM246" s="198"/>
      <c r="CN246" s="198"/>
      <c r="CO246" s="198"/>
      <c r="CP246" s="198"/>
      <c r="CQ246" s="198"/>
      <c r="CR246" s="198"/>
      <c r="CS246" s="198"/>
      <c r="CT246" s="198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F246" s="198"/>
      <c r="DG246" s="198"/>
      <c r="DH246" s="198"/>
      <c r="DI246" s="198"/>
      <c r="DJ246" s="198"/>
      <c r="DK246" s="198"/>
      <c r="DL246" s="198"/>
      <c r="DM246" s="198"/>
      <c r="DN246" s="198"/>
      <c r="DO246" s="198"/>
      <c r="DP246" s="198"/>
      <c r="DQ246" s="198"/>
      <c r="DR246" s="198"/>
      <c r="DS246" s="198"/>
      <c r="DT246" s="198"/>
      <c r="DU246" s="198"/>
      <c r="DV246" s="198"/>
      <c r="DW246" s="198"/>
      <c r="DX246" s="198"/>
      <c r="DY246" s="198"/>
      <c r="DZ246" s="198"/>
      <c r="EA246" s="198"/>
      <c r="EB246" s="198"/>
      <c r="EC246" s="198"/>
      <c r="ED246" s="198"/>
      <c r="EE246" s="198"/>
      <c r="EF246" s="198"/>
      <c r="EG246" s="198"/>
      <c r="EH246" s="198"/>
      <c r="EI246" s="198"/>
      <c r="EJ246" s="198"/>
      <c r="EK246" s="198"/>
      <c r="EL246" s="198"/>
      <c r="EM246" s="198"/>
      <c r="EN246" s="198"/>
    </row>
    <row r="247" spans="3:144" x14ac:dyDescent="0.2"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  <c r="AZ247" s="198"/>
      <c r="BA247" s="198"/>
      <c r="BB247" s="198"/>
      <c r="BC247" s="198"/>
      <c r="BD247" s="198"/>
      <c r="BE247" s="198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  <c r="BZ247" s="198"/>
      <c r="CA247" s="198"/>
      <c r="CB247" s="198"/>
      <c r="CC247" s="198"/>
      <c r="CD247" s="198"/>
      <c r="CE247" s="198"/>
      <c r="CF247" s="198"/>
      <c r="CG247" s="198"/>
      <c r="CH247" s="198"/>
      <c r="CI247" s="198"/>
      <c r="CJ247" s="198"/>
      <c r="CK247" s="198"/>
      <c r="CL247" s="198"/>
      <c r="CM247" s="198"/>
      <c r="CN247" s="198"/>
      <c r="CO247" s="198"/>
      <c r="CP247" s="198"/>
      <c r="CQ247" s="198"/>
      <c r="CR247" s="198"/>
      <c r="CS247" s="198"/>
      <c r="CT247" s="198"/>
      <c r="CU247" s="198"/>
      <c r="CV247" s="198"/>
      <c r="CW247" s="198"/>
      <c r="CX247" s="198"/>
      <c r="CY247" s="198"/>
      <c r="CZ247" s="198"/>
      <c r="DA247" s="198"/>
      <c r="DB247" s="198"/>
      <c r="DC247" s="198"/>
      <c r="DD247" s="198"/>
      <c r="DE247" s="198"/>
      <c r="DF247" s="198"/>
      <c r="DG247" s="198"/>
      <c r="DH247" s="198"/>
      <c r="DI247" s="198"/>
      <c r="DJ247" s="198"/>
      <c r="DK247" s="198"/>
      <c r="DL247" s="198"/>
      <c r="DM247" s="198"/>
      <c r="DN247" s="198"/>
      <c r="DO247" s="198"/>
      <c r="DP247" s="198"/>
      <c r="DQ247" s="198"/>
      <c r="DR247" s="198"/>
      <c r="DS247" s="198"/>
      <c r="DT247" s="198"/>
      <c r="DU247" s="198"/>
      <c r="DV247" s="198"/>
      <c r="DW247" s="198"/>
      <c r="DX247" s="198"/>
      <c r="DY247" s="198"/>
      <c r="DZ247" s="198"/>
      <c r="EA247" s="198"/>
      <c r="EB247" s="198"/>
      <c r="EC247" s="198"/>
      <c r="ED247" s="198"/>
      <c r="EE247" s="198"/>
      <c r="EF247" s="198"/>
      <c r="EG247" s="198"/>
      <c r="EH247" s="198"/>
      <c r="EI247" s="198"/>
      <c r="EJ247" s="198"/>
      <c r="EK247" s="198"/>
      <c r="EL247" s="198"/>
      <c r="EM247" s="198"/>
      <c r="EN247" s="198"/>
    </row>
    <row r="248" spans="3:144" x14ac:dyDescent="0.2">
      <c r="C248" s="198"/>
      <c r="D248" s="198"/>
      <c r="E248" s="198"/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  <c r="BZ248" s="198"/>
      <c r="CA248" s="198"/>
      <c r="CB248" s="198"/>
      <c r="CC248" s="198"/>
      <c r="CD248" s="198"/>
      <c r="CE248" s="198"/>
      <c r="CF248" s="198"/>
      <c r="CG248" s="198"/>
      <c r="CH248" s="198"/>
      <c r="CI248" s="198"/>
      <c r="CJ248" s="198"/>
      <c r="CK248" s="198"/>
      <c r="CL248" s="198"/>
      <c r="CM248" s="198"/>
      <c r="CN248" s="198"/>
      <c r="CO248" s="198"/>
      <c r="CP248" s="198"/>
      <c r="CQ248" s="198"/>
      <c r="CR248" s="198"/>
      <c r="CS248" s="198"/>
      <c r="CT248" s="198"/>
      <c r="CU248" s="198"/>
      <c r="CV248" s="198"/>
      <c r="CW248" s="198"/>
      <c r="CX248" s="198"/>
      <c r="CY248" s="198"/>
      <c r="CZ248" s="198"/>
      <c r="DA248" s="198"/>
      <c r="DB248" s="198"/>
      <c r="DC248" s="198"/>
      <c r="DD248" s="198"/>
      <c r="DE248" s="198"/>
      <c r="DF248" s="198"/>
      <c r="DG248" s="198"/>
      <c r="DH248" s="198"/>
      <c r="DI248" s="198"/>
      <c r="DJ248" s="198"/>
      <c r="DK248" s="198"/>
      <c r="DL248" s="198"/>
      <c r="DM248" s="198"/>
      <c r="DN248" s="198"/>
      <c r="DO248" s="198"/>
      <c r="DP248" s="198"/>
      <c r="DQ248" s="198"/>
      <c r="DR248" s="198"/>
      <c r="DS248" s="198"/>
      <c r="DT248" s="198"/>
      <c r="DU248" s="198"/>
      <c r="DV248" s="198"/>
      <c r="DW248" s="198"/>
      <c r="DX248" s="198"/>
      <c r="DY248" s="198"/>
      <c r="DZ248" s="198"/>
      <c r="EA248" s="198"/>
      <c r="EB248" s="198"/>
      <c r="EC248" s="198"/>
      <c r="ED248" s="198"/>
      <c r="EE248" s="198"/>
      <c r="EF248" s="198"/>
      <c r="EG248" s="198"/>
      <c r="EH248" s="198"/>
      <c r="EI248" s="198"/>
      <c r="EJ248" s="198"/>
      <c r="EK248" s="198"/>
      <c r="EL248" s="198"/>
      <c r="EM248" s="198"/>
      <c r="EN248" s="198"/>
    </row>
    <row r="249" spans="3:144" x14ac:dyDescent="0.2">
      <c r="C249" s="198"/>
      <c r="D249" s="198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  <c r="EC249" s="198"/>
      <c r="ED249" s="198"/>
      <c r="EE249" s="198"/>
      <c r="EF249" s="198"/>
      <c r="EG249" s="198"/>
      <c r="EH249" s="198"/>
      <c r="EI249" s="198"/>
      <c r="EJ249" s="198"/>
      <c r="EK249" s="198"/>
      <c r="EL249" s="198"/>
      <c r="EM249" s="198"/>
      <c r="EN249" s="198"/>
    </row>
    <row r="250" spans="3:144" x14ac:dyDescent="0.2"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  <c r="BW250" s="198"/>
      <c r="BX250" s="198"/>
      <c r="BY250" s="198"/>
      <c r="BZ250" s="198"/>
      <c r="CA250" s="198"/>
      <c r="CB250" s="198"/>
      <c r="CC250" s="198"/>
      <c r="CD250" s="198"/>
      <c r="CE250" s="198"/>
      <c r="CF250" s="198"/>
      <c r="CG250" s="198"/>
      <c r="CH250" s="198"/>
      <c r="CI250" s="198"/>
      <c r="CJ250" s="198"/>
      <c r="CK250" s="198"/>
      <c r="CL250" s="198"/>
      <c r="CM250" s="198"/>
      <c r="CN250" s="198"/>
      <c r="CO250" s="198"/>
      <c r="CP250" s="198"/>
      <c r="CQ250" s="198"/>
      <c r="CR250" s="198"/>
      <c r="CS250" s="198"/>
      <c r="CT250" s="198"/>
      <c r="CU250" s="198"/>
      <c r="CV250" s="198"/>
      <c r="CW250" s="198"/>
      <c r="CX250" s="198"/>
      <c r="CY250" s="198"/>
      <c r="CZ250" s="198"/>
      <c r="DA250" s="198"/>
      <c r="DB250" s="198"/>
      <c r="DC250" s="198"/>
      <c r="DD250" s="198"/>
      <c r="DE250" s="198"/>
      <c r="DF250" s="198"/>
      <c r="DG250" s="198"/>
      <c r="DH250" s="198"/>
      <c r="DI250" s="198"/>
      <c r="DJ250" s="198"/>
      <c r="DK250" s="198"/>
      <c r="DL250" s="198"/>
      <c r="DM250" s="198"/>
      <c r="DN250" s="198"/>
      <c r="DO250" s="198"/>
      <c r="DP250" s="198"/>
      <c r="DQ250" s="198"/>
      <c r="DR250" s="198"/>
      <c r="DS250" s="198"/>
      <c r="DT250" s="198"/>
      <c r="DU250" s="198"/>
      <c r="DV250" s="198"/>
      <c r="DW250" s="198"/>
      <c r="DX250" s="198"/>
      <c r="DY250" s="198"/>
      <c r="DZ250" s="198"/>
      <c r="EA250" s="198"/>
      <c r="EB250" s="198"/>
      <c r="EC250" s="198"/>
      <c r="ED250" s="198"/>
      <c r="EE250" s="198"/>
      <c r="EF250" s="198"/>
      <c r="EG250" s="198"/>
      <c r="EH250" s="198"/>
      <c r="EI250" s="198"/>
      <c r="EJ250" s="198"/>
      <c r="EK250" s="198"/>
      <c r="EL250" s="198"/>
      <c r="EM250" s="198"/>
      <c r="EN250" s="198"/>
    </row>
    <row r="251" spans="3:144" x14ac:dyDescent="0.2">
      <c r="C251" s="198"/>
      <c r="D251" s="198"/>
      <c r="E251" s="198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  <c r="BW251" s="198"/>
      <c r="BX251" s="198"/>
      <c r="BY251" s="198"/>
      <c r="BZ251" s="198"/>
      <c r="CA251" s="198"/>
      <c r="CB251" s="198"/>
      <c r="CC251" s="198"/>
      <c r="CD251" s="198"/>
      <c r="CE251" s="198"/>
      <c r="CF251" s="198"/>
      <c r="CG251" s="198"/>
      <c r="CH251" s="198"/>
      <c r="CI251" s="198"/>
      <c r="CJ251" s="198"/>
      <c r="CK251" s="198"/>
      <c r="CL251" s="198"/>
      <c r="CM251" s="198"/>
      <c r="CN251" s="198"/>
      <c r="CO251" s="198"/>
      <c r="CP251" s="198"/>
      <c r="CQ251" s="198"/>
      <c r="CR251" s="198"/>
      <c r="CS251" s="198"/>
      <c r="CT251" s="198"/>
      <c r="CU251" s="198"/>
      <c r="CV251" s="198"/>
      <c r="CW251" s="198"/>
      <c r="CX251" s="198"/>
      <c r="CY251" s="198"/>
      <c r="CZ251" s="198"/>
      <c r="DA251" s="198"/>
      <c r="DB251" s="198"/>
      <c r="DC251" s="198"/>
      <c r="DD251" s="198"/>
      <c r="DE251" s="198"/>
      <c r="DF251" s="198"/>
      <c r="DG251" s="198"/>
      <c r="DH251" s="198"/>
      <c r="DI251" s="198"/>
      <c r="DJ251" s="198"/>
      <c r="DK251" s="198"/>
      <c r="DL251" s="198"/>
      <c r="DM251" s="198"/>
      <c r="DN251" s="198"/>
      <c r="DO251" s="198"/>
      <c r="DP251" s="198"/>
      <c r="DQ251" s="198"/>
      <c r="DR251" s="198"/>
      <c r="DS251" s="198"/>
      <c r="DT251" s="198"/>
      <c r="DU251" s="198"/>
      <c r="DV251" s="198"/>
      <c r="DW251" s="198"/>
      <c r="DX251" s="198"/>
      <c r="DY251" s="198"/>
      <c r="DZ251" s="198"/>
      <c r="EA251" s="198"/>
      <c r="EB251" s="198"/>
      <c r="EC251" s="198"/>
      <c r="ED251" s="198"/>
      <c r="EE251" s="198"/>
      <c r="EF251" s="198"/>
      <c r="EG251" s="198"/>
      <c r="EH251" s="198"/>
      <c r="EI251" s="198"/>
      <c r="EJ251" s="198"/>
      <c r="EK251" s="198"/>
      <c r="EL251" s="198"/>
      <c r="EM251" s="198"/>
      <c r="EN251" s="198"/>
    </row>
    <row r="252" spans="3:144" x14ac:dyDescent="0.2"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  <c r="BW252" s="198"/>
      <c r="BX252" s="198"/>
      <c r="BY252" s="198"/>
      <c r="BZ252" s="198"/>
      <c r="CA252" s="198"/>
      <c r="CB252" s="198"/>
      <c r="CC252" s="198"/>
      <c r="CD252" s="198"/>
      <c r="CE252" s="198"/>
      <c r="CF252" s="198"/>
      <c r="CG252" s="198"/>
      <c r="CH252" s="198"/>
      <c r="CI252" s="198"/>
      <c r="CJ252" s="198"/>
      <c r="CK252" s="198"/>
      <c r="CL252" s="198"/>
      <c r="CM252" s="198"/>
      <c r="CN252" s="198"/>
      <c r="CO252" s="198"/>
      <c r="CP252" s="198"/>
      <c r="CQ252" s="198"/>
      <c r="CR252" s="198"/>
      <c r="CS252" s="198"/>
      <c r="CT252" s="198"/>
      <c r="CU252" s="198"/>
      <c r="CV252" s="198"/>
      <c r="CW252" s="198"/>
      <c r="CX252" s="198"/>
      <c r="CY252" s="198"/>
      <c r="CZ252" s="198"/>
      <c r="DA252" s="198"/>
      <c r="DB252" s="198"/>
      <c r="DC252" s="198"/>
      <c r="DD252" s="198"/>
      <c r="DE252" s="198"/>
      <c r="DF252" s="198"/>
      <c r="DG252" s="198"/>
      <c r="DH252" s="198"/>
      <c r="DI252" s="198"/>
      <c r="DJ252" s="198"/>
      <c r="DK252" s="198"/>
      <c r="DL252" s="198"/>
      <c r="DM252" s="198"/>
      <c r="DN252" s="198"/>
      <c r="DO252" s="198"/>
      <c r="DP252" s="198"/>
      <c r="DQ252" s="198"/>
      <c r="DR252" s="198"/>
      <c r="DS252" s="198"/>
      <c r="DT252" s="198"/>
      <c r="DU252" s="198"/>
      <c r="DV252" s="198"/>
      <c r="DW252" s="198"/>
      <c r="DX252" s="198"/>
      <c r="DY252" s="198"/>
      <c r="DZ252" s="198"/>
      <c r="EA252" s="198"/>
      <c r="EB252" s="198"/>
      <c r="EC252" s="198"/>
      <c r="ED252" s="198"/>
      <c r="EE252" s="198"/>
      <c r="EF252" s="198"/>
      <c r="EG252" s="198"/>
      <c r="EH252" s="198"/>
      <c r="EI252" s="198"/>
      <c r="EJ252" s="198"/>
      <c r="EK252" s="198"/>
      <c r="EL252" s="198"/>
      <c r="EM252" s="198"/>
      <c r="EN252" s="198"/>
    </row>
    <row r="253" spans="3:144" x14ac:dyDescent="0.2">
      <c r="C253" s="198"/>
      <c r="D253" s="198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  <c r="BW253" s="198"/>
      <c r="BX253" s="198"/>
      <c r="BY253" s="198"/>
      <c r="BZ253" s="198"/>
      <c r="CA253" s="198"/>
      <c r="CB253" s="198"/>
      <c r="CC253" s="198"/>
      <c r="CD253" s="198"/>
      <c r="CE253" s="198"/>
      <c r="CF253" s="198"/>
      <c r="CG253" s="198"/>
      <c r="CH253" s="198"/>
      <c r="CI253" s="198"/>
      <c r="CJ253" s="198"/>
      <c r="CK253" s="198"/>
      <c r="CL253" s="198"/>
      <c r="CM253" s="198"/>
      <c r="CN253" s="198"/>
      <c r="CO253" s="198"/>
      <c r="CP253" s="198"/>
      <c r="CQ253" s="198"/>
      <c r="CR253" s="198"/>
      <c r="CS253" s="198"/>
      <c r="CT253" s="198"/>
      <c r="CU253" s="198"/>
      <c r="CV253" s="198"/>
      <c r="CW253" s="198"/>
      <c r="CX253" s="198"/>
      <c r="CY253" s="198"/>
      <c r="CZ253" s="198"/>
      <c r="DA253" s="198"/>
      <c r="DB253" s="198"/>
      <c r="DC253" s="198"/>
      <c r="DD253" s="198"/>
      <c r="DE253" s="198"/>
      <c r="DF253" s="198"/>
      <c r="DG253" s="198"/>
      <c r="DH253" s="198"/>
      <c r="DI253" s="198"/>
      <c r="DJ253" s="198"/>
      <c r="DK253" s="198"/>
      <c r="DL253" s="198"/>
      <c r="DM253" s="198"/>
      <c r="DN253" s="198"/>
      <c r="DO253" s="198"/>
      <c r="DP253" s="198"/>
      <c r="DQ253" s="198"/>
      <c r="DR253" s="198"/>
      <c r="DS253" s="198"/>
      <c r="DT253" s="198"/>
      <c r="DU253" s="198"/>
      <c r="DV253" s="198"/>
      <c r="DW253" s="198"/>
      <c r="DX253" s="198"/>
      <c r="DY253" s="198"/>
      <c r="DZ253" s="198"/>
      <c r="EA253" s="198"/>
      <c r="EB253" s="198"/>
      <c r="EC253" s="198"/>
      <c r="ED253" s="198"/>
      <c r="EE253" s="198"/>
      <c r="EF253" s="198"/>
      <c r="EG253" s="198"/>
      <c r="EH253" s="198"/>
      <c r="EI253" s="198"/>
      <c r="EJ253" s="198"/>
      <c r="EK253" s="198"/>
      <c r="EL253" s="198"/>
      <c r="EM253" s="198"/>
      <c r="EN253" s="198"/>
    </row>
    <row r="254" spans="3:144" x14ac:dyDescent="0.2">
      <c r="C254" s="198"/>
      <c r="D254" s="198"/>
      <c r="E254" s="198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198"/>
      <c r="CS254" s="198"/>
      <c r="CT254" s="198"/>
      <c r="CU254" s="198"/>
      <c r="CV254" s="198"/>
      <c r="CW254" s="198"/>
      <c r="CX254" s="198"/>
      <c r="CY254" s="198"/>
      <c r="CZ254" s="198"/>
      <c r="DA254" s="198"/>
      <c r="DB254" s="198"/>
      <c r="DC254" s="198"/>
      <c r="DD254" s="198"/>
      <c r="DE254" s="198"/>
      <c r="DF254" s="198"/>
      <c r="DG254" s="198"/>
      <c r="DH254" s="198"/>
      <c r="DI254" s="198"/>
      <c r="DJ254" s="198"/>
      <c r="DK254" s="198"/>
      <c r="DL254" s="198"/>
      <c r="DM254" s="198"/>
      <c r="DN254" s="198"/>
      <c r="DO254" s="198"/>
      <c r="DP254" s="198"/>
      <c r="DQ254" s="198"/>
      <c r="DR254" s="198"/>
      <c r="DS254" s="198"/>
      <c r="DT254" s="198"/>
      <c r="DU254" s="198"/>
      <c r="DV254" s="198"/>
      <c r="DW254" s="198"/>
      <c r="DX254" s="198"/>
      <c r="DY254" s="198"/>
      <c r="DZ254" s="198"/>
      <c r="EA254" s="198"/>
      <c r="EB254" s="198"/>
      <c r="EC254" s="198"/>
      <c r="ED254" s="198"/>
      <c r="EE254" s="198"/>
      <c r="EF254" s="198"/>
      <c r="EG254" s="198"/>
      <c r="EH254" s="198"/>
      <c r="EI254" s="198"/>
      <c r="EJ254" s="198"/>
      <c r="EK254" s="198"/>
      <c r="EL254" s="198"/>
      <c r="EM254" s="198"/>
      <c r="EN254" s="198"/>
    </row>
    <row r="255" spans="3:144" x14ac:dyDescent="0.2">
      <c r="C255" s="198"/>
      <c r="D255" s="198"/>
      <c r="E255" s="198"/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98"/>
      <c r="CO255" s="198"/>
      <c r="CP255" s="198"/>
      <c r="CQ255" s="198"/>
      <c r="CR255" s="198"/>
      <c r="CS255" s="198"/>
      <c r="CT255" s="198"/>
      <c r="CU255" s="198"/>
      <c r="CV255" s="198"/>
      <c r="CW255" s="198"/>
      <c r="CX255" s="198"/>
      <c r="CY255" s="198"/>
      <c r="CZ255" s="198"/>
      <c r="DA255" s="198"/>
      <c r="DB255" s="198"/>
      <c r="DC255" s="198"/>
      <c r="DD255" s="198"/>
      <c r="DE255" s="198"/>
      <c r="DF255" s="198"/>
      <c r="DG255" s="198"/>
      <c r="DH255" s="198"/>
      <c r="DI255" s="198"/>
      <c r="DJ255" s="198"/>
      <c r="DK255" s="198"/>
      <c r="DL255" s="198"/>
      <c r="DM255" s="198"/>
      <c r="DN255" s="198"/>
      <c r="DO255" s="198"/>
      <c r="DP255" s="198"/>
      <c r="DQ255" s="198"/>
      <c r="DR255" s="198"/>
      <c r="DS255" s="198"/>
      <c r="DT255" s="198"/>
      <c r="DU255" s="198"/>
      <c r="DV255" s="198"/>
      <c r="DW255" s="198"/>
      <c r="DX255" s="198"/>
      <c r="DY255" s="198"/>
      <c r="DZ255" s="198"/>
      <c r="EA255" s="198"/>
      <c r="EB255" s="198"/>
      <c r="EC255" s="198"/>
      <c r="ED255" s="198"/>
      <c r="EE255" s="198"/>
      <c r="EF255" s="198"/>
      <c r="EG255" s="198"/>
      <c r="EH255" s="198"/>
      <c r="EI255" s="198"/>
      <c r="EJ255" s="198"/>
      <c r="EK255" s="198"/>
      <c r="EL255" s="198"/>
      <c r="EM255" s="198"/>
      <c r="EN255" s="198"/>
    </row>
    <row r="256" spans="3:144" x14ac:dyDescent="0.2">
      <c r="C256" s="198"/>
      <c r="D256" s="198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98"/>
      <c r="CO256" s="198"/>
      <c r="CP256" s="198"/>
      <c r="CQ256" s="198"/>
      <c r="CR256" s="198"/>
      <c r="CS256" s="198"/>
      <c r="CT256" s="198"/>
      <c r="CU256" s="198"/>
      <c r="CV256" s="198"/>
      <c r="CW256" s="198"/>
      <c r="CX256" s="198"/>
      <c r="CY256" s="198"/>
      <c r="CZ256" s="198"/>
      <c r="DA256" s="198"/>
      <c r="DB256" s="198"/>
      <c r="DC256" s="198"/>
      <c r="DD256" s="198"/>
      <c r="DE256" s="198"/>
      <c r="DF256" s="198"/>
      <c r="DG256" s="198"/>
      <c r="DH256" s="198"/>
      <c r="DI256" s="198"/>
      <c r="DJ256" s="198"/>
      <c r="DK256" s="198"/>
      <c r="DL256" s="198"/>
      <c r="DM256" s="198"/>
      <c r="DN256" s="198"/>
      <c r="DO256" s="198"/>
      <c r="DP256" s="198"/>
      <c r="DQ256" s="198"/>
      <c r="DR256" s="198"/>
      <c r="DS256" s="198"/>
      <c r="DT256" s="198"/>
      <c r="DU256" s="198"/>
      <c r="DV256" s="198"/>
      <c r="DW256" s="198"/>
      <c r="DX256" s="198"/>
      <c r="DY256" s="198"/>
      <c r="DZ256" s="198"/>
      <c r="EA256" s="198"/>
      <c r="EB256" s="198"/>
      <c r="EC256" s="198"/>
      <c r="ED256" s="198"/>
      <c r="EE256" s="198"/>
      <c r="EF256" s="198"/>
      <c r="EG256" s="198"/>
      <c r="EH256" s="198"/>
      <c r="EI256" s="198"/>
      <c r="EJ256" s="198"/>
      <c r="EK256" s="198"/>
      <c r="EL256" s="198"/>
      <c r="EM256" s="198"/>
      <c r="EN256" s="198"/>
    </row>
    <row r="257" spans="3:144" x14ac:dyDescent="0.2">
      <c r="C257" s="198"/>
      <c r="D257" s="198"/>
      <c r="E257" s="198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98"/>
      <c r="CO257" s="198"/>
      <c r="CP257" s="198"/>
      <c r="CQ257" s="198"/>
      <c r="CR257" s="198"/>
      <c r="CS257" s="198"/>
      <c r="CT257" s="198"/>
      <c r="CU257" s="198"/>
      <c r="CV257" s="198"/>
      <c r="CW257" s="198"/>
      <c r="CX257" s="198"/>
      <c r="CY257" s="198"/>
      <c r="CZ257" s="198"/>
      <c r="DA257" s="198"/>
      <c r="DB257" s="198"/>
      <c r="DC257" s="198"/>
      <c r="DD257" s="198"/>
      <c r="DE257" s="198"/>
      <c r="DF257" s="198"/>
      <c r="DG257" s="198"/>
      <c r="DH257" s="198"/>
      <c r="DI257" s="198"/>
      <c r="DJ257" s="198"/>
      <c r="DK257" s="198"/>
      <c r="DL257" s="198"/>
      <c r="DM257" s="198"/>
      <c r="DN257" s="198"/>
      <c r="DO257" s="198"/>
      <c r="DP257" s="198"/>
      <c r="DQ257" s="198"/>
      <c r="DR257" s="198"/>
      <c r="DS257" s="198"/>
      <c r="DT257" s="198"/>
      <c r="DU257" s="198"/>
      <c r="DV257" s="198"/>
      <c r="DW257" s="198"/>
      <c r="DX257" s="198"/>
      <c r="DY257" s="198"/>
      <c r="DZ257" s="198"/>
      <c r="EA257" s="198"/>
      <c r="EB257" s="198"/>
      <c r="EC257" s="198"/>
      <c r="ED257" s="198"/>
      <c r="EE257" s="198"/>
      <c r="EF257" s="198"/>
      <c r="EG257" s="198"/>
      <c r="EH257" s="198"/>
      <c r="EI257" s="198"/>
      <c r="EJ257" s="198"/>
      <c r="EK257" s="198"/>
      <c r="EL257" s="198"/>
      <c r="EM257" s="198"/>
      <c r="EN257" s="198"/>
    </row>
    <row r="258" spans="3:144" x14ac:dyDescent="0.2">
      <c r="C258" s="198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98"/>
      <c r="CO258" s="198"/>
      <c r="CP258" s="198"/>
      <c r="CQ258" s="198"/>
      <c r="CR258" s="198"/>
      <c r="CS258" s="198"/>
      <c r="CT258" s="198"/>
      <c r="CU258" s="198"/>
      <c r="CV258" s="198"/>
      <c r="CW258" s="198"/>
      <c r="CX258" s="198"/>
      <c r="CY258" s="198"/>
      <c r="CZ258" s="198"/>
      <c r="DA258" s="198"/>
      <c r="DB258" s="198"/>
      <c r="DC258" s="198"/>
      <c r="DD258" s="198"/>
      <c r="DE258" s="198"/>
      <c r="DF258" s="198"/>
      <c r="DG258" s="198"/>
      <c r="DH258" s="198"/>
      <c r="DI258" s="198"/>
      <c r="DJ258" s="198"/>
      <c r="DK258" s="198"/>
      <c r="DL258" s="198"/>
      <c r="DM258" s="198"/>
      <c r="DN258" s="198"/>
      <c r="DO258" s="198"/>
      <c r="DP258" s="198"/>
      <c r="DQ258" s="198"/>
      <c r="DR258" s="198"/>
      <c r="DS258" s="198"/>
      <c r="DT258" s="198"/>
      <c r="DU258" s="198"/>
      <c r="DV258" s="198"/>
      <c r="DW258" s="198"/>
      <c r="DX258" s="198"/>
      <c r="DY258" s="198"/>
      <c r="DZ258" s="198"/>
      <c r="EA258" s="198"/>
      <c r="EB258" s="198"/>
      <c r="EC258" s="198"/>
      <c r="ED258" s="198"/>
      <c r="EE258" s="198"/>
      <c r="EF258" s="198"/>
      <c r="EG258" s="198"/>
      <c r="EH258" s="198"/>
      <c r="EI258" s="198"/>
      <c r="EJ258" s="198"/>
      <c r="EK258" s="198"/>
      <c r="EL258" s="198"/>
      <c r="EM258" s="198"/>
      <c r="EN258" s="198"/>
    </row>
    <row r="259" spans="3:144" x14ac:dyDescent="0.2">
      <c r="C259" s="198"/>
      <c r="D259" s="198"/>
      <c r="E259" s="198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198"/>
      <c r="CQ259" s="198"/>
      <c r="CR259" s="198"/>
      <c r="CS259" s="198"/>
      <c r="CT259" s="198"/>
      <c r="CU259" s="198"/>
      <c r="CV259" s="198"/>
      <c r="CW259" s="198"/>
      <c r="CX259" s="198"/>
      <c r="CY259" s="198"/>
      <c r="CZ259" s="198"/>
      <c r="DA259" s="198"/>
      <c r="DB259" s="198"/>
      <c r="DC259" s="198"/>
      <c r="DD259" s="198"/>
      <c r="DE259" s="198"/>
      <c r="DF259" s="198"/>
      <c r="DG259" s="198"/>
      <c r="DH259" s="198"/>
      <c r="DI259" s="198"/>
      <c r="DJ259" s="198"/>
      <c r="DK259" s="198"/>
      <c r="DL259" s="198"/>
      <c r="DM259" s="198"/>
      <c r="DN259" s="198"/>
      <c r="DO259" s="198"/>
      <c r="DP259" s="198"/>
      <c r="DQ259" s="198"/>
      <c r="DR259" s="198"/>
      <c r="DS259" s="198"/>
      <c r="DT259" s="198"/>
      <c r="DU259" s="198"/>
      <c r="DV259" s="198"/>
      <c r="DW259" s="198"/>
      <c r="DX259" s="198"/>
      <c r="DY259" s="198"/>
      <c r="DZ259" s="198"/>
      <c r="EA259" s="198"/>
      <c r="EB259" s="198"/>
      <c r="EC259" s="198"/>
      <c r="ED259" s="198"/>
      <c r="EE259" s="198"/>
      <c r="EF259" s="198"/>
      <c r="EG259" s="198"/>
      <c r="EH259" s="198"/>
      <c r="EI259" s="198"/>
      <c r="EJ259" s="198"/>
      <c r="EK259" s="198"/>
      <c r="EL259" s="198"/>
      <c r="EM259" s="198"/>
      <c r="EN259" s="198"/>
    </row>
    <row r="260" spans="3:144" x14ac:dyDescent="0.2"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98"/>
      <c r="CO260" s="198"/>
      <c r="CP260" s="198"/>
      <c r="CQ260" s="198"/>
      <c r="CR260" s="198"/>
      <c r="CS260" s="198"/>
      <c r="CT260" s="198"/>
      <c r="CU260" s="198"/>
      <c r="CV260" s="198"/>
      <c r="CW260" s="198"/>
      <c r="CX260" s="198"/>
      <c r="CY260" s="198"/>
      <c r="CZ260" s="198"/>
      <c r="DA260" s="198"/>
      <c r="DB260" s="198"/>
      <c r="DC260" s="198"/>
      <c r="DD260" s="198"/>
      <c r="DE260" s="198"/>
      <c r="DF260" s="198"/>
      <c r="DG260" s="198"/>
      <c r="DH260" s="198"/>
      <c r="DI260" s="198"/>
      <c r="DJ260" s="198"/>
      <c r="DK260" s="198"/>
      <c r="DL260" s="198"/>
      <c r="DM260" s="198"/>
      <c r="DN260" s="198"/>
      <c r="DO260" s="198"/>
      <c r="DP260" s="198"/>
      <c r="DQ260" s="198"/>
      <c r="DR260" s="198"/>
      <c r="DS260" s="198"/>
      <c r="DT260" s="198"/>
      <c r="DU260" s="198"/>
      <c r="DV260" s="198"/>
      <c r="DW260" s="198"/>
      <c r="DX260" s="198"/>
      <c r="DY260" s="198"/>
      <c r="DZ260" s="198"/>
      <c r="EA260" s="198"/>
      <c r="EB260" s="198"/>
      <c r="EC260" s="198"/>
      <c r="ED260" s="198"/>
      <c r="EE260" s="198"/>
      <c r="EF260" s="198"/>
      <c r="EG260" s="198"/>
      <c r="EH260" s="198"/>
      <c r="EI260" s="198"/>
      <c r="EJ260" s="198"/>
      <c r="EK260" s="198"/>
      <c r="EL260" s="198"/>
      <c r="EM260" s="198"/>
      <c r="EN260" s="198"/>
    </row>
    <row r="261" spans="3:144" x14ac:dyDescent="0.2"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98"/>
      <c r="CO261" s="198"/>
      <c r="CP261" s="198"/>
      <c r="CQ261" s="198"/>
      <c r="CR261" s="198"/>
      <c r="CS261" s="198"/>
      <c r="CT261" s="198"/>
      <c r="CU261" s="198"/>
      <c r="CV261" s="198"/>
      <c r="CW261" s="198"/>
      <c r="CX261" s="198"/>
      <c r="CY261" s="198"/>
      <c r="CZ261" s="198"/>
      <c r="DA261" s="198"/>
      <c r="DB261" s="198"/>
      <c r="DC261" s="198"/>
      <c r="DD261" s="198"/>
      <c r="DE261" s="198"/>
      <c r="DF261" s="198"/>
      <c r="DG261" s="198"/>
      <c r="DH261" s="198"/>
      <c r="DI261" s="198"/>
      <c r="DJ261" s="198"/>
      <c r="DK261" s="198"/>
      <c r="DL261" s="198"/>
      <c r="DM261" s="198"/>
      <c r="DN261" s="198"/>
      <c r="DO261" s="198"/>
      <c r="DP261" s="198"/>
      <c r="DQ261" s="198"/>
      <c r="DR261" s="198"/>
      <c r="DS261" s="198"/>
      <c r="DT261" s="198"/>
      <c r="DU261" s="198"/>
      <c r="DV261" s="198"/>
      <c r="DW261" s="198"/>
      <c r="DX261" s="198"/>
      <c r="DY261" s="198"/>
      <c r="DZ261" s="198"/>
      <c r="EA261" s="198"/>
      <c r="EB261" s="198"/>
      <c r="EC261" s="198"/>
      <c r="ED261" s="198"/>
      <c r="EE261" s="198"/>
      <c r="EF261" s="198"/>
      <c r="EG261" s="198"/>
      <c r="EH261" s="198"/>
      <c r="EI261" s="198"/>
      <c r="EJ261" s="198"/>
      <c r="EK261" s="198"/>
      <c r="EL261" s="198"/>
      <c r="EM261" s="198"/>
      <c r="EN261" s="198"/>
    </row>
    <row r="262" spans="3:144" x14ac:dyDescent="0.2">
      <c r="C262" s="198"/>
      <c r="D262" s="198"/>
      <c r="E262" s="198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  <c r="DY262" s="198"/>
      <c r="DZ262" s="198"/>
      <c r="EA262" s="198"/>
      <c r="EB262" s="198"/>
      <c r="EC262" s="198"/>
      <c r="ED262" s="198"/>
      <c r="EE262" s="198"/>
      <c r="EF262" s="198"/>
      <c r="EG262" s="198"/>
      <c r="EH262" s="198"/>
      <c r="EI262" s="198"/>
      <c r="EJ262" s="198"/>
      <c r="EK262" s="198"/>
      <c r="EL262" s="198"/>
      <c r="EM262" s="198"/>
      <c r="EN262" s="198"/>
    </row>
    <row r="263" spans="3:144" x14ac:dyDescent="0.2"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98"/>
      <c r="CO263" s="198"/>
      <c r="CP263" s="198"/>
      <c r="CQ263" s="198"/>
      <c r="CR263" s="198"/>
      <c r="CS263" s="198"/>
      <c r="CT263" s="198"/>
      <c r="CU263" s="198"/>
      <c r="CV263" s="198"/>
      <c r="CW263" s="198"/>
      <c r="CX263" s="198"/>
      <c r="CY263" s="198"/>
      <c r="CZ263" s="198"/>
      <c r="DA263" s="198"/>
      <c r="DB263" s="198"/>
      <c r="DC263" s="198"/>
      <c r="DD263" s="198"/>
      <c r="DE263" s="198"/>
      <c r="DF263" s="198"/>
      <c r="DG263" s="198"/>
      <c r="DH263" s="198"/>
      <c r="DI263" s="198"/>
      <c r="DJ263" s="198"/>
      <c r="DK263" s="198"/>
      <c r="DL263" s="198"/>
      <c r="DM263" s="198"/>
      <c r="DN263" s="198"/>
      <c r="DO263" s="198"/>
      <c r="DP263" s="198"/>
      <c r="DQ263" s="198"/>
      <c r="DR263" s="198"/>
      <c r="DS263" s="198"/>
      <c r="DT263" s="198"/>
      <c r="DU263" s="198"/>
      <c r="DV263" s="198"/>
      <c r="DW263" s="198"/>
      <c r="DX263" s="198"/>
      <c r="DY263" s="198"/>
      <c r="DZ263" s="198"/>
      <c r="EA263" s="198"/>
      <c r="EB263" s="198"/>
      <c r="EC263" s="198"/>
      <c r="ED263" s="198"/>
      <c r="EE263" s="198"/>
      <c r="EF263" s="198"/>
      <c r="EG263" s="198"/>
      <c r="EH263" s="198"/>
      <c r="EI263" s="198"/>
      <c r="EJ263" s="198"/>
      <c r="EK263" s="198"/>
      <c r="EL263" s="198"/>
      <c r="EM263" s="198"/>
      <c r="EN263" s="198"/>
    </row>
    <row r="264" spans="3:144" x14ac:dyDescent="0.2">
      <c r="C264" s="198"/>
      <c r="D264" s="198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98"/>
      <c r="CG264" s="198"/>
      <c r="CH264" s="198"/>
      <c r="CI264" s="198"/>
      <c r="CJ264" s="198"/>
      <c r="CK264" s="198"/>
      <c r="CL264" s="198"/>
      <c r="CM264" s="198"/>
      <c r="CN264" s="198"/>
      <c r="CO264" s="198"/>
      <c r="CP264" s="198"/>
      <c r="CQ264" s="198"/>
      <c r="CR264" s="198"/>
      <c r="CS264" s="198"/>
      <c r="CT264" s="198"/>
      <c r="CU264" s="198"/>
      <c r="CV264" s="198"/>
      <c r="CW264" s="198"/>
      <c r="CX264" s="198"/>
      <c r="CY264" s="198"/>
      <c r="CZ264" s="198"/>
      <c r="DA264" s="198"/>
      <c r="DB264" s="198"/>
      <c r="DC264" s="198"/>
      <c r="DD264" s="198"/>
      <c r="DE264" s="198"/>
      <c r="DF264" s="198"/>
      <c r="DG264" s="198"/>
      <c r="DH264" s="198"/>
      <c r="DI264" s="198"/>
      <c r="DJ264" s="198"/>
      <c r="DK264" s="198"/>
      <c r="DL264" s="198"/>
      <c r="DM264" s="198"/>
      <c r="DN264" s="198"/>
      <c r="DO264" s="198"/>
      <c r="DP264" s="198"/>
      <c r="DQ264" s="198"/>
      <c r="DR264" s="198"/>
      <c r="DS264" s="198"/>
      <c r="DT264" s="198"/>
      <c r="DU264" s="198"/>
      <c r="DV264" s="198"/>
      <c r="DW264" s="198"/>
      <c r="DX264" s="198"/>
      <c r="DY264" s="198"/>
      <c r="DZ264" s="198"/>
      <c r="EA264" s="198"/>
      <c r="EB264" s="198"/>
      <c r="EC264" s="198"/>
      <c r="ED264" s="198"/>
      <c r="EE264" s="198"/>
      <c r="EF264" s="198"/>
      <c r="EG264" s="198"/>
      <c r="EH264" s="198"/>
      <c r="EI264" s="198"/>
      <c r="EJ264" s="198"/>
      <c r="EK264" s="198"/>
      <c r="EL264" s="198"/>
      <c r="EM264" s="198"/>
      <c r="EN264" s="198"/>
    </row>
    <row r="265" spans="3:144" x14ac:dyDescent="0.2">
      <c r="C265" s="19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98"/>
      <c r="CG265" s="198"/>
      <c r="CH265" s="198"/>
      <c r="CI265" s="198"/>
      <c r="CJ265" s="198"/>
      <c r="CK265" s="198"/>
      <c r="CL265" s="198"/>
      <c r="CM265" s="198"/>
      <c r="CN265" s="198"/>
      <c r="CO265" s="198"/>
      <c r="CP265" s="198"/>
      <c r="CQ265" s="198"/>
      <c r="CR265" s="198"/>
      <c r="CS265" s="198"/>
      <c r="CT265" s="198"/>
      <c r="CU265" s="198"/>
      <c r="CV265" s="198"/>
      <c r="CW265" s="198"/>
      <c r="CX265" s="198"/>
      <c r="CY265" s="198"/>
      <c r="CZ265" s="198"/>
      <c r="DA265" s="198"/>
      <c r="DB265" s="198"/>
      <c r="DC265" s="198"/>
      <c r="DD265" s="198"/>
      <c r="DE265" s="198"/>
      <c r="DF265" s="198"/>
      <c r="DG265" s="198"/>
      <c r="DH265" s="198"/>
      <c r="DI265" s="198"/>
      <c r="DJ265" s="198"/>
      <c r="DK265" s="198"/>
      <c r="DL265" s="198"/>
      <c r="DM265" s="198"/>
      <c r="DN265" s="198"/>
      <c r="DO265" s="198"/>
      <c r="DP265" s="198"/>
      <c r="DQ265" s="198"/>
      <c r="DR265" s="198"/>
      <c r="DS265" s="198"/>
      <c r="DT265" s="198"/>
      <c r="DU265" s="198"/>
      <c r="DV265" s="198"/>
      <c r="DW265" s="198"/>
      <c r="DX265" s="198"/>
      <c r="DY265" s="198"/>
      <c r="DZ265" s="198"/>
      <c r="EA265" s="198"/>
      <c r="EB265" s="198"/>
      <c r="EC265" s="198"/>
      <c r="ED265" s="198"/>
      <c r="EE265" s="198"/>
      <c r="EF265" s="198"/>
      <c r="EG265" s="198"/>
      <c r="EH265" s="198"/>
      <c r="EI265" s="198"/>
      <c r="EJ265" s="198"/>
      <c r="EK265" s="198"/>
      <c r="EL265" s="198"/>
      <c r="EM265" s="198"/>
      <c r="EN265" s="198"/>
    </row>
    <row r="266" spans="3:144" x14ac:dyDescent="0.2">
      <c r="C266" s="19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  <c r="EC266" s="198"/>
      <c r="ED266" s="198"/>
      <c r="EE266" s="198"/>
      <c r="EF266" s="198"/>
      <c r="EG266" s="198"/>
      <c r="EH266" s="198"/>
      <c r="EI266" s="198"/>
      <c r="EJ266" s="198"/>
      <c r="EK266" s="198"/>
      <c r="EL266" s="198"/>
      <c r="EM266" s="198"/>
      <c r="EN266" s="198"/>
    </row>
    <row r="267" spans="3:144" x14ac:dyDescent="0.2">
      <c r="C267" s="19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  <c r="EC267" s="198"/>
      <c r="ED267" s="198"/>
      <c r="EE267" s="198"/>
      <c r="EF267" s="198"/>
      <c r="EG267" s="198"/>
      <c r="EH267" s="198"/>
      <c r="EI267" s="198"/>
      <c r="EJ267" s="198"/>
      <c r="EK267" s="198"/>
      <c r="EL267" s="198"/>
      <c r="EM267" s="198"/>
      <c r="EN267" s="198"/>
    </row>
    <row r="268" spans="3:144" x14ac:dyDescent="0.2"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  <c r="EC268" s="198"/>
      <c r="ED268" s="198"/>
      <c r="EE268" s="198"/>
      <c r="EF268" s="198"/>
      <c r="EG268" s="198"/>
      <c r="EH268" s="198"/>
      <c r="EI268" s="198"/>
      <c r="EJ268" s="198"/>
      <c r="EK268" s="198"/>
      <c r="EL268" s="198"/>
      <c r="EM268" s="198"/>
      <c r="EN268" s="198"/>
    </row>
    <row r="269" spans="3:144" x14ac:dyDescent="0.2">
      <c r="C269" s="19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  <c r="EC269" s="198"/>
      <c r="ED269" s="198"/>
      <c r="EE269" s="198"/>
      <c r="EF269" s="198"/>
      <c r="EG269" s="198"/>
      <c r="EH269" s="198"/>
      <c r="EI269" s="198"/>
      <c r="EJ269" s="198"/>
      <c r="EK269" s="198"/>
      <c r="EL269" s="198"/>
      <c r="EM269" s="198"/>
      <c r="EN269" s="198"/>
    </row>
    <row r="270" spans="3:144" x14ac:dyDescent="0.2">
      <c r="C270" s="19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  <c r="EC270" s="198"/>
      <c r="ED270" s="198"/>
      <c r="EE270" s="198"/>
      <c r="EF270" s="198"/>
      <c r="EG270" s="198"/>
      <c r="EH270" s="198"/>
      <c r="EI270" s="198"/>
      <c r="EJ270" s="198"/>
      <c r="EK270" s="198"/>
      <c r="EL270" s="198"/>
      <c r="EM270" s="198"/>
      <c r="EN270" s="198"/>
    </row>
    <row r="271" spans="3:144" x14ac:dyDescent="0.2">
      <c r="C271" s="19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  <c r="AZ271" s="198"/>
      <c r="BA271" s="198"/>
      <c r="BB271" s="198"/>
      <c r="BC271" s="198"/>
      <c r="BD271" s="198"/>
      <c r="BE271" s="198"/>
      <c r="BF271" s="198"/>
      <c r="BG271" s="198"/>
      <c r="BH271" s="198"/>
      <c r="BI271" s="198"/>
      <c r="BJ271" s="198"/>
      <c r="BK271" s="198"/>
      <c r="BL271" s="198"/>
      <c r="BM271" s="198"/>
      <c r="BN271" s="198"/>
      <c r="BO271" s="198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  <c r="EC271" s="198"/>
      <c r="ED271" s="198"/>
      <c r="EE271" s="198"/>
      <c r="EF271" s="198"/>
      <c r="EG271" s="198"/>
      <c r="EH271" s="198"/>
      <c r="EI271" s="198"/>
      <c r="EJ271" s="198"/>
      <c r="EK271" s="198"/>
      <c r="EL271" s="198"/>
      <c r="EM271" s="198"/>
      <c r="EN271" s="198"/>
    </row>
    <row r="272" spans="3:144" x14ac:dyDescent="0.2"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  <c r="EC272" s="198"/>
      <c r="ED272" s="198"/>
      <c r="EE272" s="198"/>
      <c r="EF272" s="198"/>
      <c r="EG272" s="198"/>
      <c r="EH272" s="198"/>
      <c r="EI272" s="198"/>
      <c r="EJ272" s="198"/>
      <c r="EK272" s="198"/>
      <c r="EL272" s="198"/>
      <c r="EM272" s="198"/>
      <c r="EN272" s="198"/>
    </row>
    <row r="273" spans="3:144" x14ac:dyDescent="0.2">
      <c r="C273" s="198"/>
      <c r="D273" s="198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8"/>
      <c r="EE273" s="198"/>
      <c r="EF273" s="198"/>
      <c r="EG273" s="198"/>
      <c r="EH273" s="198"/>
      <c r="EI273" s="198"/>
      <c r="EJ273" s="198"/>
      <c r="EK273" s="198"/>
      <c r="EL273" s="198"/>
      <c r="EM273" s="198"/>
      <c r="EN273" s="198"/>
    </row>
    <row r="274" spans="3:144" x14ac:dyDescent="0.2"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8"/>
      <c r="CA274" s="198"/>
      <c r="CB274" s="198"/>
      <c r="CC274" s="198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  <c r="EC274" s="198"/>
      <c r="ED274" s="198"/>
      <c r="EE274" s="198"/>
      <c r="EF274" s="198"/>
      <c r="EG274" s="198"/>
      <c r="EH274" s="198"/>
      <c r="EI274" s="198"/>
      <c r="EJ274" s="198"/>
      <c r="EK274" s="198"/>
      <c r="EL274" s="198"/>
      <c r="EM274" s="198"/>
      <c r="EN274" s="198"/>
    </row>
    <row r="275" spans="3:144" x14ac:dyDescent="0.2">
      <c r="C275" s="19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  <c r="EG275" s="198"/>
      <c r="EH275" s="198"/>
      <c r="EI275" s="198"/>
      <c r="EJ275" s="198"/>
      <c r="EK275" s="198"/>
      <c r="EL275" s="198"/>
      <c r="EM275" s="198"/>
      <c r="EN275" s="198"/>
    </row>
    <row r="276" spans="3:144" x14ac:dyDescent="0.2"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  <c r="EC276" s="198"/>
      <c r="ED276" s="198"/>
      <c r="EE276" s="198"/>
      <c r="EF276" s="198"/>
      <c r="EG276" s="198"/>
      <c r="EH276" s="198"/>
      <c r="EI276" s="198"/>
      <c r="EJ276" s="198"/>
      <c r="EK276" s="198"/>
      <c r="EL276" s="198"/>
      <c r="EM276" s="198"/>
      <c r="EN276" s="198"/>
    </row>
    <row r="277" spans="3:144" x14ac:dyDescent="0.2"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198"/>
      <c r="CO277" s="198"/>
      <c r="CP277" s="198"/>
      <c r="CQ277" s="198"/>
      <c r="CR277" s="198"/>
      <c r="CS277" s="198"/>
      <c r="CT277" s="198"/>
      <c r="CU277" s="198"/>
      <c r="CV277" s="198"/>
      <c r="CW277" s="198"/>
      <c r="CX277" s="198"/>
      <c r="CY277" s="198"/>
      <c r="CZ277" s="198"/>
      <c r="DA277" s="198"/>
      <c r="DB277" s="198"/>
      <c r="DC277" s="198"/>
      <c r="DD277" s="198"/>
      <c r="DE277" s="198"/>
      <c r="DF277" s="198"/>
      <c r="DG277" s="198"/>
      <c r="DH277" s="198"/>
      <c r="DI277" s="198"/>
      <c r="DJ277" s="198"/>
      <c r="DK277" s="198"/>
      <c r="DL277" s="198"/>
      <c r="DM277" s="198"/>
      <c r="DN277" s="198"/>
      <c r="DO277" s="198"/>
      <c r="DP277" s="198"/>
      <c r="DQ277" s="198"/>
      <c r="DR277" s="198"/>
      <c r="DS277" s="198"/>
      <c r="DT277" s="198"/>
      <c r="DU277" s="198"/>
      <c r="DV277" s="198"/>
      <c r="DW277" s="198"/>
      <c r="DX277" s="198"/>
      <c r="DY277" s="198"/>
      <c r="DZ277" s="198"/>
      <c r="EA277" s="198"/>
      <c r="EB277" s="198"/>
      <c r="EC277" s="198"/>
      <c r="ED277" s="198"/>
      <c r="EE277" s="198"/>
      <c r="EF277" s="198"/>
      <c r="EG277" s="198"/>
      <c r="EH277" s="198"/>
      <c r="EI277" s="198"/>
      <c r="EJ277" s="198"/>
      <c r="EK277" s="198"/>
      <c r="EL277" s="198"/>
      <c r="EM277" s="198"/>
      <c r="EN277" s="198"/>
    </row>
    <row r="278" spans="3:144" x14ac:dyDescent="0.2">
      <c r="C278" s="198"/>
      <c r="D278" s="198"/>
      <c r="E278" s="198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  <c r="AZ278" s="198"/>
      <c r="BA278" s="198"/>
      <c r="BB278" s="198"/>
      <c r="BC278" s="198"/>
      <c r="BD278" s="198"/>
      <c r="BE278" s="198"/>
      <c r="BF278" s="198"/>
      <c r="BG278" s="198"/>
      <c r="BH278" s="198"/>
      <c r="BI278" s="198"/>
      <c r="BJ278" s="198"/>
      <c r="BK278" s="198"/>
      <c r="BL278" s="198"/>
      <c r="BM278" s="198"/>
      <c r="BN278" s="198"/>
      <c r="BO278" s="198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  <c r="EC278" s="198"/>
      <c r="ED278" s="198"/>
      <c r="EE278" s="198"/>
      <c r="EF278" s="198"/>
      <c r="EG278" s="198"/>
      <c r="EH278" s="198"/>
      <c r="EI278" s="198"/>
      <c r="EJ278" s="198"/>
      <c r="EK278" s="198"/>
      <c r="EL278" s="198"/>
      <c r="EM278" s="198"/>
      <c r="EN278" s="198"/>
    </row>
    <row r="279" spans="3:144" x14ac:dyDescent="0.2">
      <c r="C279" s="198"/>
      <c r="D279" s="198"/>
      <c r="E279" s="198"/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  <c r="EC279" s="198"/>
      <c r="ED279" s="198"/>
      <c r="EE279" s="198"/>
      <c r="EF279" s="198"/>
      <c r="EG279" s="198"/>
      <c r="EH279" s="198"/>
      <c r="EI279" s="198"/>
      <c r="EJ279" s="198"/>
      <c r="EK279" s="198"/>
      <c r="EL279" s="198"/>
      <c r="EM279" s="198"/>
      <c r="EN279" s="198"/>
    </row>
    <row r="280" spans="3:144" x14ac:dyDescent="0.2">
      <c r="C280" s="198"/>
      <c r="D280" s="198"/>
      <c r="E280" s="198"/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8"/>
      <c r="BC280" s="198"/>
      <c r="BD280" s="198"/>
      <c r="BE280" s="198"/>
      <c r="BF280" s="198"/>
      <c r="BG280" s="198"/>
      <c r="BH280" s="198"/>
      <c r="BI280" s="198"/>
      <c r="BJ280" s="198"/>
      <c r="BK280" s="198"/>
      <c r="BL280" s="198"/>
      <c r="BM280" s="198"/>
      <c r="BN280" s="198"/>
      <c r="BO280" s="198"/>
      <c r="BP280" s="198"/>
      <c r="BQ280" s="198"/>
      <c r="BR280" s="198"/>
      <c r="BS280" s="198"/>
      <c r="BT280" s="198"/>
      <c r="BU280" s="198"/>
      <c r="BV280" s="198"/>
      <c r="BW280" s="198"/>
      <c r="BX280" s="198"/>
      <c r="BY280" s="198"/>
      <c r="BZ280" s="198"/>
      <c r="CA280" s="198"/>
      <c r="CB280" s="198"/>
      <c r="CC280" s="198"/>
      <c r="CD280" s="198"/>
      <c r="CE280" s="198"/>
      <c r="CF280" s="198"/>
      <c r="CG280" s="198"/>
      <c r="CH280" s="198"/>
      <c r="CI280" s="198"/>
      <c r="CJ280" s="198"/>
      <c r="CK280" s="198"/>
      <c r="CL280" s="198"/>
      <c r="CM280" s="198"/>
      <c r="CN280" s="198"/>
      <c r="CO280" s="198"/>
      <c r="CP280" s="198"/>
      <c r="CQ280" s="198"/>
      <c r="CR280" s="198"/>
      <c r="CS280" s="198"/>
      <c r="CT280" s="198"/>
      <c r="CU280" s="198"/>
      <c r="CV280" s="198"/>
      <c r="CW280" s="198"/>
      <c r="CX280" s="198"/>
      <c r="CY280" s="198"/>
      <c r="CZ280" s="198"/>
      <c r="DA280" s="198"/>
      <c r="DB280" s="198"/>
      <c r="DC280" s="198"/>
      <c r="DD280" s="198"/>
      <c r="DE280" s="198"/>
      <c r="DF280" s="198"/>
      <c r="DG280" s="198"/>
      <c r="DH280" s="198"/>
      <c r="DI280" s="198"/>
      <c r="DJ280" s="198"/>
      <c r="DK280" s="198"/>
      <c r="DL280" s="198"/>
      <c r="DM280" s="198"/>
      <c r="DN280" s="198"/>
      <c r="DO280" s="198"/>
      <c r="DP280" s="198"/>
      <c r="DQ280" s="198"/>
      <c r="DR280" s="198"/>
      <c r="DS280" s="198"/>
      <c r="DT280" s="198"/>
      <c r="DU280" s="198"/>
      <c r="DV280" s="198"/>
      <c r="DW280" s="198"/>
      <c r="DX280" s="198"/>
      <c r="DY280" s="198"/>
      <c r="DZ280" s="198"/>
      <c r="EA280" s="198"/>
      <c r="EB280" s="198"/>
      <c r="EC280" s="198"/>
      <c r="ED280" s="198"/>
      <c r="EE280" s="198"/>
      <c r="EF280" s="198"/>
      <c r="EG280" s="198"/>
      <c r="EH280" s="198"/>
      <c r="EI280" s="198"/>
      <c r="EJ280" s="198"/>
      <c r="EK280" s="198"/>
      <c r="EL280" s="198"/>
      <c r="EM280" s="198"/>
      <c r="EN280" s="198"/>
    </row>
    <row r="281" spans="3:144" x14ac:dyDescent="0.2">
      <c r="C281" s="198"/>
      <c r="D281" s="198"/>
      <c r="E281" s="198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  <c r="BZ281" s="198"/>
      <c r="CA281" s="198"/>
      <c r="CB281" s="198"/>
      <c r="CC281" s="198"/>
      <c r="CD281" s="198"/>
      <c r="CE281" s="198"/>
      <c r="CF281" s="198"/>
      <c r="CG281" s="198"/>
      <c r="CH281" s="198"/>
      <c r="CI281" s="198"/>
      <c r="CJ281" s="198"/>
      <c r="CK281" s="198"/>
      <c r="CL281" s="198"/>
      <c r="CM281" s="198"/>
      <c r="CN281" s="198"/>
      <c r="CO281" s="198"/>
      <c r="CP281" s="198"/>
      <c r="CQ281" s="198"/>
      <c r="CR281" s="198"/>
      <c r="CS281" s="198"/>
      <c r="CT281" s="198"/>
      <c r="CU281" s="198"/>
      <c r="CV281" s="198"/>
      <c r="CW281" s="198"/>
      <c r="CX281" s="198"/>
      <c r="CY281" s="198"/>
      <c r="CZ281" s="198"/>
      <c r="DA281" s="198"/>
      <c r="DB281" s="198"/>
      <c r="DC281" s="198"/>
      <c r="DD281" s="198"/>
      <c r="DE281" s="198"/>
      <c r="DF281" s="198"/>
      <c r="DG281" s="198"/>
      <c r="DH281" s="198"/>
      <c r="DI281" s="198"/>
      <c r="DJ281" s="198"/>
      <c r="DK281" s="198"/>
      <c r="DL281" s="198"/>
      <c r="DM281" s="198"/>
      <c r="DN281" s="198"/>
      <c r="DO281" s="198"/>
      <c r="DP281" s="198"/>
      <c r="DQ281" s="198"/>
      <c r="DR281" s="198"/>
      <c r="DS281" s="198"/>
      <c r="DT281" s="198"/>
      <c r="DU281" s="198"/>
      <c r="DV281" s="198"/>
      <c r="DW281" s="198"/>
      <c r="DX281" s="198"/>
      <c r="DY281" s="198"/>
      <c r="DZ281" s="198"/>
      <c r="EA281" s="198"/>
      <c r="EB281" s="198"/>
      <c r="EC281" s="198"/>
      <c r="ED281" s="198"/>
      <c r="EE281" s="198"/>
      <c r="EF281" s="198"/>
      <c r="EG281" s="198"/>
      <c r="EH281" s="198"/>
      <c r="EI281" s="198"/>
      <c r="EJ281" s="198"/>
      <c r="EK281" s="198"/>
      <c r="EL281" s="198"/>
      <c r="EM281" s="198"/>
      <c r="EN281" s="198"/>
    </row>
    <row r="282" spans="3:144" x14ac:dyDescent="0.2">
      <c r="C282" s="19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98"/>
      <c r="BD282" s="198"/>
      <c r="BE282" s="198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  <c r="EC282" s="198"/>
      <c r="ED282" s="198"/>
      <c r="EE282" s="198"/>
      <c r="EF282" s="198"/>
      <c r="EG282" s="198"/>
      <c r="EH282" s="198"/>
      <c r="EI282" s="198"/>
      <c r="EJ282" s="198"/>
      <c r="EK282" s="198"/>
      <c r="EL282" s="198"/>
      <c r="EM282" s="198"/>
      <c r="EN282" s="198"/>
    </row>
    <row r="283" spans="3:144" x14ac:dyDescent="0.2">
      <c r="C283" s="19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  <c r="AZ283" s="198"/>
      <c r="BA283" s="198"/>
      <c r="BB283" s="198"/>
      <c r="BC283" s="198"/>
      <c r="BD283" s="198"/>
      <c r="BE283" s="198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  <c r="EC283" s="198"/>
      <c r="ED283" s="198"/>
      <c r="EE283" s="198"/>
      <c r="EF283" s="198"/>
      <c r="EG283" s="198"/>
      <c r="EH283" s="198"/>
      <c r="EI283" s="198"/>
      <c r="EJ283" s="198"/>
      <c r="EK283" s="198"/>
      <c r="EL283" s="198"/>
      <c r="EM283" s="198"/>
      <c r="EN283" s="198"/>
    </row>
    <row r="284" spans="3:144" x14ac:dyDescent="0.2">
      <c r="C284" s="198"/>
      <c r="D284" s="198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  <c r="AZ284" s="198"/>
      <c r="BA284" s="198"/>
      <c r="BB284" s="198"/>
      <c r="BC284" s="198"/>
      <c r="BD284" s="198"/>
      <c r="BE284" s="198"/>
      <c r="BF284" s="198"/>
      <c r="BG284" s="198"/>
      <c r="BH284" s="198"/>
      <c r="BI284" s="198"/>
      <c r="BJ284" s="198"/>
      <c r="BK284" s="198"/>
      <c r="BL284" s="198"/>
      <c r="BM284" s="198"/>
      <c r="BN284" s="198"/>
      <c r="BO284" s="198"/>
      <c r="BP284" s="198"/>
      <c r="BQ284" s="198"/>
      <c r="BR284" s="198"/>
      <c r="BS284" s="198"/>
      <c r="BT284" s="198"/>
      <c r="BU284" s="198"/>
      <c r="BV284" s="198"/>
      <c r="BW284" s="198"/>
      <c r="BX284" s="198"/>
      <c r="BY284" s="198"/>
      <c r="BZ284" s="198"/>
      <c r="CA284" s="198"/>
      <c r="CB284" s="198"/>
      <c r="CC284" s="198"/>
      <c r="CD284" s="198"/>
      <c r="CE284" s="198"/>
      <c r="CF284" s="198"/>
      <c r="CG284" s="198"/>
      <c r="CH284" s="198"/>
      <c r="CI284" s="198"/>
      <c r="CJ284" s="198"/>
      <c r="CK284" s="198"/>
      <c r="CL284" s="198"/>
      <c r="CM284" s="198"/>
      <c r="CN284" s="198"/>
      <c r="CO284" s="198"/>
      <c r="CP284" s="198"/>
      <c r="CQ284" s="198"/>
      <c r="CR284" s="198"/>
      <c r="CS284" s="198"/>
      <c r="CT284" s="198"/>
      <c r="CU284" s="198"/>
      <c r="CV284" s="198"/>
      <c r="CW284" s="198"/>
      <c r="CX284" s="198"/>
      <c r="CY284" s="198"/>
      <c r="CZ284" s="198"/>
      <c r="DA284" s="198"/>
      <c r="DB284" s="198"/>
      <c r="DC284" s="198"/>
      <c r="DD284" s="198"/>
      <c r="DE284" s="198"/>
      <c r="DF284" s="198"/>
      <c r="DG284" s="198"/>
      <c r="DH284" s="198"/>
      <c r="DI284" s="198"/>
      <c r="DJ284" s="198"/>
      <c r="DK284" s="198"/>
      <c r="DL284" s="198"/>
      <c r="DM284" s="198"/>
      <c r="DN284" s="198"/>
      <c r="DO284" s="198"/>
      <c r="DP284" s="198"/>
      <c r="DQ284" s="198"/>
      <c r="DR284" s="198"/>
      <c r="DS284" s="198"/>
      <c r="DT284" s="198"/>
      <c r="DU284" s="198"/>
      <c r="DV284" s="198"/>
      <c r="DW284" s="198"/>
      <c r="DX284" s="198"/>
      <c r="DY284" s="198"/>
      <c r="DZ284" s="198"/>
      <c r="EA284" s="198"/>
      <c r="EB284" s="198"/>
      <c r="EC284" s="198"/>
      <c r="ED284" s="198"/>
      <c r="EE284" s="198"/>
      <c r="EF284" s="198"/>
      <c r="EG284" s="198"/>
      <c r="EH284" s="198"/>
      <c r="EI284" s="198"/>
      <c r="EJ284" s="198"/>
      <c r="EK284" s="198"/>
      <c r="EL284" s="198"/>
      <c r="EM284" s="198"/>
      <c r="EN284" s="198"/>
    </row>
    <row r="285" spans="3:144" x14ac:dyDescent="0.2">
      <c r="C285" s="19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  <c r="AT285" s="198"/>
      <c r="AU285" s="198"/>
      <c r="AV285" s="198"/>
      <c r="AW285" s="198"/>
      <c r="AX285" s="198"/>
      <c r="AY285" s="198"/>
      <c r="AZ285" s="198"/>
      <c r="BA285" s="198"/>
      <c r="BB285" s="198"/>
      <c r="BC285" s="198"/>
      <c r="BD285" s="198"/>
      <c r="BE285" s="198"/>
      <c r="BF285" s="198"/>
      <c r="BG285" s="198"/>
      <c r="BH285" s="198"/>
      <c r="BI285" s="198"/>
      <c r="BJ285" s="198"/>
      <c r="BK285" s="198"/>
      <c r="BL285" s="198"/>
      <c r="BM285" s="198"/>
      <c r="BN285" s="198"/>
      <c r="BO285" s="198"/>
      <c r="BP285" s="198"/>
      <c r="BQ285" s="198"/>
      <c r="BR285" s="198"/>
      <c r="BS285" s="198"/>
      <c r="BT285" s="198"/>
      <c r="BU285" s="198"/>
      <c r="BV285" s="198"/>
      <c r="BW285" s="198"/>
      <c r="BX285" s="198"/>
      <c r="BY285" s="198"/>
      <c r="BZ285" s="198"/>
      <c r="CA285" s="198"/>
      <c r="CB285" s="198"/>
      <c r="CC285" s="198"/>
      <c r="CD285" s="198"/>
      <c r="CE285" s="198"/>
      <c r="CF285" s="198"/>
      <c r="CG285" s="198"/>
      <c r="CH285" s="198"/>
      <c r="CI285" s="198"/>
      <c r="CJ285" s="198"/>
      <c r="CK285" s="198"/>
      <c r="CL285" s="198"/>
      <c r="CM285" s="198"/>
      <c r="CN285" s="198"/>
      <c r="CO285" s="198"/>
      <c r="CP285" s="198"/>
      <c r="CQ285" s="198"/>
      <c r="CR285" s="198"/>
      <c r="CS285" s="198"/>
      <c r="CT285" s="198"/>
      <c r="CU285" s="198"/>
      <c r="CV285" s="198"/>
      <c r="CW285" s="198"/>
      <c r="CX285" s="198"/>
      <c r="CY285" s="198"/>
      <c r="CZ285" s="198"/>
      <c r="DA285" s="198"/>
      <c r="DB285" s="198"/>
      <c r="DC285" s="198"/>
      <c r="DD285" s="198"/>
      <c r="DE285" s="198"/>
      <c r="DF285" s="198"/>
      <c r="DG285" s="198"/>
      <c r="DH285" s="198"/>
      <c r="DI285" s="198"/>
      <c r="DJ285" s="198"/>
      <c r="DK285" s="198"/>
      <c r="DL285" s="198"/>
      <c r="DM285" s="198"/>
      <c r="DN285" s="198"/>
      <c r="DO285" s="198"/>
      <c r="DP285" s="198"/>
      <c r="DQ285" s="198"/>
      <c r="DR285" s="198"/>
      <c r="DS285" s="198"/>
      <c r="DT285" s="198"/>
      <c r="DU285" s="198"/>
      <c r="DV285" s="198"/>
      <c r="DW285" s="198"/>
      <c r="DX285" s="198"/>
      <c r="DY285" s="198"/>
      <c r="DZ285" s="198"/>
      <c r="EA285" s="198"/>
      <c r="EB285" s="198"/>
      <c r="EC285" s="198"/>
      <c r="ED285" s="198"/>
      <c r="EE285" s="198"/>
      <c r="EF285" s="198"/>
      <c r="EG285" s="198"/>
      <c r="EH285" s="198"/>
      <c r="EI285" s="198"/>
      <c r="EJ285" s="198"/>
      <c r="EK285" s="198"/>
      <c r="EL285" s="198"/>
      <c r="EM285" s="198"/>
      <c r="EN285" s="198"/>
    </row>
    <row r="286" spans="3:144" x14ac:dyDescent="0.2">
      <c r="C286" s="19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  <c r="AT286" s="198"/>
      <c r="AU286" s="198"/>
      <c r="AV286" s="198"/>
      <c r="AW286" s="198"/>
      <c r="AX286" s="198"/>
      <c r="AY286" s="198"/>
      <c r="AZ286" s="198"/>
      <c r="BA286" s="198"/>
      <c r="BB286" s="198"/>
      <c r="BC286" s="198"/>
      <c r="BD286" s="198"/>
      <c r="BE286" s="198"/>
      <c r="BF286" s="198"/>
      <c r="BG286" s="198"/>
      <c r="BH286" s="198"/>
      <c r="BI286" s="198"/>
      <c r="BJ286" s="198"/>
      <c r="BK286" s="198"/>
      <c r="BL286" s="198"/>
      <c r="BM286" s="198"/>
      <c r="BN286" s="198"/>
      <c r="BO286" s="198"/>
      <c r="BP286" s="198"/>
      <c r="BQ286" s="198"/>
      <c r="BR286" s="198"/>
      <c r="BS286" s="198"/>
      <c r="BT286" s="198"/>
      <c r="BU286" s="198"/>
      <c r="BV286" s="198"/>
      <c r="BW286" s="198"/>
      <c r="BX286" s="198"/>
      <c r="BY286" s="198"/>
      <c r="BZ286" s="198"/>
      <c r="CA286" s="198"/>
      <c r="CB286" s="198"/>
      <c r="CC286" s="198"/>
      <c r="CD286" s="198"/>
      <c r="CE286" s="198"/>
      <c r="CF286" s="198"/>
      <c r="CG286" s="198"/>
      <c r="CH286" s="198"/>
      <c r="CI286" s="198"/>
      <c r="CJ286" s="198"/>
      <c r="CK286" s="198"/>
      <c r="CL286" s="198"/>
      <c r="CM286" s="198"/>
      <c r="CN286" s="198"/>
      <c r="CO286" s="198"/>
      <c r="CP286" s="198"/>
      <c r="CQ286" s="198"/>
      <c r="CR286" s="198"/>
      <c r="CS286" s="198"/>
      <c r="CT286" s="198"/>
      <c r="CU286" s="198"/>
      <c r="CV286" s="198"/>
      <c r="CW286" s="198"/>
      <c r="CX286" s="198"/>
      <c r="CY286" s="198"/>
      <c r="CZ286" s="198"/>
      <c r="DA286" s="198"/>
      <c r="DB286" s="198"/>
      <c r="DC286" s="198"/>
      <c r="DD286" s="198"/>
      <c r="DE286" s="198"/>
      <c r="DF286" s="198"/>
      <c r="DG286" s="198"/>
      <c r="DH286" s="198"/>
      <c r="DI286" s="198"/>
      <c r="DJ286" s="198"/>
      <c r="DK286" s="198"/>
      <c r="DL286" s="198"/>
      <c r="DM286" s="198"/>
      <c r="DN286" s="198"/>
      <c r="DO286" s="198"/>
      <c r="DP286" s="198"/>
      <c r="DQ286" s="198"/>
      <c r="DR286" s="198"/>
      <c r="DS286" s="198"/>
      <c r="DT286" s="198"/>
      <c r="DU286" s="198"/>
      <c r="DV286" s="198"/>
      <c r="DW286" s="198"/>
      <c r="DX286" s="198"/>
      <c r="DY286" s="198"/>
      <c r="DZ286" s="198"/>
      <c r="EA286" s="198"/>
      <c r="EB286" s="198"/>
      <c r="EC286" s="198"/>
      <c r="ED286" s="198"/>
      <c r="EE286" s="198"/>
      <c r="EF286" s="198"/>
      <c r="EG286" s="198"/>
      <c r="EH286" s="198"/>
      <c r="EI286" s="198"/>
      <c r="EJ286" s="198"/>
      <c r="EK286" s="198"/>
      <c r="EL286" s="198"/>
      <c r="EM286" s="198"/>
      <c r="EN286" s="198"/>
    </row>
    <row r="287" spans="3:144" x14ac:dyDescent="0.2">
      <c r="C287" s="19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  <c r="BZ287" s="198"/>
      <c r="CA287" s="198"/>
      <c r="CB287" s="198"/>
      <c r="CC287" s="198"/>
      <c r="CD287" s="198"/>
      <c r="CE287" s="198"/>
      <c r="CF287" s="198"/>
      <c r="CG287" s="198"/>
      <c r="CH287" s="198"/>
      <c r="CI287" s="198"/>
      <c r="CJ287" s="198"/>
      <c r="CK287" s="198"/>
      <c r="CL287" s="198"/>
      <c r="CM287" s="198"/>
      <c r="CN287" s="198"/>
      <c r="CO287" s="198"/>
      <c r="CP287" s="198"/>
      <c r="CQ287" s="198"/>
      <c r="CR287" s="198"/>
      <c r="CS287" s="198"/>
      <c r="CT287" s="198"/>
      <c r="CU287" s="198"/>
      <c r="CV287" s="198"/>
      <c r="CW287" s="198"/>
      <c r="CX287" s="198"/>
      <c r="CY287" s="198"/>
      <c r="CZ287" s="198"/>
      <c r="DA287" s="198"/>
      <c r="DB287" s="198"/>
      <c r="DC287" s="198"/>
      <c r="DD287" s="198"/>
      <c r="DE287" s="198"/>
      <c r="DF287" s="198"/>
      <c r="DG287" s="198"/>
      <c r="DH287" s="198"/>
      <c r="DI287" s="198"/>
      <c r="DJ287" s="198"/>
      <c r="DK287" s="198"/>
      <c r="DL287" s="198"/>
      <c r="DM287" s="198"/>
      <c r="DN287" s="198"/>
      <c r="DO287" s="198"/>
      <c r="DP287" s="198"/>
      <c r="DQ287" s="198"/>
      <c r="DR287" s="198"/>
      <c r="DS287" s="198"/>
      <c r="DT287" s="198"/>
      <c r="DU287" s="198"/>
      <c r="DV287" s="198"/>
      <c r="DW287" s="198"/>
      <c r="DX287" s="198"/>
      <c r="DY287" s="198"/>
      <c r="DZ287" s="198"/>
      <c r="EA287" s="198"/>
      <c r="EB287" s="198"/>
      <c r="EC287" s="198"/>
      <c r="ED287" s="198"/>
      <c r="EE287" s="198"/>
      <c r="EF287" s="198"/>
      <c r="EG287" s="198"/>
      <c r="EH287" s="198"/>
      <c r="EI287" s="198"/>
      <c r="EJ287" s="198"/>
      <c r="EK287" s="198"/>
      <c r="EL287" s="198"/>
      <c r="EM287" s="198"/>
      <c r="EN287" s="198"/>
    </row>
    <row r="288" spans="3:144" x14ac:dyDescent="0.2"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8"/>
      <c r="BB288" s="198"/>
      <c r="BC288" s="198"/>
      <c r="BD288" s="198"/>
      <c r="BE288" s="198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  <c r="BZ288" s="198"/>
      <c r="CA288" s="198"/>
      <c r="CB288" s="198"/>
      <c r="CC288" s="198"/>
      <c r="CD288" s="198"/>
      <c r="CE288" s="198"/>
      <c r="CF288" s="198"/>
      <c r="CG288" s="198"/>
      <c r="CH288" s="198"/>
      <c r="CI288" s="198"/>
      <c r="CJ288" s="198"/>
      <c r="CK288" s="198"/>
      <c r="CL288" s="198"/>
      <c r="CM288" s="198"/>
      <c r="CN288" s="198"/>
      <c r="CO288" s="198"/>
      <c r="CP288" s="198"/>
      <c r="CQ288" s="198"/>
      <c r="CR288" s="198"/>
      <c r="CS288" s="198"/>
      <c r="CT288" s="198"/>
      <c r="CU288" s="198"/>
      <c r="CV288" s="198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198"/>
      <c r="DN288" s="198"/>
      <c r="DO288" s="198"/>
      <c r="DP288" s="198"/>
      <c r="DQ288" s="198"/>
      <c r="DR288" s="198"/>
      <c r="DS288" s="198"/>
      <c r="DT288" s="198"/>
      <c r="DU288" s="198"/>
      <c r="DV288" s="198"/>
      <c r="DW288" s="198"/>
      <c r="DX288" s="198"/>
      <c r="DY288" s="198"/>
      <c r="DZ288" s="198"/>
      <c r="EA288" s="198"/>
      <c r="EB288" s="198"/>
      <c r="EC288" s="198"/>
      <c r="ED288" s="198"/>
      <c r="EE288" s="198"/>
      <c r="EF288" s="198"/>
      <c r="EG288" s="198"/>
      <c r="EH288" s="198"/>
      <c r="EI288" s="198"/>
      <c r="EJ288" s="198"/>
      <c r="EK288" s="198"/>
      <c r="EL288" s="198"/>
      <c r="EM288" s="198"/>
      <c r="EN288" s="198"/>
    </row>
    <row r="289" spans="3:144" x14ac:dyDescent="0.2">
      <c r="C289" s="19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  <c r="EC289" s="198"/>
      <c r="ED289" s="198"/>
      <c r="EE289" s="198"/>
      <c r="EF289" s="198"/>
      <c r="EG289" s="198"/>
      <c r="EH289" s="198"/>
      <c r="EI289" s="198"/>
      <c r="EJ289" s="198"/>
      <c r="EK289" s="198"/>
      <c r="EL289" s="198"/>
      <c r="EM289" s="198"/>
      <c r="EN289" s="198"/>
    </row>
    <row r="290" spans="3:144" x14ac:dyDescent="0.2">
      <c r="C290" s="19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198"/>
      <c r="AX290" s="198"/>
      <c r="AY290" s="198"/>
      <c r="AZ290" s="198"/>
      <c r="BA290" s="198"/>
      <c r="BB290" s="198"/>
      <c r="BC290" s="198"/>
      <c r="BD290" s="198"/>
      <c r="BE290" s="198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  <c r="EC290" s="198"/>
      <c r="ED290" s="198"/>
      <c r="EE290" s="198"/>
      <c r="EF290" s="198"/>
      <c r="EG290" s="198"/>
      <c r="EH290" s="198"/>
      <c r="EI290" s="198"/>
      <c r="EJ290" s="198"/>
      <c r="EK290" s="198"/>
      <c r="EL290" s="198"/>
      <c r="EM290" s="198"/>
      <c r="EN290" s="198"/>
    </row>
    <row r="291" spans="3:144" x14ac:dyDescent="0.2">
      <c r="C291" s="198"/>
      <c r="D291" s="198"/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198"/>
      <c r="AX291" s="198"/>
      <c r="AY291" s="198"/>
      <c r="AZ291" s="198"/>
      <c r="BA291" s="198"/>
      <c r="BB291" s="198"/>
      <c r="BC291" s="198"/>
      <c r="BD291" s="198"/>
      <c r="BE291" s="198"/>
      <c r="BF291" s="198"/>
      <c r="BG291" s="198"/>
      <c r="BH291" s="198"/>
      <c r="BI291" s="198"/>
      <c r="BJ291" s="198"/>
      <c r="BK291" s="198"/>
      <c r="BL291" s="198"/>
      <c r="BM291" s="198"/>
      <c r="BN291" s="198"/>
      <c r="BO291" s="198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  <c r="EC291" s="198"/>
      <c r="ED291" s="198"/>
      <c r="EE291" s="198"/>
      <c r="EF291" s="198"/>
      <c r="EG291" s="198"/>
      <c r="EH291" s="198"/>
      <c r="EI291" s="198"/>
      <c r="EJ291" s="198"/>
      <c r="EK291" s="198"/>
      <c r="EL291" s="198"/>
      <c r="EM291" s="198"/>
      <c r="EN291" s="198"/>
    </row>
    <row r="292" spans="3:144" x14ac:dyDescent="0.2">
      <c r="C292" s="198"/>
      <c r="D292" s="198"/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  <c r="AT292" s="198"/>
      <c r="AU292" s="198"/>
      <c r="AV292" s="198"/>
      <c r="AW292" s="198"/>
      <c r="AX292" s="198"/>
      <c r="AY292" s="198"/>
      <c r="AZ292" s="198"/>
      <c r="BA292" s="198"/>
      <c r="BB292" s="198"/>
      <c r="BC292" s="198"/>
      <c r="BD292" s="198"/>
      <c r="BE292" s="198"/>
      <c r="BF292" s="198"/>
      <c r="BG292" s="198"/>
      <c r="BH292" s="198"/>
      <c r="BI292" s="198"/>
      <c r="BJ292" s="198"/>
      <c r="BK292" s="198"/>
      <c r="BL292" s="198"/>
      <c r="BM292" s="198"/>
      <c r="BN292" s="198"/>
      <c r="BO292" s="198"/>
      <c r="BP292" s="198"/>
      <c r="BQ292" s="198"/>
      <c r="BR292" s="198"/>
      <c r="BS292" s="198"/>
      <c r="BT292" s="198"/>
      <c r="BU292" s="198"/>
      <c r="BV292" s="198"/>
      <c r="BW292" s="198"/>
      <c r="BX292" s="198"/>
      <c r="BY292" s="198"/>
      <c r="BZ292" s="198"/>
      <c r="CA292" s="198"/>
      <c r="CB292" s="198"/>
      <c r="CC292" s="198"/>
      <c r="CD292" s="198"/>
      <c r="CE292" s="198"/>
      <c r="CF292" s="198"/>
      <c r="CG292" s="198"/>
      <c r="CH292" s="198"/>
      <c r="CI292" s="198"/>
      <c r="CJ292" s="198"/>
      <c r="CK292" s="198"/>
      <c r="CL292" s="198"/>
      <c r="CM292" s="198"/>
      <c r="CN292" s="198"/>
      <c r="CO292" s="198"/>
      <c r="CP292" s="198"/>
      <c r="CQ292" s="198"/>
      <c r="CR292" s="198"/>
      <c r="CS292" s="198"/>
      <c r="CT292" s="198"/>
      <c r="CU292" s="198"/>
      <c r="CV292" s="198"/>
      <c r="CW292" s="198"/>
      <c r="CX292" s="198"/>
      <c r="CY292" s="198"/>
      <c r="CZ292" s="198"/>
      <c r="DA292" s="198"/>
      <c r="DB292" s="198"/>
      <c r="DC292" s="198"/>
      <c r="DD292" s="198"/>
      <c r="DE292" s="198"/>
      <c r="DF292" s="198"/>
      <c r="DG292" s="198"/>
      <c r="DH292" s="198"/>
      <c r="DI292" s="198"/>
      <c r="DJ292" s="198"/>
      <c r="DK292" s="198"/>
      <c r="DL292" s="198"/>
      <c r="DM292" s="198"/>
      <c r="DN292" s="198"/>
      <c r="DO292" s="198"/>
      <c r="DP292" s="198"/>
      <c r="DQ292" s="198"/>
      <c r="DR292" s="198"/>
      <c r="DS292" s="198"/>
      <c r="DT292" s="198"/>
      <c r="DU292" s="198"/>
      <c r="DV292" s="198"/>
      <c r="DW292" s="198"/>
      <c r="DX292" s="198"/>
      <c r="DY292" s="198"/>
      <c r="DZ292" s="198"/>
      <c r="EA292" s="198"/>
      <c r="EB292" s="198"/>
      <c r="EC292" s="198"/>
      <c r="ED292" s="198"/>
      <c r="EE292" s="198"/>
      <c r="EF292" s="198"/>
      <c r="EG292" s="198"/>
      <c r="EH292" s="198"/>
      <c r="EI292" s="198"/>
      <c r="EJ292" s="198"/>
      <c r="EK292" s="198"/>
      <c r="EL292" s="198"/>
      <c r="EM292" s="198"/>
      <c r="EN292" s="198"/>
    </row>
    <row r="293" spans="3:144" x14ac:dyDescent="0.2">
      <c r="C293" s="198"/>
      <c r="D293" s="198"/>
      <c r="E293" s="198"/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8"/>
      <c r="AU293" s="198"/>
      <c r="AV293" s="198"/>
      <c r="AW293" s="198"/>
      <c r="AX293" s="198"/>
      <c r="AY293" s="198"/>
      <c r="AZ293" s="198"/>
      <c r="BA293" s="198"/>
      <c r="BB293" s="198"/>
      <c r="BC293" s="198"/>
      <c r="BD293" s="198"/>
      <c r="BE293" s="198"/>
      <c r="BF293" s="198"/>
      <c r="BG293" s="198"/>
      <c r="BH293" s="198"/>
      <c r="BI293" s="198"/>
      <c r="BJ293" s="198"/>
      <c r="BK293" s="198"/>
      <c r="BL293" s="198"/>
      <c r="BM293" s="198"/>
      <c r="BN293" s="198"/>
      <c r="BO293" s="198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  <c r="EC293" s="198"/>
      <c r="ED293" s="198"/>
      <c r="EE293" s="198"/>
      <c r="EF293" s="198"/>
      <c r="EG293" s="198"/>
      <c r="EH293" s="198"/>
      <c r="EI293" s="198"/>
      <c r="EJ293" s="198"/>
      <c r="EK293" s="198"/>
      <c r="EL293" s="198"/>
      <c r="EM293" s="198"/>
      <c r="EN293" s="198"/>
    </row>
    <row r="294" spans="3:144" x14ac:dyDescent="0.2">
      <c r="C294" s="198"/>
      <c r="D294" s="198"/>
      <c r="E294" s="198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8"/>
      <c r="BB294" s="198"/>
      <c r="BC294" s="198"/>
      <c r="BD294" s="198"/>
      <c r="BE294" s="198"/>
      <c r="BF294" s="198"/>
      <c r="BG294" s="198"/>
      <c r="BH294" s="198"/>
      <c r="BI294" s="198"/>
      <c r="BJ294" s="198"/>
      <c r="BK294" s="198"/>
      <c r="BL294" s="198"/>
      <c r="BM294" s="198"/>
      <c r="BN294" s="198"/>
      <c r="BO294" s="198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  <c r="EC294" s="198"/>
      <c r="ED294" s="198"/>
      <c r="EE294" s="198"/>
      <c r="EF294" s="198"/>
      <c r="EG294" s="198"/>
      <c r="EH294" s="198"/>
      <c r="EI294" s="198"/>
      <c r="EJ294" s="198"/>
      <c r="EK294" s="198"/>
      <c r="EL294" s="198"/>
      <c r="EM294" s="198"/>
      <c r="EN294" s="198"/>
    </row>
    <row r="295" spans="3:144" x14ac:dyDescent="0.2"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  <c r="AT295" s="198"/>
      <c r="AU295" s="198"/>
      <c r="AV295" s="198"/>
      <c r="AW295" s="198"/>
      <c r="AX295" s="198"/>
      <c r="AY295" s="198"/>
      <c r="AZ295" s="198"/>
      <c r="BA295" s="198"/>
      <c r="BB295" s="198"/>
      <c r="BC295" s="198"/>
      <c r="BD295" s="198"/>
      <c r="BE295" s="198"/>
      <c r="BF295" s="198"/>
      <c r="BG295" s="198"/>
      <c r="BH295" s="198"/>
      <c r="BI295" s="198"/>
      <c r="BJ295" s="198"/>
      <c r="BK295" s="198"/>
      <c r="BL295" s="198"/>
      <c r="BM295" s="198"/>
      <c r="BN295" s="198"/>
      <c r="BO295" s="198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  <c r="EC295" s="198"/>
      <c r="ED295" s="198"/>
      <c r="EE295" s="198"/>
      <c r="EF295" s="198"/>
      <c r="EG295" s="198"/>
      <c r="EH295" s="198"/>
      <c r="EI295" s="198"/>
      <c r="EJ295" s="198"/>
      <c r="EK295" s="198"/>
      <c r="EL295" s="198"/>
      <c r="EM295" s="198"/>
      <c r="EN295" s="198"/>
    </row>
    <row r="296" spans="3:144" x14ac:dyDescent="0.2"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  <c r="AT296" s="198"/>
      <c r="AU296" s="198"/>
      <c r="AV296" s="198"/>
      <c r="AW296" s="198"/>
      <c r="AX296" s="198"/>
      <c r="AY296" s="198"/>
      <c r="AZ296" s="198"/>
      <c r="BA296" s="198"/>
      <c r="BB296" s="198"/>
      <c r="BC296" s="198"/>
      <c r="BD296" s="198"/>
      <c r="BE296" s="198"/>
      <c r="BF296" s="198"/>
      <c r="BG296" s="198"/>
      <c r="BH296" s="198"/>
      <c r="BI296" s="198"/>
      <c r="BJ296" s="198"/>
      <c r="BK296" s="198"/>
      <c r="BL296" s="198"/>
      <c r="BM296" s="198"/>
      <c r="BN296" s="198"/>
      <c r="BO296" s="198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  <c r="EC296" s="198"/>
      <c r="ED296" s="198"/>
      <c r="EE296" s="198"/>
      <c r="EF296" s="198"/>
      <c r="EG296" s="198"/>
      <c r="EH296" s="198"/>
      <c r="EI296" s="198"/>
      <c r="EJ296" s="198"/>
      <c r="EK296" s="198"/>
      <c r="EL296" s="198"/>
      <c r="EM296" s="198"/>
      <c r="EN296" s="198"/>
    </row>
    <row r="297" spans="3:144" x14ac:dyDescent="0.2"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  <c r="AT297" s="198"/>
      <c r="AU297" s="198"/>
      <c r="AV297" s="198"/>
      <c r="AW297" s="198"/>
      <c r="AX297" s="198"/>
      <c r="AY297" s="198"/>
      <c r="AZ297" s="198"/>
      <c r="BA297" s="198"/>
      <c r="BB297" s="198"/>
      <c r="BC297" s="198"/>
      <c r="BD297" s="198"/>
      <c r="BE297" s="198"/>
      <c r="BF297" s="198"/>
      <c r="BG297" s="198"/>
      <c r="BH297" s="198"/>
      <c r="BI297" s="198"/>
      <c r="BJ297" s="198"/>
      <c r="BK297" s="198"/>
      <c r="BL297" s="198"/>
      <c r="BM297" s="198"/>
      <c r="BN297" s="198"/>
      <c r="BO297" s="198"/>
      <c r="BP297" s="198"/>
      <c r="BQ297" s="198"/>
      <c r="BR297" s="198"/>
      <c r="BS297" s="198"/>
      <c r="BT297" s="198"/>
      <c r="BU297" s="198"/>
      <c r="BV297" s="198"/>
      <c r="BW297" s="198"/>
      <c r="BX297" s="198"/>
      <c r="BY297" s="198"/>
      <c r="BZ297" s="198"/>
      <c r="CA297" s="198"/>
      <c r="CB297" s="198"/>
      <c r="CC297" s="198"/>
      <c r="CD297" s="198"/>
      <c r="CE297" s="198"/>
      <c r="CF297" s="198"/>
      <c r="CG297" s="198"/>
      <c r="CH297" s="198"/>
      <c r="CI297" s="198"/>
      <c r="CJ297" s="198"/>
      <c r="CK297" s="198"/>
      <c r="CL297" s="198"/>
      <c r="CM297" s="198"/>
      <c r="CN297" s="198"/>
      <c r="CO297" s="198"/>
      <c r="CP297" s="198"/>
      <c r="CQ297" s="198"/>
      <c r="CR297" s="198"/>
      <c r="CS297" s="198"/>
      <c r="CT297" s="198"/>
      <c r="CU297" s="198"/>
      <c r="CV297" s="198"/>
      <c r="CW297" s="198"/>
      <c r="CX297" s="198"/>
      <c r="CY297" s="198"/>
      <c r="CZ297" s="198"/>
      <c r="DA297" s="198"/>
      <c r="DB297" s="198"/>
      <c r="DC297" s="198"/>
      <c r="DD297" s="198"/>
      <c r="DE297" s="198"/>
      <c r="DF297" s="198"/>
      <c r="DG297" s="198"/>
      <c r="DH297" s="198"/>
      <c r="DI297" s="198"/>
      <c r="DJ297" s="198"/>
      <c r="DK297" s="198"/>
      <c r="DL297" s="198"/>
      <c r="DM297" s="198"/>
      <c r="DN297" s="198"/>
      <c r="DO297" s="198"/>
      <c r="DP297" s="198"/>
      <c r="DQ297" s="198"/>
      <c r="DR297" s="198"/>
      <c r="DS297" s="198"/>
      <c r="DT297" s="198"/>
      <c r="DU297" s="198"/>
      <c r="DV297" s="198"/>
      <c r="DW297" s="198"/>
      <c r="DX297" s="198"/>
      <c r="DY297" s="198"/>
      <c r="DZ297" s="198"/>
      <c r="EA297" s="198"/>
      <c r="EB297" s="198"/>
      <c r="EC297" s="198"/>
      <c r="ED297" s="198"/>
      <c r="EE297" s="198"/>
      <c r="EF297" s="198"/>
      <c r="EG297" s="198"/>
      <c r="EH297" s="198"/>
      <c r="EI297" s="198"/>
      <c r="EJ297" s="198"/>
      <c r="EK297" s="198"/>
      <c r="EL297" s="198"/>
      <c r="EM297" s="198"/>
      <c r="EN297" s="198"/>
    </row>
    <row r="298" spans="3:144" x14ac:dyDescent="0.2">
      <c r="C298" s="19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  <c r="EC298" s="198"/>
      <c r="ED298" s="198"/>
      <c r="EE298" s="198"/>
      <c r="EF298" s="198"/>
      <c r="EG298" s="198"/>
      <c r="EH298" s="198"/>
      <c r="EI298" s="198"/>
      <c r="EJ298" s="198"/>
      <c r="EK298" s="198"/>
      <c r="EL298" s="198"/>
      <c r="EM298" s="198"/>
      <c r="EN298" s="198"/>
    </row>
    <row r="299" spans="3:144" x14ac:dyDescent="0.2">
      <c r="C299" s="19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8"/>
      <c r="BZ299" s="198"/>
      <c r="CA299" s="198"/>
      <c r="CB299" s="198"/>
      <c r="CC299" s="198"/>
      <c r="CD299" s="198"/>
      <c r="CE299" s="198"/>
      <c r="CF299" s="198"/>
      <c r="CG299" s="198"/>
      <c r="CH299" s="198"/>
      <c r="CI299" s="198"/>
      <c r="CJ299" s="198"/>
      <c r="CK299" s="198"/>
      <c r="CL299" s="198"/>
      <c r="CM299" s="198"/>
      <c r="CN299" s="198"/>
      <c r="CO299" s="198"/>
      <c r="CP299" s="198"/>
      <c r="CQ299" s="198"/>
      <c r="CR299" s="198"/>
      <c r="CS299" s="198"/>
      <c r="CT299" s="198"/>
      <c r="CU299" s="198"/>
      <c r="CV299" s="198"/>
      <c r="CW299" s="198"/>
      <c r="CX299" s="198"/>
      <c r="CY299" s="198"/>
      <c r="CZ299" s="198"/>
      <c r="DA299" s="198"/>
      <c r="DB299" s="198"/>
      <c r="DC299" s="198"/>
      <c r="DD299" s="198"/>
      <c r="DE299" s="198"/>
      <c r="DF299" s="198"/>
      <c r="DG299" s="198"/>
      <c r="DH299" s="198"/>
      <c r="DI299" s="198"/>
      <c r="DJ299" s="198"/>
      <c r="DK299" s="198"/>
      <c r="DL299" s="198"/>
      <c r="DM299" s="198"/>
      <c r="DN299" s="198"/>
      <c r="DO299" s="198"/>
      <c r="DP299" s="198"/>
      <c r="DQ299" s="198"/>
      <c r="DR299" s="198"/>
      <c r="DS299" s="198"/>
      <c r="DT299" s="198"/>
      <c r="DU299" s="198"/>
      <c r="DV299" s="198"/>
      <c r="DW299" s="198"/>
      <c r="DX299" s="198"/>
      <c r="DY299" s="198"/>
      <c r="DZ299" s="198"/>
      <c r="EA299" s="198"/>
      <c r="EB299" s="198"/>
      <c r="EC299" s="198"/>
      <c r="ED299" s="198"/>
      <c r="EE299" s="198"/>
      <c r="EF299" s="198"/>
      <c r="EG299" s="198"/>
      <c r="EH299" s="198"/>
      <c r="EI299" s="198"/>
      <c r="EJ299" s="198"/>
      <c r="EK299" s="198"/>
      <c r="EL299" s="198"/>
      <c r="EM299" s="198"/>
      <c r="EN299" s="198"/>
    </row>
    <row r="300" spans="3:144" x14ac:dyDescent="0.2">
      <c r="C300" s="198"/>
      <c r="D300" s="198"/>
      <c r="E300" s="198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8"/>
      <c r="BZ300" s="198"/>
      <c r="CA300" s="198"/>
      <c r="CB300" s="198"/>
      <c r="CC300" s="198"/>
      <c r="CD300" s="198"/>
      <c r="CE300" s="198"/>
      <c r="CF300" s="198"/>
      <c r="CG300" s="198"/>
      <c r="CH300" s="198"/>
      <c r="CI300" s="198"/>
      <c r="CJ300" s="198"/>
      <c r="CK300" s="198"/>
      <c r="CL300" s="198"/>
      <c r="CM300" s="198"/>
      <c r="CN300" s="198"/>
      <c r="CO300" s="198"/>
      <c r="CP300" s="198"/>
      <c r="CQ300" s="198"/>
      <c r="CR300" s="198"/>
      <c r="CS300" s="198"/>
      <c r="CT300" s="198"/>
      <c r="CU300" s="198"/>
      <c r="CV300" s="198"/>
      <c r="CW300" s="198"/>
      <c r="CX300" s="198"/>
      <c r="CY300" s="198"/>
      <c r="CZ300" s="198"/>
      <c r="DA300" s="198"/>
      <c r="DB300" s="198"/>
      <c r="DC300" s="198"/>
      <c r="DD300" s="198"/>
      <c r="DE300" s="198"/>
      <c r="DF300" s="198"/>
      <c r="DG300" s="198"/>
      <c r="DH300" s="198"/>
      <c r="DI300" s="198"/>
      <c r="DJ300" s="198"/>
      <c r="DK300" s="198"/>
      <c r="DL300" s="198"/>
      <c r="DM300" s="198"/>
      <c r="DN300" s="198"/>
      <c r="DO300" s="198"/>
      <c r="DP300" s="198"/>
      <c r="DQ300" s="198"/>
      <c r="DR300" s="198"/>
      <c r="DS300" s="198"/>
      <c r="DT300" s="198"/>
      <c r="DU300" s="198"/>
      <c r="DV300" s="198"/>
      <c r="DW300" s="198"/>
      <c r="DX300" s="198"/>
      <c r="DY300" s="198"/>
      <c r="DZ300" s="198"/>
      <c r="EA300" s="198"/>
      <c r="EB300" s="198"/>
      <c r="EC300" s="198"/>
      <c r="ED300" s="198"/>
      <c r="EE300" s="198"/>
      <c r="EF300" s="198"/>
      <c r="EG300" s="198"/>
      <c r="EH300" s="198"/>
      <c r="EI300" s="198"/>
      <c r="EJ300" s="198"/>
      <c r="EK300" s="198"/>
      <c r="EL300" s="198"/>
      <c r="EM300" s="198"/>
      <c r="EN300" s="198"/>
    </row>
    <row r="301" spans="3:144" x14ac:dyDescent="0.2">
      <c r="C301" s="198"/>
      <c r="D301" s="198"/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  <c r="EC301" s="198"/>
      <c r="ED301" s="198"/>
      <c r="EE301" s="198"/>
      <c r="EF301" s="198"/>
      <c r="EG301" s="198"/>
      <c r="EH301" s="198"/>
      <c r="EI301" s="198"/>
      <c r="EJ301" s="198"/>
      <c r="EK301" s="198"/>
      <c r="EL301" s="198"/>
      <c r="EM301" s="198"/>
      <c r="EN301" s="198"/>
    </row>
    <row r="302" spans="3:144" x14ac:dyDescent="0.2">
      <c r="C302" s="198"/>
      <c r="D302" s="198"/>
      <c r="E302" s="198"/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  <c r="EC302" s="198"/>
      <c r="ED302" s="198"/>
      <c r="EE302" s="198"/>
      <c r="EF302" s="198"/>
      <c r="EG302" s="198"/>
      <c r="EH302" s="198"/>
      <c r="EI302" s="198"/>
      <c r="EJ302" s="198"/>
      <c r="EK302" s="198"/>
      <c r="EL302" s="198"/>
      <c r="EM302" s="198"/>
      <c r="EN302" s="198"/>
    </row>
    <row r="303" spans="3:144" x14ac:dyDescent="0.2">
      <c r="C303" s="198"/>
      <c r="D303" s="198"/>
      <c r="E303" s="198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  <c r="EC303" s="198"/>
      <c r="ED303" s="198"/>
      <c r="EE303" s="198"/>
      <c r="EF303" s="198"/>
      <c r="EG303" s="198"/>
      <c r="EH303" s="198"/>
      <c r="EI303" s="198"/>
      <c r="EJ303" s="198"/>
      <c r="EK303" s="198"/>
      <c r="EL303" s="198"/>
      <c r="EM303" s="198"/>
      <c r="EN303" s="198"/>
    </row>
    <row r="304" spans="3:144" x14ac:dyDescent="0.2">
      <c r="C304" s="198"/>
      <c r="D304" s="198"/>
      <c r="E304" s="198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8"/>
      <c r="BZ304" s="198"/>
      <c r="CA304" s="198"/>
      <c r="CB304" s="198"/>
      <c r="CC304" s="198"/>
      <c r="CD304" s="198"/>
      <c r="CE304" s="198"/>
      <c r="CF304" s="198"/>
      <c r="CG304" s="198"/>
      <c r="CH304" s="198"/>
      <c r="CI304" s="198"/>
      <c r="CJ304" s="198"/>
      <c r="CK304" s="198"/>
      <c r="CL304" s="198"/>
      <c r="CM304" s="198"/>
      <c r="CN304" s="198"/>
      <c r="CO304" s="198"/>
      <c r="CP304" s="198"/>
      <c r="CQ304" s="198"/>
      <c r="CR304" s="198"/>
      <c r="CS304" s="198"/>
      <c r="CT304" s="198"/>
      <c r="CU304" s="198"/>
      <c r="CV304" s="198"/>
      <c r="CW304" s="198"/>
      <c r="CX304" s="198"/>
      <c r="CY304" s="198"/>
      <c r="CZ304" s="198"/>
      <c r="DA304" s="198"/>
      <c r="DB304" s="198"/>
      <c r="DC304" s="198"/>
      <c r="DD304" s="198"/>
      <c r="DE304" s="198"/>
      <c r="DF304" s="198"/>
      <c r="DG304" s="198"/>
      <c r="DH304" s="198"/>
      <c r="DI304" s="198"/>
      <c r="DJ304" s="198"/>
      <c r="DK304" s="198"/>
      <c r="DL304" s="198"/>
      <c r="DM304" s="198"/>
      <c r="DN304" s="198"/>
      <c r="DO304" s="198"/>
      <c r="DP304" s="198"/>
      <c r="DQ304" s="198"/>
      <c r="DR304" s="198"/>
      <c r="DS304" s="198"/>
      <c r="DT304" s="198"/>
      <c r="DU304" s="198"/>
      <c r="DV304" s="198"/>
      <c r="DW304" s="198"/>
      <c r="DX304" s="198"/>
      <c r="DY304" s="198"/>
      <c r="DZ304" s="198"/>
      <c r="EA304" s="198"/>
      <c r="EB304" s="198"/>
      <c r="EC304" s="198"/>
      <c r="ED304" s="198"/>
      <c r="EE304" s="198"/>
      <c r="EF304" s="198"/>
      <c r="EG304" s="198"/>
      <c r="EH304" s="198"/>
      <c r="EI304" s="198"/>
      <c r="EJ304" s="198"/>
      <c r="EK304" s="198"/>
      <c r="EL304" s="198"/>
      <c r="EM304" s="198"/>
      <c r="EN304" s="198"/>
    </row>
    <row r="305" spans="3:144" x14ac:dyDescent="0.2">
      <c r="C305" s="198"/>
      <c r="D305" s="198"/>
      <c r="E305" s="198"/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8"/>
      <c r="BZ305" s="198"/>
      <c r="CA305" s="198"/>
      <c r="CB305" s="198"/>
      <c r="CC305" s="198"/>
      <c r="CD305" s="198"/>
      <c r="CE305" s="198"/>
      <c r="CF305" s="198"/>
      <c r="CG305" s="198"/>
      <c r="CH305" s="198"/>
      <c r="CI305" s="198"/>
      <c r="CJ305" s="198"/>
      <c r="CK305" s="198"/>
      <c r="CL305" s="198"/>
      <c r="CM305" s="198"/>
      <c r="CN305" s="198"/>
      <c r="CO305" s="198"/>
      <c r="CP305" s="198"/>
      <c r="CQ305" s="198"/>
      <c r="CR305" s="198"/>
      <c r="CS305" s="198"/>
      <c r="CT305" s="198"/>
      <c r="CU305" s="198"/>
      <c r="CV305" s="198"/>
      <c r="CW305" s="198"/>
      <c r="CX305" s="198"/>
      <c r="CY305" s="198"/>
      <c r="CZ305" s="198"/>
      <c r="DA305" s="198"/>
      <c r="DB305" s="198"/>
      <c r="DC305" s="198"/>
      <c r="DD305" s="198"/>
      <c r="DE305" s="198"/>
      <c r="DF305" s="198"/>
      <c r="DG305" s="198"/>
      <c r="DH305" s="198"/>
      <c r="DI305" s="198"/>
      <c r="DJ305" s="198"/>
      <c r="DK305" s="198"/>
      <c r="DL305" s="198"/>
      <c r="DM305" s="198"/>
      <c r="DN305" s="198"/>
      <c r="DO305" s="198"/>
      <c r="DP305" s="198"/>
      <c r="DQ305" s="198"/>
      <c r="DR305" s="198"/>
      <c r="DS305" s="198"/>
      <c r="DT305" s="198"/>
      <c r="DU305" s="198"/>
      <c r="DV305" s="198"/>
      <c r="DW305" s="198"/>
      <c r="DX305" s="198"/>
      <c r="DY305" s="198"/>
      <c r="DZ305" s="198"/>
      <c r="EA305" s="198"/>
      <c r="EB305" s="198"/>
      <c r="EC305" s="198"/>
      <c r="ED305" s="198"/>
      <c r="EE305" s="198"/>
      <c r="EF305" s="198"/>
      <c r="EG305" s="198"/>
      <c r="EH305" s="198"/>
      <c r="EI305" s="198"/>
      <c r="EJ305" s="198"/>
      <c r="EK305" s="198"/>
      <c r="EL305" s="198"/>
      <c r="EM305" s="198"/>
      <c r="EN305" s="198"/>
    </row>
    <row r="306" spans="3:144" x14ac:dyDescent="0.2">
      <c r="C306" s="198"/>
      <c r="D306" s="198"/>
      <c r="E306" s="198"/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  <c r="AZ306" s="198"/>
      <c r="BA306" s="198"/>
      <c r="BB306" s="198"/>
      <c r="BC306" s="198"/>
      <c r="BD306" s="198"/>
      <c r="BE306" s="198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  <c r="BU306" s="198"/>
      <c r="BV306" s="198"/>
      <c r="BW306" s="198"/>
      <c r="BX306" s="198"/>
      <c r="BY306" s="198"/>
      <c r="BZ306" s="198"/>
      <c r="CA306" s="198"/>
      <c r="CB306" s="198"/>
      <c r="CC306" s="198"/>
      <c r="CD306" s="198"/>
      <c r="CE306" s="198"/>
      <c r="CF306" s="198"/>
      <c r="CG306" s="198"/>
      <c r="CH306" s="198"/>
      <c r="CI306" s="198"/>
      <c r="CJ306" s="198"/>
      <c r="CK306" s="198"/>
      <c r="CL306" s="198"/>
      <c r="CM306" s="198"/>
      <c r="CN306" s="198"/>
      <c r="CO306" s="198"/>
      <c r="CP306" s="198"/>
      <c r="CQ306" s="198"/>
      <c r="CR306" s="198"/>
      <c r="CS306" s="198"/>
      <c r="CT306" s="198"/>
      <c r="CU306" s="198"/>
      <c r="CV306" s="198"/>
      <c r="CW306" s="198"/>
      <c r="CX306" s="198"/>
      <c r="CY306" s="198"/>
      <c r="CZ306" s="198"/>
      <c r="DA306" s="198"/>
      <c r="DB306" s="198"/>
      <c r="DC306" s="198"/>
      <c r="DD306" s="198"/>
      <c r="DE306" s="198"/>
      <c r="DF306" s="198"/>
      <c r="DG306" s="198"/>
      <c r="DH306" s="198"/>
      <c r="DI306" s="198"/>
      <c r="DJ306" s="198"/>
      <c r="DK306" s="198"/>
      <c r="DL306" s="198"/>
      <c r="DM306" s="198"/>
      <c r="DN306" s="198"/>
      <c r="DO306" s="198"/>
      <c r="DP306" s="198"/>
      <c r="DQ306" s="198"/>
      <c r="DR306" s="198"/>
      <c r="DS306" s="198"/>
      <c r="DT306" s="198"/>
      <c r="DU306" s="198"/>
      <c r="DV306" s="198"/>
      <c r="DW306" s="198"/>
      <c r="DX306" s="198"/>
      <c r="DY306" s="198"/>
      <c r="DZ306" s="198"/>
      <c r="EA306" s="198"/>
      <c r="EB306" s="198"/>
      <c r="EC306" s="198"/>
      <c r="ED306" s="198"/>
      <c r="EE306" s="198"/>
      <c r="EF306" s="198"/>
      <c r="EG306" s="198"/>
      <c r="EH306" s="198"/>
      <c r="EI306" s="198"/>
      <c r="EJ306" s="198"/>
      <c r="EK306" s="198"/>
      <c r="EL306" s="198"/>
      <c r="EM306" s="198"/>
      <c r="EN306" s="198"/>
    </row>
    <row r="307" spans="3:144" x14ac:dyDescent="0.2">
      <c r="C307" s="198"/>
      <c r="D307" s="198"/>
      <c r="E307" s="198"/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  <c r="AZ307" s="198"/>
      <c r="BA307" s="198"/>
      <c r="BB307" s="198"/>
      <c r="BC307" s="198"/>
      <c r="BD307" s="198"/>
      <c r="BE307" s="198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  <c r="BU307" s="198"/>
      <c r="BV307" s="198"/>
      <c r="BW307" s="198"/>
      <c r="BX307" s="198"/>
      <c r="BY307" s="198"/>
      <c r="BZ307" s="198"/>
      <c r="CA307" s="198"/>
      <c r="CB307" s="198"/>
      <c r="CC307" s="198"/>
      <c r="CD307" s="198"/>
      <c r="CE307" s="198"/>
      <c r="CF307" s="198"/>
      <c r="CG307" s="198"/>
      <c r="CH307" s="198"/>
      <c r="CI307" s="198"/>
      <c r="CJ307" s="198"/>
      <c r="CK307" s="198"/>
      <c r="CL307" s="198"/>
      <c r="CM307" s="198"/>
      <c r="CN307" s="198"/>
      <c r="CO307" s="198"/>
      <c r="CP307" s="198"/>
      <c r="CQ307" s="198"/>
      <c r="CR307" s="198"/>
      <c r="CS307" s="198"/>
      <c r="CT307" s="198"/>
      <c r="CU307" s="198"/>
      <c r="CV307" s="198"/>
      <c r="CW307" s="198"/>
      <c r="CX307" s="198"/>
      <c r="CY307" s="198"/>
      <c r="CZ307" s="198"/>
      <c r="DA307" s="198"/>
      <c r="DB307" s="198"/>
      <c r="DC307" s="198"/>
      <c r="DD307" s="198"/>
      <c r="DE307" s="198"/>
      <c r="DF307" s="198"/>
      <c r="DG307" s="198"/>
      <c r="DH307" s="198"/>
      <c r="DI307" s="198"/>
      <c r="DJ307" s="198"/>
      <c r="DK307" s="198"/>
      <c r="DL307" s="198"/>
      <c r="DM307" s="198"/>
      <c r="DN307" s="198"/>
      <c r="DO307" s="198"/>
      <c r="DP307" s="198"/>
      <c r="DQ307" s="198"/>
      <c r="DR307" s="198"/>
      <c r="DS307" s="198"/>
      <c r="DT307" s="198"/>
      <c r="DU307" s="198"/>
      <c r="DV307" s="198"/>
      <c r="DW307" s="198"/>
      <c r="DX307" s="198"/>
      <c r="DY307" s="198"/>
      <c r="DZ307" s="198"/>
      <c r="EA307" s="198"/>
      <c r="EB307" s="198"/>
      <c r="EC307" s="198"/>
      <c r="ED307" s="198"/>
      <c r="EE307" s="198"/>
      <c r="EF307" s="198"/>
      <c r="EG307" s="198"/>
      <c r="EH307" s="198"/>
      <c r="EI307" s="198"/>
      <c r="EJ307" s="198"/>
      <c r="EK307" s="198"/>
      <c r="EL307" s="198"/>
      <c r="EM307" s="198"/>
      <c r="EN307" s="198"/>
    </row>
    <row r="308" spans="3:144" x14ac:dyDescent="0.2">
      <c r="C308" s="198"/>
      <c r="D308" s="198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  <c r="AZ308" s="198"/>
      <c r="BA308" s="198"/>
      <c r="BB308" s="198"/>
      <c r="BC308" s="198"/>
      <c r="BD308" s="198"/>
      <c r="BE308" s="198"/>
      <c r="BF308" s="19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  <c r="BU308" s="198"/>
      <c r="BV308" s="198"/>
      <c r="BW308" s="198"/>
      <c r="BX308" s="198"/>
      <c r="BY308" s="198"/>
      <c r="BZ308" s="198"/>
      <c r="CA308" s="198"/>
      <c r="CB308" s="198"/>
      <c r="CC308" s="198"/>
      <c r="CD308" s="198"/>
      <c r="CE308" s="198"/>
      <c r="CF308" s="198"/>
      <c r="CG308" s="198"/>
      <c r="CH308" s="198"/>
      <c r="CI308" s="198"/>
      <c r="CJ308" s="198"/>
      <c r="CK308" s="198"/>
      <c r="CL308" s="198"/>
      <c r="CM308" s="198"/>
      <c r="CN308" s="198"/>
      <c r="CO308" s="198"/>
      <c r="CP308" s="198"/>
      <c r="CQ308" s="198"/>
      <c r="CR308" s="198"/>
      <c r="CS308" s="198"/>
      <c r="CT308" s="198"/>
      <c r="CU308" s="198"/>
      <c r="CV308" s="198"/>
      <c r="CW308" s="198"/>
      <c r="CX308" s="198"/>
      <c r="CY308" s="198"/>
      <c r="CZ308" s="198"/>
      <c r="DA308" s="198"/>
      <c r="DB308" s="198"/>
      <c r="DC308" s="198"/>
      <c r="DD308" s="198"/>
      <c r="DE308" s="198"/>
      <c r="DF308" s="198"/>
      <c r="DG308" s="198"/>
      <c r="DH308" s="198"/>
      <c r="DI308" s="198"/>
      <c r="DJ308" s="198"/>
      <c r="DK308" s="198"/>
      <c r="DL308" s="198"/>
      <c r="DM308" s="198"/>
      <c r="DN308" s="198"/>
      <c r="DO308" s="198"/>
      <c r="DP308" s="198"/>
      <c r="DQ308" s="198"/>
      <c r="DR308" s="198"/>
      <c r="DS308" s="198"/>
      <c r="DT308" s="198"/>
      <c r="DU308" s="198"/>
      <c r="DV308" s="198"/>
      <c r="DW308" s="198"/>
      <c r="DX308" s="198"/>
      <c r="DY308" s="198"/>
      <c r="DZ308" s="198"/>
      <c r="EA308" s="198"/>
      <c r="EB308" s="198"/>
      <c r="EC308" s="198"/>
      <c r="ED308" s="198"/>
      <c r="EE308" s="198"/>
      <c r="EF308" s="198"/>
      <c r="EG308" s="198"/>
      <c r="EH308" s="198"/>
      <c r="EI308" s="198"/>
      <c r="EJ308" s="198"/>
      <c r="EK308" s="198"/>
      <c r="EL308" s="198"/>
      <c r="EM308" s="198"/>
      <c r="EN308" s="198"/>
    </row>
    <row r="309" spans="3:144" x14ac:dyDescent="0.2">
      <c r="C309" s="198"/>
      <c r="D309" s="198"/>
      <c r="E309" s="198"/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  <c r="AT309" s="198"/>
      <c r="AU309" s="198"/>
      <c r="AV309" s="198"/>
      <c r="AW309" s="198"/>
      <c r="AX309" s="198"/>
      <c r="AY309" s="198"/>
      <c r="AZ309" s="198"/>
      <c r="BA309" s="198"/>
      <c r="BB309" s="198"/>
      <c r="BC309" s="198"/>
      <c r="BD309" s="198"/>
      <c r="BE309" s="198"/>
      <c r="BF309" s="198"/>
      <c r="BG309" s="198"/>
      <c r="BH309" s="198"/>
      <c r="BI309" s="198"/>
      <c r="BJ309" s="198"/>
      <c r="BK309" s="198"/>
      <c r="BL309" s="198"/>
      <c r="BM309" s="198"/>
      <c r="BN309" s="198"/>
      <c r="BO309" s="198"/>
      <c r="BP309" s="198"/>
      <c r="BQ309" s="198"/>
      <c r="BR309" s="198"/>
      <c r="BS309" s="198"/>
      <c r="BT309" s="198"/>
      <c r="BU309" s="198"/>
      <c r="BV309" s="198"/>
      <c r="BW309" s="198"/>
      <c r="BX309" s="198"/>
      <c r="BY309" s="198"/>
      <c r="BZ309" s="198"/>
      <c r="CA309" s="198"/>
      <c r="CB309" s="198"/>
      <c r="CC309" s="198"/>
      <c r="CD309" s="198"/>
      <c r="CE309" s="198"/>
      <c r="CF309" s="198"/>
      <c r="CG309" s="198"/>
      <c r="CH309" s="198"/>
      <c r="CI309" s="198"/>
      <c r="CJ309" s="198"/>
      <c r="CK309" s="198"/>
      <c r="CL309" s="198"/>
      <c r="CM309" s="198"/>
      <c r="CN309" s="198"/>
      <c r="CO309" s="198"/>
      <c r="CP309" s="198"/>
      <c r="CQ309" s="198"/>
      <c r="CR309" s="198"/>
      <c r="CS309" s="198"/>
      <c r="CT309" s="198"/>
      <c r="CU309" s="198"/>
      <c r="CV309" s="198"/>
      <c r="CW309" s="198"/>
      <c r="CX309" s="198"/>
      <c r="CY309" s="198"/>
      <c r="CZ309" s="198"/>
      <c r="DA309" s="198"/>
      <c r="DB309" s="198"/>
      <c r="DC309" s="198"/>
      <c r="DD309" s="198"/>
      <c r="DE309" s="198"/>
      <c r="DF309" s="198"/>
      <c r="DG309" s="198"/>
      <c r="DH309" s="198"/>
      <c r="DI309" s="198"/>
      <c r="DJ309" s="198"/>
      <c r="DK309" s="198"/>
      <c r="DL309" s="198"/>
      <c r="DM309" s="198"/>
      <c r="DN309" s="198"/>
      <c r="DO309" s="198"/>
      <c r="DP309" s="198"/>
      <c r="DQ309" s="198"/>
      <c r="DR309" s="198"/>
      <c r="DS309" s="198"/>
      <c r="DT309" s="198"/>
      <c r="DU309" s="198"/>
      <c r="DV309" s="198"/>
      <c r="DW309" s="198"/>
      <c r="DX309" s="198"/>
      <c r="DY309" s="198"/>
      <c r="DZ309" s="198"/>
      <c r="EA309" s="198"/>
      <c r="EB309" s="198"/>
      <c r="EC309" s="198"/>
      <c r="ED309" s="198"/>
      <c r="EE309" s="198"/>
      <c r="EF309" s="198"/>
      <c r="EG309" s="198"/>
      <c r="EH309" s="198"/>
      <c r="EI309" s="198"/>
      <c r="EJ309" s="198"/>
      <c r="EK309" s="198"/>
      <c r="EL309" s="198"/>
      <c r="EM309" s="198"/>
      <c r="EN309" s="198"/>
    </row>
    <row r="310" spans="3:144" x14ac:dyDescent="0.2">
      <c r="C310" s="198"/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8"/>
      <c r="BB310" s="198"/>
      <c r="BC310" s="198"/>
      <c r="BD310" s="198"/>
      <c r="BE310" s="198"/>
      <c r="BF310" s="198"/>
      <c r="BG310" s="198"/>
      <c r="BH310" s="198"/>
      <c r="BI310" s="198"/>
      <c r="BJ310" s="198"/>
      <c r="BK310" s="198"/>
      <c r="BL310" s="198"/>
      <c r="BM310" s="198"/>
      <c r="BN310" s="198"/>
      <c r="BO310" s="198"/>
      <c r="BP310" s="198"/>
      <c r="BQ310" s="198"/>
      <c r="BR310" s="198"/>
      <c r="BS310" s="198"/>
      <c r="BT310" s="198"/>
      <c r="BU310" s="198"/>
      <c r="BV310" s="198"/>
      <c r="BW310" s="198"/>
      <c r="BX310" s="198"/>
      <c r="BY310" s="198"/>
      <c r="BZ310" s="198"/>
      <c r="CA310" s="198"/>
      <c r="CB310" s="198"/>
      <c r="CC310" s="198"/>
      <c r="CD310" s="198"/>
      <c r="CE310" s="198"/>
      <c r="CF310" s="198"/>
      <c r="CG310" s="198"/>
      <c r="CH310" s="198"/>
      <c r="CI310" s="198"/>
      <c r="CJ310" s="198"/>
      <c r="CK310" s="198"/>
      <c r="CL310" s="198"/>
      <c r="CM310" s="198"/>
      <c r="CN310" s="198"/>
      <c r="CO310" s="198"/>
      <c r="CP310" s="198"/>
      <c r="CQ310" s="198"/>
      <c r="CR310" s="198"/>
      <c r="CS310" s="198"/>
      <c r="CT310" s="198"/>
      <c r="CU310" s="198"/>
      <c r="CV310" s="198"/>
      <c r="CW310" s="198"/>
      <c r="CX310" s="198"/>
      <c r="CY310" s="198"/>
      <c r="CZ310" s="198"/>
      <c r="DA310" s="198"/>
      <c r="DB310" s="198"/>
      <c r="DC310" s="198"/>
      <c r="DD310" s="198"/>
      <c r="DE310" s="198"/>
      <c r="DF310" s="198"/>
      <c r="DG310" s="198"/>
      <c r="DH310" s="198"/>
      <c r="DI310" s="198"/>
      <c r="DJ310" s="198"/>
      <c r="DK310" s="198"/>
      <c r="DL310" s="198"/>
      <c r="DM310" s="198"/>
      <c r="DN310" s="198"/>
      <c r="DO310" s="198"/>
      <c r="DP310" s="198"/>
      <c r="DQ310" s="198"/>
      <c r="DR310" s="198"/>
      <c r="DS310" s="198"/>
      <c r="DT310" s="198"/>
      <c r="DU310" s="198"/>
      <c r="DV310" s="198"/>
      <c r="DW310" s="198"/>
      <c r="DX310" s="198"/>
      <c r="DY310" s="198"/>
      <c r="DZ310" s="198"/>
      <c r="EA310" s="198"/>
      <c r="EB310" s="198"/>
      <c r="EC310" s="198"/>
      <c r="ED310" s="198"/>
      <c r="EE310" s="198"/>
      <c r="EF310" s="198"/>
      <c r="EG310" s="198"/>
      <c r="EH310" s="198"/>
      <c r="EI310" s="198"/>
      <c r="EJ310" s="198"/>
      <c r="EK310" s="198"/>
      <c r="EL310" s="198"/>
      <c r="EM310" s="198"/>
      <c r="EN310" s="198"/>
    </row>
    <row r="311" spans="3:144" x14ac:dyDescent="0.2">
      <c r="C311" s="198"/>
      <c r="D311" s="198"/>
      <c r="E311" s="198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  <c r="BN311" s="198"/>
      <c r="BO311" s="198"/>
      <c r="BP311" s="198"/>
      <c r="BQ311" s="198"/>
      <c r="BR311" s="198"/>
      <c r="BS311" s="198"/>
      <c r="BT311" s="198"/>
      <c r="BU311" s="198"/>
      <c r="BV311" s="198"/>
      <c r="BW311" s="198"/>
      <c r="BX311" s="198"/>
      <c r="BY311" s="198"/>
      <c r="BZ311" s="198"/>
      <c r="CA311" s="198"/>
      <c r="CB311" s="198"/>
      <c r="CC311" s="198"/>
      <c r="CD311" s="198"/>
      <c r="CE311" s="198"/>
      <c r="CF311" s="198"/>
      <c r="CG311" s="198"/>
      <c r="CH311" s="198"/>
      <c r="CI311" s="198"/>
      <c r="CJ311" s="198"/>
      <c r="CK311" s="198"/>
      <c r="CL311" s="198"/>
      <c r="CM311" s="198"/>
      <c r="CN311" s="198"/>
      <c r="CO311" s="198"/>
      <c r="CP311" s="198"/>
      <c r="CQ311" s="198"/>
      <c r="CR311" s="198"/>
      <c r="CS311" s="198"/>
      <c r="CT311" s="198"/>
      <c r="CU311" s="198"/>
      <c r="CV311" s="198"/>
      <c r="CW311" s="198"/>
      <c r="CX311" s="198"/>
      <c r="CY311" s="198"/>
      <c r="CZ311" s="198"/>
      <c r="DA311" s="198"/>
      <c r="DB311" s="198"/>
      <c r="DC311" s="198"/>
      <c r="DD311" s="198"/>
      <c r="DE311" s="198"/>
      <c r="DF311" s="198"/>
      <c r="DG311" s="198"/>
      <c r="DH311" s="198"/>
      <c r="DI311" s="198"/>
      <c r="DJ311" s="198"/>
      <c r="DK311" s="198"/>
      <c r="DL311" s="198"/>
      <c r="DM311" s="198"/>
      <c r="DN311" s="198"/>
      <c r="DO311" s="198"/>
      <c r="DP311" s="198"/>
      <c r="DQ311" s="198"/>
      <c r="DR311" s="198"/>
      <c r="DS311" s="198"/>
      <c r="DT311" s="198"/>
      <c r="DU311" s="198"/>
      <c r="DV311" s="198"/>
      <c r="DW311" s="198"/>
      <c r="DX311" s="198"/>
      <c r="DY311" s="198"/>
      <c r="DZ311" s="198"/>
      <c r="EA311" s="198"/>
      <c r="EB311" s="198"/>
      <c r="EC311" s="198"/>
      <c r="ED311" s="198"/>
      <c r="EE311" s="198"/>
      <c r="EF311" s="198"/>
      <c r="EG311" s="198"/>
      <c r="EH311" s="198"/>
      <c r="EI311" s="198"/>
      <c r="EJ311" s="198"/>
      <c r="EK311" s="198"/>
      <c r="EL311" s="198"/>
      <c r="EM311" s="198"/>
      <c r="EN311" s="198"/>
    </row>
    <row r="312" spans="3:144" x14ac:dyDescent="0.2">
      <c r="C312" s="198"/>
      <c r="D312" s="198"/>
      <c r="E312" s="198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  <c r="BU312" s="198"/>
      <c r="BV312" s="198"/>
      <c r="BW312" s="198"/>
      <c r="BX312" s="198"/>
      <c r="BY312" s="198"/>
      <c r="BZ312" s="198"/>
      <c r="CA312" s="198"/>
      <c r="CB312" s="198"/>
      <c r="CC312" s="198"/>
      <c r="CD312" s="198"/>
      <c r="CE312" s="198"/>
      <c r="CF312" s="198"/>
      <c r="CG312" s="198"/>
      <c r="CH312" s="198"/>
      <c r="CI312" s="198"/>
      <c r="CJ312" s="198"/>
      <c r="CK312" s="198"/>
      <c r="CL312" s="198"/>
      <c r="CM312" s="198"/>
      <c r="CN312" s="198"/>
      <c r="CO312" s="198"/>
      <c r="CP312" s="198"/>
      <c r="CQ312" s="198"/>
      <c r="CR312" s="198"/>
      <c r="CS312" s="198"/>
      <c r="CT312" s="198"/>
      <c r="CU312" s="198"/>
      <c r="CV312" s="198"/>
      <c r="CW312" s="198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198"/>
      <c r="DN312" s="198"/>
      <c r="DO312" s="198"/>
      <c r="DP312" s="198"/>
      <c r="DQ312" s="198"/>
      <c r="DR312" s="198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  <c r="EC312" s="198"/>
      <c r="ED312" s="198"/>
      <c r="EE312" s="198"/>
      <c r="EF312" s="198"/>
      <c r="EG312" s="198"/>
      <c r="EH312" s="198"/>
      <c r="EI312" s="198"/>
      <c r="EJ312" s="198"/>
      <c r="EK312" s="198"/>
      <c r="EL312" s="198"/>
      <c r="EM312" s="198"/>
      <c r="EN312" s="198"/>
    </row>
    <row r="313" spans="3:144" x14ac:dyDescent="0.2">
      <c r="C313" s="198"/>
      <c r="D313" s="198"/>
      <c r="E313" s="198"/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  <c r="BU313" s="198"/>
      <c r="BV313" s="198"/>
      <c r="BW313" s="198"/>
      <c r="BX313" s="198"/>
      <c r="BY313" s="198"/>
      <c r="BZ313" s="198"/>
      <c r="CA313" s="198"/>
      <c r="CB313" s="198"/>
      <c r="CC313" s="198"/>
      <c r="CD313" s="198"/>
      <c r="CE313" s="198"/>
      <c r="CF313" s="198"/>
      <c r="CG313" s="198"/>
      <c r="CH313" s="198"/>
      <c r="CI313" s="198"/>
      <c r="CJ313" s="198"/>
      <c r="CK313" s="198"/>
      <c r="CL313" s="198"/>
      <c r="CM313" s="198"/>
      <c r="CN313" s="198"/>
      <c r="CO313" s="198"/>
      <c r="CP313" s="198"/>
      <c r="CQ313" s="198"/>
      <c r="CR313" s="198"/>
      <c r="CS313" s="198"/>
      <c r="CT313" s="198"/>
      <c r="CU313" s="198"/>
      <c r="CV313" s="198"/>
      <c r="CW313" s="198"/>
      <c r="CX313" s="198"/>
      <c r="CY313" s="198"/>
      <c r="CZ313" s="198"/>
      <c r="DA313" s="198"/>
      <c r="DB313" s="198"/>
      <c r="DC313" s="198"/>
      <c r="DD313" s="198"/>
      <c r="DE313" s="198"/>
      <c r="DF313" s="198"/>
      <c r="DG313" s="198"/>
      <c r="DH313" s="198"/>
      <c r="DI313" s="198"/>
      <c r="DJ313" s="198"/>
      <c r="DK313" s="198"/>
      <c r="DL313" s="198"/>
      <c r="DM313" s="198"/>
      <c r="DN313" s="198"/>
      <c r="DO313" s="198"/>
      <c r="DP313" s="198"/>
      <c r="DQ313" s="198"/>
      <c r="DR313" s="198"/>
      <c r="DS313" s="198"/>
      <c r="DT313" s="198"/>
      <c r="DU313" s="198"/>
      <c r="DV313" s="198"/>
      <c r="DW313" s="198"/>
      <c r="DX313" s="198"/>
      <c r="DY313" s="198"/>
      <c r="DZ313" s="198"/>
      <c r="EA313" s="198"/>
      <c r="EB313" s="198"/>
      <c r="EC313" s="198"/>
      <c r="ED313" s="198"/>
      <c r="EE313" s="198"/>
      <c r="EF313" s="198"/>
      <c r="EG313" s="198"/>
      <c r="EH313" s="198"/>
      <c r="EI313" s="198"/>
      <c r="EJ313" s="198"/>
      <c r="EK313" s="198"/>
      <c r="EL313" s="198"/>
      <c r="EM313" s="198"/>
      <c r="EN313" s="198"/>
    </row>
    <row r="314" spans="3:144" x14ac:dyDescent="0.2">
      <c r="C314" s="198"/>
      <c r="D314" s="198"/>
      <c r="E314" s="198"/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  <c r="AZ314" s="198"/>
      <c r="BA314" s="198"/>
      <c r="BB314" s="198"/>
      <c r="BC314" s="198"/>
      <c r="BD314" s="198"/>
      <c r="BE314" s="198"/>
      <c r="BF314" s="198"/>
      <c r="BG314" s="198"/>
      <c r="BH314" s="198"/>
      <c r="BI314" s="198"/>
      <c r="BJ314" s="198"/>
      <c r="BK314" s="198"/>
      <c r="BL314" s="198"/>
      <c r="BM314" s="198"/>
      <c r="BN314" s="198"/>
      <c r="BO314" s="198"/>
      <c r="BP314" s="198"/>
      <c r="BQ314" s="198"/>
      <c r="BR314" s="198"/>
      <c r="BS314" s="198"/>
      <c r="BT314" s="198"/>
      <c r="BU314" s="198"/>
      <c r="BV314" s="198"/>
      <c r="BW314" s="198"/>
      <c r="BX314" s="198"/>
      <c r="BY314" s="198"/>
      <c r="BZ314" s="198"/>
      <c r="CA314" s="198"/>
      <c r="CB314" s="198"/>
      <c r="CC314" s="198"/>
      <c r="CD314" s="198"/>
      <c r="CE314" s="198"/>
      <c r="CF314" s="198"/>
      <c r="CG314" s="198"/>
      <c r="CH314" s="198"/>
      <c r="CI314" s="198"/>
      <c r="CJ314" s="198"/>
      <c r="CK314" s="198"/>
      <c r="CL314" s="198"/>
      <c r="CM314" s="198"/>
      <c r="CN314" s="198"/>
      <c r="CO314" s="198"/>
      <c r="CP314" s="198"/>
      <c r="CQ314" s="198"/>
      <c r="CR314" s="198"/>
      <c r="CS314" s="198"/>
      <c r="CT314" s="198"/>
      <c r="CU314" s="198"/>
      <c r="CV314" s="198"/>
      <c r="CW314" s="198"/>
      <c r="CX314" s="198"/>
      <c r="CY314" s="198"/>
      <c r="CZ314" s="198"/>
      <c r="DA314" s="198"/>
      <c r="DB314" s="198"/>
      <c r="DC314" s="198"/>
      <c r="DD314" s="198"/>
      <c r="DE314" s="198"/>
      <c r="DF314" s="198"/>
      <c r="DG314" s="198"/>
      <c r="DH314" s="198"/>
      <c r="DI314" s="198"/>
      <c r="DJ314" s="198"/>
      <c r="DK314" s="198"/>
      <c r="DL314" s="198"/>
      <c r="DM314" s="198"/>
      <c r="DN314" s="198"/>
      <c r="DO314" s="198"/>
      <c r="DP314" s="198"/>
      <c r="DQ314" s="198"/>
      <c r="DR314" s="198"/>
      <c r="DS314" s="198"/>
      <c r="DT314" s="198"/>
      <c r="DU314" s="198"/>
      <c r="DV314" s="198"/>
      <c r="DW314" s="198"/>
      <c r="DX314" s="198"/>
      <c r="DY314" s="198"/>
      <c r="DZ314" s="198"/>
      <c r="EA314" s="198"/>
      <c r="EB314" s="198"/>
      <c r="EC314" s="198"/>
      <c r="ED314" s="198"/>
      <c r="EE314" s="198"/>
      <c r="EF314" s="198"/>
      <c r="EG314" s="198"/>
      <c r="EH314" s="198"/>
      <c r="EI314" s="198"/>
      <c r="EJ314" s="198"/>
      <c r="EK314" s="198"/>
      <c r="EL314" s="198"/>
      <c r="EM314" s="198"/>
      <c r="EN314" s="198"/>
    </row>
    <row r="315" spans="3:144" x14ac:dyDescent="0.2"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  <c r="AT315" s="198"/>
      <c r="AU315" s="198"/>
      <c r="AV315" s="198"/>
      <c r="AW315" s="198"/>
      <c r="AX315" s="198"/>
      <c r="AY315" s="198"/>
      <c r="AZ315" s="198"/>
      <c r="BA315" s="198"/>
      <c r="BB315" s="198"/>
      <c r="BC315" s="198"/>
      <c r="BD315" s="198"/>
      <c r="BE315" s="198"/>
      <c r="BF315" s="198"/>
      <c r="BG315" s="198"/>
      <c r="BH315" s="198"/>
      <c r="BI315" s="198"/>
      <c r="BJ315" s="198"/>
      <c r="BK315" s="198"/>
      <c r="BL315" s="198"/>
      <c r="BM315" s="198"/>
      <c r="BN315" s="198"/>
      <c r="BO315" s="198"/>
      <c r="BP315" s="198"/>
      <c r="BQ315" s="198"/>
      <c r="BR315" s="198"/>
      <c r="BS315" s="198"/>
      <c r="BT315" s="198"/>
      <c r="BU315" s="198"/>
      <c r="BV315" s="198"/>
      <c r="BW315" s="198"/>
      <c r="BX315" s="198"/>
      <c r="BY315" s="198"/>
      <c r="BZ315" s="198"/>
      <c r="CA315" s="198"/>
      <c r="CB315" s="198"/>
      <c r="CC315" s="198"/>
      <c r="CD315" s="198"/>
      <c r="CE315" s="198"/>
      <c r="CF315" s="198"/>
      <c r="CG315" s="198"/>
      <c r="CH315" s="198"/>
      <c r="CI315" s="198"/>
      <c r="CJ315" s="198"/>
      <c r="CK315" s="198"/>
      <c r="CL315" s="198"/>
      <c r="CM315" s="198"/>
      <c r="CN315" s="198"/>
      <c r="CO315" s="198"/>
      <c r="CP315" s="198"/>
      <c r="CQ315" s="198"/>
      <c r="CR315" s="198"/>
      <c r="CS315" s="198"/>
      <c r="CT315" s="198"/>
      <c r="CU315" s="198"/>
      <c r="CV315" s="198"/>
      <c r="CW315" s="198"/>
      <c r="CX315" s="198"/>
      <c r="CY315" s="198"/>
      <c r="CZ315" s="198"/>
      <c r="DA315" s="198"/>
      <c r="DB315" s="198"/>
      <c r="DC315" s="198"/>
      <c r="DD315" s="198"/>
      <c r="DE315" s="198"/>
      <c r="DF315" s="198"/>
      <c r="DG315" s="198"/>
      <c r="DH315" s="198"/>
      <c r="DI315" s="198"/>
      <c r="DJ315" s="198"/>
      <c r="DK315" s="198"/>
      <c r="DL315" s="198"/>
      <c r="DM315" s="198"/>
      <c r="DN315" s="198"/>
      <c r="DO315" s="198"/>
      <c r="DP315" s="198"/>
      <c r="DQ315" s="198"/>
      <c r="DR315" s="198"/>
      <c r="DS315" s="198"/>
      <c r="DT315" s="198"/>
      <c r="DU315" s="198"/>
      <c r="DV315" s="198"/>
      <c r="DW315" s="198"/>
      <c r="DX315" s="198"/>
      <c r="DY315" s="198"/>
      <c r="DZ315" s="198"/>
      <c r="EA315" s="198"/>
      <c r="EB315" s="198"/>
      <c r="EC315" s="198"/>
      <c r="ED315" s="198"/>
      <c r="EE315" s="198"/>
      <c r="EF315" s="198"/>
      <c r="EG315" s="198"/>
      <c r="EH315" s="198"/>
      <c r="EI315" s="198"/>
      <c r="EJ315" s="198"/>
      <c r="EK315" s="198"/>
      <c r="EL315" s="198"/>
      <c r="EM315" s="198"/>
      <c r="EN315" s="198"/>
    </row>
    <row r="316" spans="3:144" x14ac:dyDescent="0.2">
      <c r="C316" s="198"/>
      <c r="D316" s="198"/>
      <c r="E316" s="198"/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  <c r="AT316" s="198"/>
      <c r="AU316" s="198"/>
      <c r="AV316" s="198"/>
      <c r="AW316" s="198"/>
      <c r="AX316" s="198"/>
      <c r="AY316" s="198"/>
      <c r="AZ316" s="198"/>
      <c r="BA316" s="198"/>
      <c r="BB316" s="198"/>
      <c r="BC316" s="198"/>
      <c r="BD316" s="198"/>
      <c r="BE316" s="198"/>
      <c r="BF316" s="198"/>
      <c r="BG316" s="198"/>
      <c r="BH316" s="198"/>
      <c r="BI316" s="198"/>
      <c r="BJ316" s="198"/>
      <c r="BK316" s="198"/>
      <c r="BL316" s="198"/>
      <c r="BM316" s="198"/>
      <c r="BN316" s="198"/>
      <c r="BO316" s="198"/>
      <c r="BP316" s="198"/>
      <c r="BQ316" s="198"/>
      <c r="BR316" s="198"/>
      <c r="BS316" s="198"/>
      <c r="BT316" s="198"/>
      <c r="BU316" s="198"/>
      <c r="BV316" s="198"/>
      <c r="BW316" s="198"/>
      <c r="BX316" s="198"/>
      <c r="BY316" s="198"/>
      <c r="BZ316" s="198"/>
      <c r="CA316" s="198"/>
      <c r="CB316" s="198"/>
      <c r="CC316" s="198"/>
      <c r="CD316" s="198"/>
      <c r="CE316" s="198"/>
      <c r="CF316" s="198"/>
      <c r="CG316" s="198"/>
      <c r="CH316" s="198"/>
      <c r="CI316" s="198"/>
      <c r="CJ316" s="198"/>
      <c r="CK316" s="198"/>
      <c r="CL316" s="198"/>
      <c r="CM316" s="198"/>
      <c r="CN316" s="198"/>
      <c r="CO316" s="198"/>
      <c r="CP316" s="198"/>
      <c r="CQ316" s="198"/>
      <c r="CR316" s="198"/>
      <c r="CS316" s="198"/>
      <c r="CT316" s="198"/>
      <c r="CU316" s="198"/>
      <c r="CV316" s="198"/>
      <c r="CW316" s="198"/>
      <c r="CX316" s="198"/>
      <c r="CY316" s="198"/>
      <c r="CZ316" s="198"/>
      <c r="DA316" s="198"/>
      <c r="DB316" s="198"/>
      <c r="DC316" s="198"/>
      <c r="DD316" s="198"/>
      <c r="DE316" s="198"/>
      <c r="DF316" s="198"/>
      <c r="DG316" s="198"/>
      <c r="DH316" s="198"/>
      <c r="DI316" s="198"/>
      <c r="DJ316" s="198"/>
      <c r="DK316" s="198"/>
      <c r="DL316" s="198"/>
      <c r="DM316" s="198"/>
      <c r="DN316" s="198"/>
      <c r="DO316" s="198"/>
      <c r="DP316" s="198"/>
      <c r="DQ316" s="198"/>
      <c r="DR316" s="198"/>
      <c r="DS316" s="198"/>
      <c r="DT316" s="198"/>
      <c r="DU316" s="198"/>
      <c r="DV316" s="198"/>
      <c r="DW316" s="198"/>
      <c r="DX316" s="198"/>
      <c r="DY316" s="198"/>
      <c r="DZ316" s="198"/>
      <c r="EA316" s="198"/>
      <c r="EB316" s="198"/>
      <c r="EC316" s="198"/>
      <c r="ED316" s="198"/>
      <c r="EE316" s="198"/>
      <c r="EF316" s="198"/>
      <c r="EG316" s="198"/>
      <c r="EH316" s="198"/>
      <c r="EI316" s="198"/>
      <c r="EJ316" s="198"/>
      <c r="EK316" s="198"/>
      <c r="EL316" s="198"/>
      <c r="EM316" s="198"/>
      <c r="EN316" s="198"/>
    </row>
    <row r="317" spans="3:144" x14ac:dyDescent="0.2">
      <c r="C317" s="198"/>
      <c r="D317" s="198"/>
      <c r="E317" s="198"/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  <c r="AZ317" s="198"/>
      <c r="BA317" s="198"/>
      <c r="BB317" s="198"/>
      <c r="BC317" s="198"/>
      <c r="BD317" s="198"/>
      <c r="BE317" s="198"/>
      <c r="BF317" s="198"/>
      <c r="BG317" s="198"/>
      <c r="BH317" s="198"/>
      <c r="BI317" s="198"/>
      <c r="BJ317" s="198"/>
      <c r="BK317" s="198"/>
      <c r="BL317" s="198"/>
      <c r="BM317" s="198"/>
      <c r="BN317" s="198"/>
      <c r="BO317" s="198"/>
      <c r="BP317" s="198"/>
      <c r="BQ317" s="198"/>
      <c r="BR317" s="198"/>
      <c r="BS317" s="198"/>
      <c r="BT317" s="198"/>
      <c r="BU317" s="198"/>
      <c r="BV317" s="198"/>
      <c r="BW317" s="198"/>
      <c r="BX317" s="198"/>
      <c r="BY317" s="198"/>
      <c r="BZ317" s="198"/>
      <c r="CA317" s="198"/>
      <c r="CB317" s="198"/>
      <c r="CC317" s="198"/>
      <c r="CD317" s="198"/>
      <c r="CE317" s="198"/>
      <c r="CF317" s="198"/>
      <c r="CG317" s="198"/>
      <c r="CH317" s="198"/>
      <c r="CI317" s="198"/>
      <c r="CJ317" s="198"/>
      <c r="CK317" s="198"/>
      <c r="CL317" s="198"/>
      <c r="CM317" s="198"/>
      <c r="CN317" s="198"/>
      <c r="CO317" s="198"/>
      <c r="CP317" s="198"/>
      <c r="CQ317" s="198"/>
      <c r="CR317" s="198"/>
      <c r="CS317" s="198"/>
      <c r="CT317" s="198"/>
      <c r="CU317" s="198"/>
      <c r="CV317" s="198"/>
      <c r="CW317" s="198"/>
      <c r="CX317" s="198"/>
      <c r="CY317" s="198"/>
      <c r="CZ317" s="198"/>
      <c r="DA317" s="198"/>
      <c r="DB317" s="198"/>
      <c r="DC317" s="198"/>
      <c r="DD317" s="198"/>
      <c r="DE317" s="198"/>
      <c r="DF317" s="198"/>
      <c r="DG317" s="198"/>
      <c r="DH317" s="198"/>
      <c r="DI317" s="198"/>
      <c r="DJ317" s="198"/>
      <c r="DK317" s="198"/>
      <c r="DL317" s="198"/>
      <c r="DM317" s="198"/>
      <c r="DN317" s="198"/>
      <c r="DO317" s="198"/>
      <c r="DP317" s="198"/>
      <c r="DQ317" s="198"/>
      <c r="DR317" s="198"/>
      <c r="DS317" s="198"/>
      <c r="DT317" s="198"/>
      <c r="DU317" s="198"/>
      <c r="DV317" s="198"/>
      <c r="DW317" s="198"/>
      <c r="DX317" s="198"/>
      <c r="DY317" s="198"/>
      <c r="DZ317" s="198"/>
      <c r="EA317" s="198"/>
      <c r="EB317" s="198"/>
      <c r="EC317" s="198"/>
      <c r="ED317" s="198"/>
      <c r="EE317" s="198"/>
      <c r="EF317" s="198"/>
      <c r="EG317" s="198"/>
      <c r="EH317" s="198"/>
      <c r="EI317" s="198"/>
      <c r="EJ317" s="198"/>
      <c r="EK317" s="198"/>
      <c r="EL317" s="198"/>
      <c r="EM317" s="198"/>
      <c r="EN317" s="198"/>
    </row>
    <row r="318" spans="3:144" x14ac:dyDescent="0.2">
      <c r="C318" s="198"/>
      <c r="D318" s="198"/>
      <c r="E318" s="198"/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  <c r="BU318" s="198"/>
      <c r="BV318" s="198"/>
      <c r="BW318" s="198"/>
      <c r="BX318" s="198"/>
      <c r="BY318" s="198"/>
      <c r="BZ318" s="198"/>
      <c r="CA318" s="198"/>
      <c r="CB318" s="198"/>
      <c r="CC318" s="198"/>
      <c r="CD318" s="198"/>
      <c r="CE318" s="198"/>
      <c r="CF318" s="198"/>
      <c r="CG318" s="198"/>
      <c r="CH318" s="198"/>
      <c r="CI318" s="198"/>
      <c r="CJ318" s="198"/>
      <c r="CK318" s="198"/>
      <c r="CL318" s="198"/>
      <c r="CM318" s="198"/>
      <c r="CN318" s="198"/>
      <c r="CO318" s="198"/>
      <c r="CP318" s="198"/>
      <c r="CQ318" s="198"/>
      <c r="CR318" s="198"/>
      <c r="CS318" s="198"/>
      <c r="CT318" s="198"/>
      <c r="CU318" s="198"/>
      <c r="CV318" s="198"/>
      <c r="CW318" s="198"/>
      <c r="CX318" s="198"/>
      <c r="CY318" s="198"/>
      <c r="CZ318" s="198"/>
      <c r="DA318" s="198"/>
      <c r="DB318" s="198"/>
      <c r="DC318" s="198"/>
      <c r="DD318" s="198"/>
      <c r="DE318" s="198"/>
      <c r="DF318" s="198"/>
      <c r="DG318" s="198"/>
      <c r="DH318" s="198"/>
      <c r="DI318" s="198"/>
      <c r="DJ318" s="198"/>
      <c r="DK318" s="198"/>
      <c r="DL318" s="198"/>
      <c r="DM318" s="198"/>
      <c r="DN318" s="198"/>
      <c r="DO318" s="198"/>
      <c r="DP318" s="198"/>
      <c r="DQ318" s="198"/>
      <c r="DR318" s="198"/>
      <c r="DS318" s="198"/>
      <c r="DT318" s="198"/>
      <c r="DU318" s="198"/>
      <c r="DV318" s="198"/>
      <c r="DW318" s="198"/>
      <c r="DX318" s="198"/>
      <c r="DY318" s="198"/>
      <c r="DZ318" s="198"/>
      <c r="EA318" s="198"/>
      <c r="EB318" s="198"/>
      <c r="EC318" s="198"/>
      <c r="ED318" s="198"/>
      <c r="EE318" s="198"/>
      <c r="EF318" s="198"/>
      <c r="EG318" s="198"/>
      <c r="EH318" s="198"/>
      <c r="EI318" s="198"/>
      <c r="EJ318" s="198"/>
      <c r="EK318" s="198"/>
      <c r="EL318" s="198"/>
      <c r="EM318" s="198"/>
      <c r="EN318" s="198"/>
    </row>
    <row r="319" spans="3:144" x14ac:dyDescent="0.2">
      <c r="C319" s="198"/>
      <c r="D319" s="198"/>
      <c r="E319" s="198"/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8"/>
      <c r="BW319" s="198"/>
      <c r="BX319" s="198"/>
      <c r="BY319" s="198"/>
      <c r="BZ319" s="198"/>
      <c r="CA319" s="198"/>
      <c r="CB319" s="198"/>
      <c r="CC319" s="198"/>
      <c r="CD319" s="198"/>
      <c r="CE319" s="198"/>
      <c r="CF319" s="198"/>
      <c r="CG319" s="198"/>
      <c r="CH319" s="198"/>
      <c r="CI319" s="198"/>
      <c r="CJ319" s="198"/>
      <c r="CK319" s="198"/>
      <c r="CL319" s="198"/>
      <c r="CM319" s="198"/>
      <c r="CN319" s="198"/>
      <c r="CO319" s="198"/>
      <c r="CP319" s="198"/>
      <c r="CQ319" s="198"/>
      <c r="CR319" s="198"/>
      <c r="CS319" s="198"/>
      <c r="CT319" s="198"/>
      <c r="CU319" s="198"/>
      <c r="CV319" s="198"/>
      <c r="CW319" s="198"/>
      <c r="CX319" s="198"/>
      <c r="CY319" s="198"/>
      <c r="CZ319" s="198"/>
      <c r="DA319" s="198"/>
      <c r="DB319" s="198"/>
      <c r="DC319" s="198"/>
      <c r="DD319" s="198"/>
      <c r="DE319" s="198"/>
      <c r="DF319" s="198"/>
      <c r="DG319" s="198"/>
      <c r="DH319" s="198"/>
      <c r="DI319" s="198"/>
      <c r="DJ319" s="198"/>
      <c r="DK319" s="198"/>
      <c r="DL319" s="198"/>
      <c r="DM319" s="198"/>
      <c r="DN319" s="198"/>
      <c r="DO319" s="198"/>
      <c r="DP319" s="198"/>
      <c r="DQ319" s="198"/>
      <c r="DR319" s="198"/>
      <c r="DS319" s="198"/>
      <c r="DT319" s="198"/>
      <c r="DU319" s="198"/>
      <c r="DV319" s="198"/>
      <c r="DW319" s="198"/>
      <c r="DX319" s="198"/>
      <c r="DY319" s="198"/>
      <c r="DZ319" s="198"/>
      <c r="EA319" s="198"/>
      <c r="EB319" s="198"/>
      <c r="EC319" s="198"/>
      <c r="ED319" s="198"/>
      <c r="EE319" s="198"/>
      <c r="EF319" s="198"/>
      <c r="EG319" s="198"/>
      <c r="EH319" s="198"/>
      <c r="EI319" s="198"/>
      <c r="EJ319" s="198"/>
      <c r="EK319" s="198"/>
      <c r="EL319" s="198"/>
      <c r="EM319" s="198"/>
      <c r="EN319" s="198"/>
    </row>
    <row r="320" spans="3:144" x14ac:dyDescent="0.2">
      <c r="C320" s="198"/>
      <c r="D320" s="198"/>
      <c r="E320" s="198"/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  <c r="AZ320" s="198"/>
      <c r="BA320" s="198"/>
      <c r="BB320" s="198"/>
      <c r="BC320" s="198"/>
      <c r="BD320" s="198"/>
      <c r="BE320" s="198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  <c r="BU320" s="198"/>
      <c r="BV320" s="198"/>
      <c r="BW320" s="198"/>
      <c r="BX320" s="198"/>
      <c r="BY320" s="198"/>
      <c r="BZ320" s="198"/>
      <c r="CA320" s="198"/>
      <c r="CB320" s="198"/>
      <c r="CC320" s="198"/>
      <c r="CD320" s="198"/>
      <c r="CE320" s="198"/>
      <c r="CF320" s="198"/>
      <c r="CG320" s="198"/>
      <c r="CH320" s="198"/>
      <c r="CI320" s="198"/>
      <c r="CJ320" s="198"/>
      <c r="CK320" s="198"/>
      <c r="CL320" s="198"/>
      <c r="CM320" s="198"/>
      <c r="CN320" s="198"/>
      <c r="CO320" s="198"/>
      <c r="CP320" s="198"/>
      <c r="CQ320" s="198"/>
      <c r="CR320" s="198"/>
      <c r="CS320" s="198"/>
      <c r="CT320" s="198"/>
      <c r="CU320" s="198"/>
      <c r="CV320" s="198"/>
      <c r="CW320" s="198"/>
      <c r="CX320" s="198"/>
      <c r="CY320" s="198"/>
      <c r="CZ320" s="198"/>
      <c r="DA320" s="198"/>
      <c r="DB320" s="198"/>
      <c r="DC320" s="198"/>
      <c r="DD320" s="198"/>
      <c r="DE320" s="198"/>
      <c r="DF320" s="198"/>
      <c r="DG320" s="198"/>
      <c r="DH320" s="198"/>
      <c r="DI320" s="198"/>
      <c r="DJ320" s="198"/>
      <c r="DK320" s="198"/>
      <c r="DL320" s="198"/>
      <c r="DM320" s="198"/>
      <c r="DN320" s="198"/>
      <c r="DO320" s="198"/>
      <c r="DP320" s="198"/>
      <c r="DQ320" s="198"/>
      <c r="DR320" s="198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  <c r="EC320" s="198"/>
      <c r="ED320" s="198"/>
      <c r="EE320" s="198"/>
      <c r="EF320" s="198"/>
      <c r="EG320" s="198"/>
      <c r="EH320" s="198"/>
      <c r="EI320" s="198"/>
      <c r="EJ320" s="198"/>
      <c r="EK320" s="198"/>
      <c r="EL320" s="198"/>
      <c r="EM320" s="198"/>
      <c r="EN320" s="198"/>
    </row>
    <row r="321" spans="3:144" x14ac:dyDescent="0.2">
      <c r="C321" s="198"/>
      <c r="D321" s="198"/>
      <c r="E321" s="198"/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  <c r="BZ321" s="198"/>
      <c r="CA321" s="198"/>
      <c r="CB321" s="198"/>
      <c r="CC321" s="198"/>
      <c r="CD321" s="198"/>
      <c r="CE321" s="198"/>
      <c r="CF321" s="198"/>
      <c r="CG321" s="198"/>
      <c r="CH321" s="198"/>
      <c r="CI321" s="198"/>
      <c r="CJ321" s="198"/>
      <c r="CK321" s="198"/>
      <c r="CL321" s="198"/>
      <c r="CM321" s="198"/>
      <c r="CN321" s="198"/>
      <c r="CO321" s="198"/>
      <c r="CP321" s="198"/>
      <c r="CQ321" s="198"/>
      <c r="CR321" s="198"/>
      <c r="CS321" s="198"/>
      <c r="CT321" s="198"/>
      <c r="CU321" s="198"/>
      <c r="CV321" s="198"/>
      <c r="CW321" s="198"/>
      <c r="CX321" s="198"/>
      <c r="CY321" s="198"/>
      <c r="CZ321" s="198"/>
      <c r="DA321" s="198"/>
      <c r="DB321" s="198"/>
      <c r="DC321" s="198"/>
      <c r="DD321" s="198"/>
      <c r="DE321" s="198"/>
      <c r="DF321" s="198"/>
      <c r="DG321" s="198"/>
      <c r="DH321" s="198"/>
      <c r="DI321" s="198"/>
      <c r="DJ321" s="198"/>
      <c r="DK321" s="198"/>
      <c r="DL321" s="198"/>
      <c r="DM321" s="198"/>
      <c r="DN321" s="198"/>
      <c r="DO321" s="198"/>
      <c r="DP321" s="198"/>
      <c r="DQ321" s="198"/>
      <c r="DR321" s="198"/>
      <c r="DS321" s="198"/>
      <c r="DT321" s="198"/>
      <c r="DU321" s="198"/>
      <c r="DV321" s="198"/>
      <c r="DW321" s="198"/>
      <c r="DX321" s="198"/>
      <c r="DY321" s="198"/>
      <c r="DZ321" s="198"/>
      <c r="EA321" s="198"/>
      <c r="EB321" s="198"/>
      <c r="EC321" s="198"/>
      <c r="ED321" s="198"/>
      <c r="EE321" s="198"/>
      <c r="EF321" s="198"/>
      <c r="EG321" s="198"/>
      <c r="EH321" s="198"/>
      <c r="EI321" s="198"/>
      <c r="EJ321" s="198"/>
      <c r="EK321" s="198"/>
      <c r="EL321" s="198"/>
      <c r="EM321" s="198"/>
      <c r="EN321" s="198"/>
    </row>
    <row r="322" spans="3:144" x14ac:dyDescent="0.2">
      <c r="C322" s="198"/>
      <c r="D322" s="198"/>
      <c r="E322" s="198"/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  <c r="AZ322" s="19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  <c r="BZ322" s="198"/>
      <c r="CA322" s="198"/>
      <c r="CB322" s="198"/>
      <c r="CC322" s="198"/>
      <c r="CD322" s="198"/>
      <c r="CE322" s="198"/>
      <c r="CF322" s="198"/>
      <c r="CG322" s="198"/>
      <c r="CH322" s="198"/>
      <c r="CI322" s="198"/>
      <c r="CJ322" s="198"/>
      <c r="CK322" s="198"/>
      <c r="CL322" s="198"/>
      <c r="CM322" s="198"/>
      <c r="CN322" s="198"/>
      <c r="CO322" s="198"/>
      <c r="CP322" s="198"/>
      <c r="CQ322" s="198"/>
      <c r="CR322" s="198"/>
      <c r="CS322" s="198"/>
      <c r="CT322" s="198"/>
      <c r="CU322" s="198"/>
      <c r="CV322" s="198"/>
      <c r="CW322" s="198"/>
      <c r="CX322" s="198"/>
      <c r="CY322" s="198"/>
      <c r="CZ322" s="198"/>
      <c r="DA322" s="198"/>
      <c r="DB322" s="198"/>
      <c r="DC322" s="198"/>
      <c r="DD322" s="198"/>
      <c r="DE322" s="198"/>
      <c r="DF322" s="198"/>
      <c r="DG322" s="198"/>
      <c r="DH322" s="198"/>
      <c r="DI322" s="198"/>
      <c r="DJ322" s="198"/>
      <c r="DK322" s="198"/>
      <c r="DL322" s="198"/>
      <c r="DM322" s="198"/>
      <c r="DN322" s="198"/>
      <c r="DO322" s="198"/>
      <c r="DP322" s="198"/>
      <c r="DQ322" s="198"/>
      <c r="DR322" s="198"/>
      <c r="DS322" s="198"/>
      <c r="DT322" s="198"/>
      <c r="DU322" s="198"/>
      <c r="DV322" s="198"/>
      <c r="DW322" s="198"/>
      <c r="DX322" s="198"/>
      <c r="DY322" s="198"/>
      <c r="DZ322" s="198"/>
      <c r="EA322" s="198"/>
      <c r="EB322" s="198"/>
      <c r="EC322" s="198"/>
      <c r="ED322" s="198"/>
      <c r="EE322" s="198"/>
      <c r="EF322" s="198"/>
      <c r="EG322" s="198"/>
      <c r="EH322" s="198"/>
      <c r="EI322" s="198"/>
      <c r="EJ322" s="198"/>
      <c r="EK322" s="198"/>
      <c r="EL322" s="198"/>
      <c r="EM322" s="198"/>
      <c r="EN322" s="198"/>
    </row>
    <row r="323" spans="3:144" x14ac:dyDescent="0.2">
      <c r="C323" s="198"/>
      <c r="D323" s="198"/>
      <c r="E323" s="198"/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  <c r="AZ323" s="198"/>
      <c r="BA323" s="198"/>
      <c r="BB323" s="198"/>
      <c r="BC323" s="198"/>
      <c r="BD323" s="198"/>
      <c r="BE323" s="198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  <c r="BU323" s="198"/>
      <c r="BV323" s="198"/>
      <c r="BW323" s="198"/>
      <c r="BX323" s="198"/>
      <c r="BY323" s="198"/>
      <c r="BZ323" s="198"/>
      <c r="CA323" s="198"/>
      <c r="CB323" s="198"/>
      <c r="CC323" s="198"/>
      <c r="CD323" s="198"/>
      <c r="CE323" s="198"/>
      <c r="CF323" s="198"/>
      <c r="CG323" s="198"/>
      <c r="CH323" s="198"/>
      <c r="CI323" s="198"/>
      <c r="CJ323" s="198"/>
      <c r="CK323" s="198"/>
      <c r="CL323" s="198"/>
      <c r="CM323" s="198"/>
      <c r="CN323" s="198"/>
      <c r="CO323" s="198"/>
      <c r="CP323" s="198"/>
      <c r="CQ323" s="198"/>
      <c r="CR323" s="198"/>
      <c r="CS323" s="198"/>
      <c r="CT323" s="198"/>
      <c r="CU323" s="198"/>
      <c r="CV323" s="198"/>
      <c r="CW323" s="198"/>
      <c r="CX323" s="198"/>
      <c r="CY323" s="198"/>
      <c r="CZ323" s="198"/>
      <c r="DA323" s="198"/>
      <c r="DB323" s="198"/>
      <c r="DC323" s="198"/>
      <c r="DD323" s="198"/>
      <c r="DE323" s="198"/>
      <c r="DF323" s="198"/>
      <c r="DG323" s="198"/>
      <c r="DH323" s="198"/>
      <c r="DI323" s="198"/>
      <c r="DJ323" s="198"/>
      <c r="DK323" s="198"/>
      <c r="DL323" s="198"/>
      <c r="DM323" s="198"/>
      <c r="DN323" s="198"/>
      <c r="DO323" s="198"/>
      <c r="DP323" s="198"/>
      <c r="DQ323" s="198"/>
      <c r="DR323" s="198"/>
      <c r="DS323" s="198"/>
      <c r="DT323" s="198"/>
      <c r="DU323" s="198"/>
      <c r="DV323" s="198"/>
      <c r="DW323" s="198"/>
      <c r="DX323" s="198"/>
      <c r="DY323" s="198"/>
      <c r="DZ323" s="198"/>
      <c r="EA323" s="198"/>
      <c r="EB323" s="198"/>
      <c r="EC323" s="198"/>
      <c r="ED323" s="198"/>
      <c r="EE323" s="198"/>
      <c r="EF323" s="198"/>
      <c r="EG323" s="198"/>
      <c r="EH323" s="198"/>
      <c r="EI323" s="198"/>
      <c r="EJ323" s="198"/>
      <c r="EK323" s="198"/>
      <c r="EL323" s="198"/>
      <c r="EM323" s="198"/>
      <c r="EN323" s="198"/>
    </row>
    <row r="324" spans="3:144" x14ac:dyDescent="0.2">
      <c r="C324" s="198"/>
      <c r="D324" s="198"/>
      <c r="E324" s="198"/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8"/>
      <c r="BB324" s="198"/>
      <c r="BC324" s="198"/>
      <c r="BD324" s="198"/>
      <c r="BE324" s="198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8"/>
      <c r="BW324" s="198"/>
      <c r="BX324" s="198"/>
      <c r="BY324" s="198"/>
      <c r="BZ324" s="198"/>
      <c r="CA324" s="198"/>
      <c r="CB324" s="198"/>
      <c r="CC324" s="198"/>
      <c r="CD324" s="198"/>
      <c r="CE324" s="198"/>
      <c r="CF324" s="198"/>
      <c r="CG324" s="198"/>
      <c r="CH324" s="198"/>
      <c r="CI324" s="198"/>
      <c r="CJ324" s="198"/>
      <c r="CK324" s="198"/>
      <c r="CL324" s="198"/>
      <c r="CM324" s="198"/>
      <c r="CN324" s="198"/>
      <c r="CO324" s="198"/>
      <c r="CP324" s="198"/>
      <c r="CQ324" s="198"/>
      <c r="CR324" s="198"/>
      <c r="CS324" s="198"/>
      <c r="CT324" s="198"/>
      <c r="CU324" s="198"/>
      <c r="CV324" s="198"/>
      <c r="CW324" s="198"/>
      <c r="CX324" s="198"/>
      <c r="CY324" s="198"/>
      <c r="CZ324" s="198"/>
      <c r="DA324" s="198"/>
      <c r="DB324" s="198"/>
      <c r="DC324" s="198"/>
      <c r="DD324" s="198"/>
      <c r="DE324" s="198"/>
      <c r="DF324" s="198"/>
      <c r="DG324" s="198"/>
      <c r="DH324" s="198"/>
      <c r="DI324" s="198"/>
      <c r="DJ324" s="198"/>
      <c r="DK324" s="198"/>
      <c r="DL324" s="198"/>
      <c r="DM324" s="198"/>
      <c r="DN324" s="198"/>
      <c r="DO324" s="198"/>
      <c r="DP324" s="198"/>
      <c r="DQ324" s="198"/>
      <c r="DR324" s="198"/>
      <c r="DS324" s="198"/>
      <c r="DT324" s="198"/>
      <c r="DU324" s="198"/>
      <c r="DV324" s="198"/>
      <c r="DW324" s="198"/>
      <c r="DX324" s="198"/>
      <c r="DY324" s="198"/>
      <c r="DZ324" s="198"/>
      <c r="EA324" s="198"/>
      <c r="EB324" s="198"/>
      <c r="EC324" s="198"/>
      <c r="ED324" s="198"/>
      <c r="EE324" s="198"/>
      <c r="EF324" s="198"/>
      <c r="EG324" s="198"/>
      <c r="EH324" s="198"/>
      <c r="EI324" s="198"/>
      <c r="EJ324" s="198"/>
      <c r="EK324" s="198"/>
      <c r="EL324" s="198"/>
      <c r="EM324" s="198"/>
      <c r="EN324" s="198"/>
    </row>
    <row r="325" spans="3:144" x14ac:dyDescent="0.2">
      <c r="C325" s="198"/>
      <c r="D325" s="198"/>
      <c r="E325" s="198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8"/>
      <c r="BB325" s="198"/>
      <c r="BC325" s="198"/>
      <c r="BD325" s="198"/>
      <c r="BE325" s="198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8"/>
      <c r="BW325" s="198"/>
      <c r="BX325" s="198"/>
      <c r="BY325" s="198"/>
      <c r="BZ325" s="198"/>
      <c r="CA325" s="198"/>
      <c r="CB325" s="198"/>
      <c r="CC325" s="198"/>
      <c r="CD325" s="198"/>
      <c r="CE325" s="198"/>
      <c r="CF325" s="198"/>
      <c r="CG325" s="198"/>
      <c r="CH325" s="198"/>
      <c r="CI325" s="198"/>
      <c r="CJ325" s="198"/>
      <c r="CK325" s="198"/>
      <c r="CL325" s="198"/>
      <c r="CM325" s="198"/>
      <c r="CN325" s="198"/>
      <c r="CO325" s="198"/>
      <c r="CP325" s="198"/>
      <c r="CQ325" s="198"/>
      <c r="CR325" s="198"/>
      <c r="CS325" s="198"/>
      <c r="CT325" s="198"/>
      <c r="CU325" s="198"/>
      <c r="CV325" s="198"/>
      <c r="CW325" s="198"/>
      <c r="CX325" s="198"/>
      <c r="CY325" s="198"/>
      <c r="CZ325" s="198"/>
      <c r="DA325" s="198"/>
      <c r="DB325" s="198"/>
      <c r="DC325" s="198"/>
      <c r="DD325" s="198"/>
      <c r="DE325" s="198"/>
      <c r="DF325" s="198"/>
      <c r="DG325" s="198"/>
      <c r="DH325" s="198"/>
      <c r="DI325" s="198"/>
      <c r="DJ325" s="198"/>
      <c r="DK325" s="198"/>
      <c r="DL325" s="198"/>
      <c r="DM325" s="198"/>
      <c r="DN325" s="198"/>
      <c r="DO325" s="198"/>
      <c r="DP325" s="198"/>
      <c r="DQ325" s="198"/>
      <c r="DR325" s="198"/>
      <c r="DS325" s="198"/>
      <c r="DT325" s="198"/>
      <c r="DU325" s="198"/>
      <c r="DV325" s="198"/>
      <c r="DW325" s="198"/>
      <c r="DX325" s="198"/>
      <c r="DY325" s="198"/>
      <c r="DZ325" s="198"/>
      <c r="EA325" s="198"/>
      <c r="EB325" s="198"/>
      <c r="EC325" s="198"/>
      <c r="ED325" s="198"/>
      <c r="EE325" s="198"/>
      <c r="EF325" s="198"/>
      <c r="EG325" s="198"/>
      <c r="EH325" s="198"/>
      <c r="EI325" s="198"/>
      <c r="EJ325" s="198"/>
      <c r="EK325" s="198"/>
      <c r="EL325" s="198"/>
      <c r="EM325" s="198"/>
      <c r="EN325" s="198"/>
    </row>
    <row r="326" spans="3:144" x14ac:dyDescent="0.2"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98"/>
      <c r="BO326" s="198"/>
      <c r="BP326" s="198"/>
      <c r="BQ326" s="198"/>
      <c r="BR326" s="198"/>
      <c r="BS326" s="198"/>
      <c r="BT326" s="198"/>
      <c r="BU326" s="198"/>
      <c r="BV326" s="198"/>
      <c r="BW326" s="198"/>
      <c r="BX326" s="198"/>
      <c r="BY326" s="198"/>
      <c r="BZ326" s="198"/>
      <c r="CA326" s="198"/>
      <c r="CB326" s="198"/>
      <c r="CC326" s="198"/>
      <c r="CD326" s="198"/>
      <c r="CE326" s="198"/>
      <c r="CF326" s="198"/>
      <c r="CG326" s="198"/>
      <c r="CH326" s="198"/>
      <c r="CI326" s="198"/>
      <c r="CJ326" s="198"/>
      <c r="CK326" s="198"/>
      <c r="CL326" s="198"/>
      <c r="CM326" s="198"/>
      <c r="CN326" s="198"/>
      <c r="CO326" s="198"/>
      <c r="CP326" s="198"/>
      <c r="CQ326" s="198"/>
      <c r="CR326" s="198"/>
      <c r="CS326" s="198"/>
      <c r="CT326" s="198"/>
      <c r="CU326" s="198"/>
      <c r="CV326" s="198"/>
      <c r="CW326" s="198"/>
      <c r="CX326" s="198"/>
      <c r="CY326" s="198"/>
      <c r="CZ326" s="198"/>
      <c r="DA326" s="198"/>
      <c r="DB326" s="198"/>
      <c r="DC326" s="198"/>
      <c r="DD326" s="198"/>
      <c r="DE326" s="198"/>
      <c r="DF326" s="198"/>
      <c r="DG326" s="198"/>
      <c r="DH326" s="198"/>
      <c r="DI326" s="198"/>
      <c r="DJ326" s="198"/>
      <c r="DK326" s="198"/>
      <c r="DL326" s="198"/>
      <c r="DM326" s="198"/>
      <c r="DN326" s="198"/>
      <c r="DO326" s="198"/>
      <c r="DP326" s="198"/>
      <c r="DQ326" s="198"/>
      <c r="DR326" s="198"/>
      <c r="DS326" s="198"/>
      <c r="DT326" s="198"/>
      <c r="DU326" s="198"/>
      <c r="DV326" s="198"/>
      <c r="DW326" s="198"/>
      <c r="DX326" s="198"/>
      <c r="DY326" s="198"/>
      <c r="DZ326" s="198"/>
      <c r="EA326" s="198"/>
      <c r="EB326" s="198"/>
      <c r="EC326" s="198"/>
      <c r="ED326" s="198"/>
      <c r="EE326" s="198"/>
      <c r="EF326" s="198"/>
      <c r="EG326" s="198"/>
      <c r="EH326" s="198"/>
      <c r="EI326" s="198"/>
      <c r="EJ326" s="198"/>
      <c r="EK326" s="198"/>
      <c r="EL326" s="198"/>
      <c r="EM326" s="198"/>
      <c r="EN326" s="198"/>
    </row>
    <row r="327" spans="3:144" x14ac:dyDescent="0.2">
      <c r="C327" s="198"/>
      <c r="D327" s="198"/>
      <c r="E327" s="198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98"/>
      <c r="BO327" s="198"/>
      <c r="BP327" s="198"/>
      <c r="BQ327" s="198"/>
      <c r="BR327" s="198"/>
      <c r="BS327" s="198"/>
      <c r="BT327" s="198"/>
      <c r="BU327" s="198"/>
      <c r="BV327" s="198"/>
      <c r="BW327" s="198"/>
      <c r="BX327" s="198"/>
      <c r="BY327" s="198"/>
      <c r="BZ327" s="198"/>
      <c r="CA327" s="198"/>
      <c r="CB327" s="198"/>
      <c r="CC327" s="198"/>
      <c r="CD327" s="198"/>
      <c r="CE327" s="198"/>
      <c r="CF327" s="198"/>
      <c r="CG327" s="198"/>
      <c r="CH327" s="198"/>
      <c r="CI327" s="198"/>
      <c r="CJ327" s="198"/>
      <c r="CK327" s="198"/>
      <c r="CL327" s="198"/>
      <c r="CM327" s="198"/>
      <c r="CN327" s="198"/>
      <c r="CO327" s="198"/>
      <c r="CP327" s="198"/>
      <c r="CQ327" s="198"/>
      <c r="CR327" s="198"/>
      <c r="CS327" s="198"/>
      <c r="CT327" s="198"/>
      <c r="CU327" s="198"/>
      <c r="CV327" s="198"/>
      <c r="CW327" s="198"/>
      <c r="CX327" s="198"/>
      <c r="CY327" s="198"/>
      <c r="CZ327" s="198"/>
      <c r="DA327" s="198"/>
      <c r="DB327" s="198"/>
      <c r="DC327" s="198"/>
      <c r="DD327" s="198"/>
      <c r="DE327" s="198"/>
      <c r="DF327" s="198"/>
      <c r="DG327" s="198"/>
      <c r="DH327" s="198"/>
      <c r="DI327" s="198"/>
      <c r="DJ327" s="198"/>
      <c r="DK327" s="198"/>
      <c r="DL327" s="198"/>
      <c r="DM327" s="198"/>
      <c r="DN327" s="198"/>
      <c r="DO327" s="198"/>
      <c r="DP327" s="198"/>
      <c r="DQ327" s="198"/>
      <c r="DR327" s="198"/>
      <c r="DS327" s="198"/>
      <c r="DT327" s="198"/>
      <c r="DU327" s="198"/>
      <c r="DV327" s="198"/>
      <c r="DW327" s="198"/>
      <c r="DX327" s="198"/>
      <c r="DY327" s="198"/>
      <c r="DZ327" s="198"/>
      <c r="EA327" s="198"/>
      <c r="EB327" s="198"/>
      <c r="EC327" s="198"/>
      <c r="ED327" s="198"/>
      <c r="EE327" s="198"/>
      <c r="EF327" s="198"/>
      <c r="EG327" s="198"/>
      <c r="EH327" s="198"/>
      <c r="EI327" s="198"/>
      <c r="EJ327" s="198"/>
      <c r="EK327" s="198"/>
      <c r="EL327" s="198"/>
      <c r="EM327" s="198"/>
      <c r="EN327" s="198"/>
    </row>
    <row r="328" spans="3:144" x14ac:dyDescent="0.2">
      <c r="C328" s="198"/>
      <c r="D328" s="198"/>
      <c r="E328" s="198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98"/>
      <c r="BO328" s="198"/>
      <c r="BP328" s="198"/>
      <c r="BQ328" s="198"/>
      <c r="BR328" s="198"/>
      <c r="BS328" s="198"/>
      <c r="BT328" s="198"/>
      <c r="BU328" s="198"/>
      <c r="BV328" s="198"/>
      <c r="BW328" s="198"/>
      <c r="BX328" s="198"/>
      <c r="BY328" s="198"/>
      <c r="BZ328" s="198"/>
      <c r="CA328" s="198"/>
      <c r="CB328" s="198"/>
      <c r="CC328" s="198"/>
      <c r="CD328" s="198"/>
      <c r="CE328" s="198"/>
      <c r="CF328" s="198"/>
      <c r="CG328" s="198"/>
      <c r="CH328" s="198"/>
      <c r="CI328" s="198"/>
      <c r="CJ328" s="198"/>
      <c r="CK328" s="198"/>
      <c r="CL328" s="198"/>
      <c r="CM328" s="198"/>
      <c r="CN328" s="198"/>
      <c r="CO328" s="198"/>
      <c r="CP328" s="198"/>
      <c r="CQ328" s="198"/>
      <c r="CR328" s="198"/>
      <c r="CS328" s="198"/>
      <c r="CT328" s="198"/>
      <c r="CU328" s="198"/>
      <c r="CV328" s="198"/>
      <c r="CW328" s="198"/>
      <c r="CX328" s="198"/>
      <c r="CY328" s="198"/>
      <c r="CZ328" s="198"/>
      <c r="DA328" s="198"/>
      <c r="DB328" s="198"/>
      <c r="DC328" s="198"/>
      <c r="DD328" s="198"/>
      <c r="DE328" s="198"/>
      <c r="DF328" s="198"/>
      <c r="DG328" s="198"/>
      <c r="DH328" s="198"/>
      <c r="DI328" s="198"/>
      <c r="DJ328" s="198"/>
      <c r="DK328" s="198"/>
      <c r="DL328" s="198"/>
      <c r="DM328" s="198"/>
      <c r="DN328" s="198"/>
      <c r="DO328" s="198"/>
      <c r="DP328" s="198"/>
      <c r="DQ328" s="198"/>
      <c r="DR328" s="198"/>
      <c r="DS328" s="198"/>
      <c r="DT328" s="198"/>
      <c r="DU328" s="198"/>
      <c r="DV328" s="198"/>
      <c r="DW328" s="198"/>
      <c r="DX328" s="198"/>
      <c r="DY328" s="198"/>
      <c r="DZ328" s="198"/>
      <c r="EA328" s="198"/>
      <c r="EB328" s="198"/>
      <c r="EC328" s="198"/>
      <c r="ED328" s="198"/>
      <c r="EE328" s="198"/>
      <c r="EF328" s="198"/>
      <c r="EG328" s="198"/>
      <c r="EH328" s="198"/>
      <c r="EI328" s="198"/>
      <c r="EJ328" s="198"/>
      <c r="EK328" s="198"/>
      <c r="EL328" s="198"/>
      <c r="EM328" s="198"/>
      <c r="EN328" s="198"/>
    </row>
    <row r="329" spans="3:144" x14ac:dyDescent="0.2">
      <c r="C329" s="198"/>
      <c r="D329" s="198"/>
      <c r="E329" s="198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  <c r="EC329" s="198"/>
      <c r="ED329" s="198"/>
      <c r="EE329" s="198"/>
      <c r="EF329" s="198"/>
      <c r="EG329" s="198"/>
      <c r="EH329" s="198"/>
      <c r="EI329" s="198"/>
      <c r="EJ329" s="198"/>
      <c r="EK329" s="198"/>
      <c r="EL329" s="198"/>
      <c r="EM329" s="198"/>
      <c r="EN329" s="198"/>
    </row>
    <row r="330" spans="3:144" x14ac:dyDescent="0.2">
      <c r="C330" s="198"/>
      <c r="D330" s="198"/>
      <c r="E330" s="198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  <c r="EC330" s="198"/>
      <c r="ED330" s="198"/>
      <c r="EE330" s="198"/>
      <c r="EF330" s="198"/>
      <c r="EG330" s="198"/>
      <c r="EH330" s="198"/>
      <c r="EI330" s="198"/>
      <c r="EJ330" s="198"/>
      <c r="EK330" s="198"/>
      <c r="EL330" s="198"/>
      <c r="EM330" s="198"/>
      <c r="EN330" s="198"/>
    </row>
    <row r="331" spans="3:144" x14ac:dyDescent="0.2">
      <c r="C331" s="198"/>
      <c r="D331" s="198"/>
      <c r="E331" s="198"/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  <c r="EC331" s="198"/>
      <c r="ED331" s="198"/>
      <c r="EE331" s="198"/>
      <c r="EF331" s="198"/>
      <c r="EG331" s="198"/>
      <c r="EH331" s="198"/>
      <c r="EI331" s="198"/>
      <c r="EJ331" s="198"/>
      <c r="EK331" s="198"/>
      <c r="EL331" s="198"/>
      <c r="EM331" s="198"/>
      <c r="EN331" s="198"/>
    </row>
    <row r="332" spans="3:144" x14ac:dyDescent="0.2"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198"/>
      <c r="EG332" s="198"/>
      <c r="EH332" s="198"/>
      <c r="EI332" s="198"/>
      <c r="EJ332" s="198"/>
      <c r="EK332" s="198"/>
      <c r="EL332" s="198"/>
      <c r="EM332" s="198"/>
      <c r="EN332" s="198"/>
    </row>
    <row r="333" spans="3:144" x14ac:dyDescent="0.2"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  <c r="AZ333" s="198"/>
      <c r="BA333" s="198"/>
      <c r="BB333" s="198"/>
      <c r="BC333" s="198"/>
      <c r="BD333" s="198"/>
      <c r="BE333" s="198"/>
      <c r="BF333" s="198"/>
      <c r="BG333" s="198"/>
      <c r="BH333" s="198"/>
      <c r="BI333" s="198"/>
      <c r="BJ333" s="198"/>
      <c r="BK333" s="198"/>
      <c r="BL333" s="198"/>
      <c r="BM333" s="198"/>
      <c r="BN333" s="198"/>
      <c r="BO333" s="198"/>
      <c r="BP333" s="198"/>
      <c r="BQ333" s="198"/>
      <c r="BR333" s="198"/>
      <c r="BS333" s="198"/>
      <c r="BT333" s="198"/>
      <c r="BU333" s="198"/>
      <c r="BV333" s="198"/>
      <c r="BW333" s="198"/>
      <c r="BX333" s="198"/>
      <c r="BY333" s="198"/>
      <c r="BZ333" s="198"/>
      <c r="CA333" s="198"/>
      <c r="CB333" s="198"/>
      <c r="CC333" s="198"/>
      <c r="CD333" s="198"/>
      <c r="CE333" s="198"/>
      <c r="CF333" s="198"/>
      <c r="CG333" s="198"/>
      <c r="CH333" s="198"/>
      <c r="CI333" s="198"/>
      <c r="CJ333" s="198"/>
      <c r="CK333" s="198"/>
      <c r="CL333" s="198"/>
      <c r="CM333" s="198"/>
      <c r="CN333" s="198"/>
      <c r="CO333" s="198"/>
      <c r="CP333" s="198"/>
      <c r="CQ333" s="198"/>
      <c r="CR333" s="198"/>
      <c r="CS333" s="198"/>
      <c r="CT333" s="198"/>
      <c r="CU333" s="198"/>
      <c r="CV333" s="198"/>
      <c r="CW333" s="198"/>
      <c r="CX333" s="198"/>
      <c r="CY333" s="198"/>
      <c r="CZ333" s="198"/>
      <c r="DA333" s="198"/>
      <c r="DB333" s="198"/>
      <c r="DC333" s="198"/>
      <c r="DD333" s="198"/>
      <c r="DE333" s="198"/>
      <c r="DF333" s="198"/>
      <c r="DG333" s="198"/>
      <c r="DH333" s="198"/>
      <c r="DI333" s="198"/>
      <c r="DJ333" s="198"/>
      <c r="DK333" s="198"/>
      <c r="DL333" s="198"/>
      <c r="DM333" s="198"/>
      <c r="DN333" s="198"/>
      <c r="DO333" s="198"/>
      <c r="DP333" s="198"/>
      <c r="DQ333" s="198"/>
      <c r="DR333" s="198"/>
      <c r="DS333" s="198"/>
      <c r="DT333" s="198"/>
      <c r="DU333" s="198"/>
      <c r="DV333" s="198"/>
      <c r="DW333" s="198"/>
      <c r="DX333" s="198"/>
      <c r="DY333" s="198"/>
      <c r="DZ333" s="198"/>
      <c r="EA333" s="198"/>
      <c r="EB333" s="198"/>
      <c r="EC333" s="198"/>
      <c r="ED333" s="198"/>
      <c r="EE333" s="198"/>
      <c r="EF333" s="198"/>
      <c r="EG333" s="198"/>
      <c r="EH333" s="198"/>
      <c r="EI333" s="198"/>
      <c r="EJ333" s="198"/>
      <c r="EK333" s="198"/>
      <c r="EL333" s="198"/>
      <c r="EM333" s="198"/>
      <c r="EN333" s="198"/>
    </row>
    <row r="334" spans="3:144" x14ac:dyDescent="0.2">
      <c r="C334" s="198"/>
      <c r="D334" s="198"/>
      <c r="E334" s="198"/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  <c r="AZ334" s="19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98"/>
      <c r="BO334" s="198"/>
      <c r="BP334" s="198"/>
      <c r="BQ334" s="198"/>
      <c r="BR334" s="198"/>
      <c r="BS334" s="198"/>
      <c r="BT334" s="198"/>
      <c r="BU334" s="198"/>
      <c r="BV334" s="198"/>
      <c r="BW334" s="198"/>
      <c r="BX334" s="198"/>
      <c r="BY334" s="198"/>
      <c r="BZ334" s="198"/>
      <c r="CA334" s="198"/>
      <c r="CB334" s="198"/>
      <c r="CC334" s="198"/>
      <c r="CD334" s="198"/>
      <c r="CE334" s="198"/>
      <c r="CF334" s="198"/>
      <c r="CG334" s="198"/>
      <c r="CH334" s="198"/>
      <c r="CI334" s="198"/>
      <c r="CJ334" s="198"/>
      <c r="CK334" s="198"/>
      <c r="CL334" s="198"/>
      <c r="CM334" s="198"/>
      <c r="CN334" s="198"/>
      <c r="CO334" s="198"/>
      <c r="CP334" s="198"/>
      <c r="CQ334" s="198"/>
      <c r="CR334" s="198"/>
      <c r="CS334" s="198"/>
      <c r="CT334" s="198"/>
      <c r="CU334" s="198"/>
      <c r="CV334" s="198"/>
      <c r="CW334" s="198"/>
      <c r="CX334" s="198"/>
      <c r="CY334" s="198"/>
      <c r="CZ334" s="198"/>
      <c r="DA334" s="198"/>
      <c r="DB334" s="198"/>
      <c r="DC334" s="198"/>
      <c r="DD334" s="198"/>
      <c r="DE334" s="198"/>
      <c r="DF334" s="198"/>
      <c r="DG334" s="198"/>
      <c r="DH334" s="198"/>
      <c r="DI334" s="198"/>
      <c r="DJ334" s="198"/>
      <c r="DK334" s="198"/>
      <c r="DL334" s="198"/>
      <c r="DM334" s="198"/>
      <c r="DN334" s="198"/>
      <c r="DO334" s="198"/>
      <c r="DP334" s="198"/>
      <c r="DQ334" s="198"/>
      <c r="DR334" s="198"/>
      <c r="DS334" s="198"/>
      <c r="DT334" s="198"/>
      <c r="DU334" s="198"/>
      <c r="DV334" s="198"/>
      <c r="DW334" s="198"/>
      <c r="DX334" s="198"/>
      <c r="DY334" s="198"/>
      <c r="DZ334" s="198"/>
      <c r="EA334" s="198"/>
      <c r="EB334" s="198"/>
      <c r="EC334" s="198"/>
      <c r="ED334" s="198"/>
      <c r="EE334" s="198"/>
      <c r="EF334" s="198"/>
      <c r="EG334" s="198"/>
      <c r="EH334" s="198"/>
      <c r="EI334" s="198"/>
      <c r="EJ334" s="198"/>
      <c r="EK334" s="198"/>
      <c r="EL334" s="198"/>
      <c r="EM334" s="198"/>
      <c r="EN334" s="198"/>
    </row>
    <row r="335" spans="3:144" x14ac:dyDescent="0.2">
      <c r="C335" s="198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  <c r="AZ335" s="19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  <c r="BZ335" s="198"/>
      <c r="CA335" s="198"/>
      <c r="CB335" s="198"/>
      <c r="CC335" s="198"/>
      <c r="CD335" s="198"/>
      <c r="CE335" s="198"/>
      <c r="CF335" s="198"/>
      <c r="CG335" s="198"/>
      <c r="CH335" s="198"/>
      <c r="CI335" s="198"/>
      <c r="CJ335" s="198"/>
      <c r="CK335" s="198"/>
      <c r="CL335" s="198"/>
      <c r="CM335" s="198"/>
      <c r="CN335" s="198"/>
      <c r="CO335" s="198"/>
      <c r="CP335" s="198"/>
      <c r="CQ335" s="198"/>
      <c r="CR335" s="198"/>
      <c r="CS335" s="198"/>
      <c r="CT335" s="198"/>
      <c r="CU335" s="198"/>
      <c r="CV335" s="198"/>
      <c r="CW335" s="198"/>
      <c r="CX335" s="198"/>
      <c r="CY335" s="198"/>
      <c r="CZ335" s="198"/>
      <c r="DA335" s="198"/>
      <c r="DB335" s="198"/>
      <c r="DC335" s="198"/>
      <c r="DD335" s="198"/>
      <c r="DE335" s="198"/>
      <c r="DF335" s="198"/>
      <c r="DG335" s="198"/>
      <c r="DH335" s="198"/>
      <c r="DI335" s="198"/>
      <c r="DJ335" s="198"/>
      <c r="DK335" s="198"/>
      <c r="DL335" s="198"/>
      <c r="DM335" s="198"/>
      <c r="DN335" s="198"/>
      <c r="DO335" s="198"/>
      <c r="DP335" s="198"/>
      <c r="DQ335" s="198"/>
      <c r="DR335" s="198"/>
      <c r="DS335" s="198"/>
      <c r="DT335" s="198"/>
      <c r="DU335" s="198"/>
      <c r="DV335" s="198"/>
      <c r="DW335" s="198"/>
      <c r="DX335" s="198"/>
      <c r="DY335" s="198"/>
      <c r="DZ335" s="198"/>
      <c r="EA335" s="198"/>
      <c r="EB335" s="198"/>
      <c r="EC335" s="198"/>
      <c r="ED335" s="198"/>
      <c r="EE335" s="198"/>
      <c r="EF335" s="198"/>
      <c r="EG335" s="198"/>
      <c r="EH335" s="198"/>
      <c r="EI335" s="198"/>
      <c r="EJ335" s="198"/>
      <c r="EK335" s="198"/>
      <c r="EL335" s="198"/>
      <c r="EM335" s="198"/>
      <c r="EN335" s="198"/>
    </row>
    <row r="336" spans="3:144" x14ac:dyDescent="0.2">
      <c r="C336" s="198"/>
      <c r="D336" s="198"/>
      <c r="E336" s="198"/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  <c r="AZ336" s="198"/>
      <c r="BA336" s="198"/>
      <c r="BB336" s="198"/>
      <c r="BC336" s="198"/>
      <c r="BD336" s="198"/>
      <c r="BE336" s="198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  <c r="BZ336" s="198"/>
      <c r="CA336" s="198"/>
      <c r="CB336" s="198"/>
      <c r="CC336" s="198"/>
      <c r="CD336" s="198"/>
      <c r="CE336" s="198"/>
      <c r="CF336" s="198"/>
      <c r="CG336" s="198"/>
      <c r="CH336" s="198"/>
      <c r="CI336" s="198"/>
      <c r="CJ336" s="198"/>
      <c r="CK336" s="198"/>
      <c r="CL336" s="198"/>
      <c r="CM336" s="198"/>
      <c r="CN336" s="198"/>
      <c r="CO336" s="198"/>
      <c r="CP336" s="198"/>
      <c r="CQ336" s="198"/>
      <c r="CR336" s="198"/>
      <c r="CS336" s="198"/>
      <c r="CT336" s="198"/>
      <c r="CU336" s="198"/>
      <c r="CV336" s="198"/>
      <c r="CW336" s="198"/>
      <c r="CX336" s="198"/>
      <c r="CY336" s="198"/>
      <c r="CZ336" s="198"/>
      <c r="DA336" s="198"/>
      <c r="DB336" s="198"/>
      <c r="DC336" s="198"/>
      <c r="DD336" s="198"/>
      <c r="DE336" s="198"/>
      <c r="DF336" s="198"/>
      <c r="DG336" s="198"/>
      <c r="DH336" s="198"/>
      <c r="DI336" s="198"/>
      <c r="DJ336" s="198"/>
      <c r="DK336" s="198"/>
      <c r="DL336" s="198"/>
      <c r="DM336" s="198"/>
      <c r="DN336" s="198"/>
      <c r="DO336" s="198"/>
      <c r="DP336" s="198"/>
      <c r="DQ336" s="198"/>
      <c r="DR336" s="198"/>
      <c r="DS336" s="198"/>
      <c r="DT336" s="198"/>
      <c r="DU336" s="198"/>
      <c r="DV336" s="198"/>
      <c r="DW336" s="198"/>
      <c r="DX336" s="198"/>
      <c r="DY336" s="198"/>
      <c r="DZ336" s="198"/>
      <c r="EA336" s="198"/>
      <c r="EB336" s="198"/>
      <c r="EC336" s="198"/>
      <c r="ED336" s="198"/>
      <c r="EE336" s="198"/>
      <c r="EF336" s="198"/>
      <c r="EG336" s="198"/>
      <c r="EH336" s="198"/>
      <c r="EI336" s="198"/>
      <c r="EJ336" s="198"/>
      <c r="EK336" s="198"/>
      <c r="EL336" s="198"/>
      <c r="EM336" s="198"/>
      <c r="EN336" s="198"/>
    </row>
    <row r="337" spans="3:144" x14ac:dyDescent="0.2">
      <c r="C337" s="198"/>
      <c r="D337" s="198"/>
      <c r="E337" s="198"/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  <c r="BZ337" s="198"/>
      <c r="CA337" s="198"/>
      <c r="CB337" s="198"/>
      <c r="CC337" s="198"/>
      <c r="CD337" s="198"/>
      <c r="CE337" s="198"/>
      <c r="CF337" s="198"/>
      <c r="CG337" s="198"/>
      <c r="CH337" s="198"/>
      <c r="CI337" s="198"/>
      <c r="CJ337" s="198"/>
      <c r="CK337" s="198"/>
      <c r="CL337" s="198"/>
      <c r="CM337" s="198"/>
      <c r="CN337" s="198"/>
      <c r="CO337" s="198"/>
      <c r="CP337" s="198"/>
      <c r="CQ337" s="198"/>
      <c r="CR337" s="198"/>
      <c r="CS337" s="198"/>
      <c r="CT337" s="198"/>
      <c r="CU337" s="198"/>
      <c r="CV337" s="198"/>
      <c r="CW337" s="198"/>
      <c r="CX337" s="198"/>
      <c r="CY337" s="198"/>
      <c r="CZ337" s="198"/>
      <c r="DA337" s="198"/>
      <c r="DB337" s="198"/>
      <c r="DC337" s="198"/>
      <c r="DD337" s="198"/>
      <c r="DE337" s="198"/>
      <c r="DF337" s="198"/>
      <c r="DG337" s="198"/>
      <c r="DH337" s="198"/>
      <c r="DI337" s="198"/>
      <c r="DJ337" s="198"/>
      <c r="DK337" s="198"/>
      <c r="DL337" s="198"/>
      <c r="DM337" s="198"/>
      <c r="DN337" s="198"/>
      <c r="DO337" s="198"/>
      <c r="DP337" s="198"/>
      <c r="DQ337" s="198"/>
      <c r="DR337" s="198"/>
      <c r="DS337" s="198"/>
      <c r="DT337" s="198"/>
      <c r="DU337" s="198"/>
      <c r="DV337" s="198"/>
      <c r="DW337" s="198"/>
      <c r="DX337" s="198"/>
      <c r="DY337" s="198"/>
      <c r="DZ337" s="198"/>
      <c r="EA337" s="198"/>
      <c r="EB337" s="198"/>
      <c r="EC337" s="198"/>
      <c r="ED337" s="198"/>
      <c r="EE337" s="198"/>
      <c r="EF337" s="198"/>
      <c r="EG337" s="198"/>
      <c r="EH337" s="198"/>
      <c r="EI337" s="198"/>
      <c r="EJ337" s="198"/>
      <c r="EK337" s="198"/>
      <c r="EL337" s="198"/>
      <c r="EM337" s="198"/>
      <c r="EN337" s="198"/>
    </row>
    <row r="338" spans="3:144" x14ac:dyDescent="0.2">
      <c r="C338" s="198"/>
      <c r="D338" s="198"/>
      <c r="E338" s="198"/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  <c r="BZ338" s="198"/>
      <c r="CA338" s="198"/>
      <c r="CB338" s="198"/>
      <c r="CC338" s="198"/>
      <c r="CD338" s="198"/>
      <c r="CE338" s="198"/>
      <c r="CF338" s="198"/>
      <c r="CG338" s="198"/>
      <c r="CH338" s="198"/>
      <c r="CI338" s="198"/>
      <c r="CJ338" s="198"/>
      <c r="CK338" s="198"/>
      <c r="CL338" s="198"/>
      <c r="CM338" s="198"/>
      <c r="CN338" s="198"/>
      <c r="CO338" s="198"/>
      <c r="CP338" s="198"/>
      <c r="CQ338" s="198"/>
      <c r="CR338" s="198"/>
      <c r="CS338" s="198"/>
      <c r="CT338" s="198"/>
      <c r="CU338" s="198"/>
      <c r="CV338" s="198"/>
      <c r="CW338" s="198"/>
      <c r="CX338" s="198"/>
      <c r="CY338" s="198"/>
      <c r="CZ338" s="198"/>
      <c r="DA338" s="198"/>
      <c r="DB338" s="198"/>
      <c r="DC338" s="198"/>
      <c r="DD338" s="198"/>
      <c r="DE338" s="198"/>
      <c r="DF338" s="198"/>
      <c r="DG338" s="198"/>
      <c r="DH338" s="198"/>
      <c r="DI338" s="198"/>
      <c r="DJ338" s="198"/>
      <c r="DK338" s="198"/>
      <c r="DL338" s="198"/>
      <c r="DM338" s="198"/>
      <c r="DN338" s="198"/>
      <c r="DO338" s="198"/>
      <c r="DP338" s="198"/>
      <c r="DQ338" s="198"/>
      <c r="DR338" s="198"/>
      <c r="DS338" s="198"/>
      <c r="DT338" s="198"/>
      <c r="DU338" s="198"/>
      <c r="DV338" s="198"/>
      <c r="DW338" s="198"/>
      <c r="DX338" s="198"/>
      <c r="DY338" s="198"/>
      <c r="DZ338" s="198"/>
      <c r="EA338" s="198"/>
      <c r="EB338" s="198"/>
      <c r="EC338" s="198"/>
      <c r="ED338" s="198"/>
      <c r="EE338" s="198"/>
      <c r="EF338" s="198"/>
      <c r="EG338" s="198"/>
      <c r="EH338" s="198"/>
      <c r="EI338" s="198"/>
      <c r="EJ338" s="198"/>
      <c r="EK338" s="198"/>
      <c r="EL338" s="198"/>
      <c r="EM338" s="198"/>
      <c r="EN338" s="198"/>
    </row>
    <row r="339" spans="3:144" x14ac:dyDescent="0.2">
      <c r="C339" s="198"/>
      <c r="D339" s="198"/>
      <c r="E339" s="198"/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98"/>
      <c r="BO339" s="198"/>
      <c r="BP339" s="198"/>
      <c r="BQ339" s="198"/>
      <c r="BR339" s="198"/>
      <c r="BS339" s="198"/>
      <c r="BT339" s="198"/>
      <c r="BU339" s="198"/>
      <c r="BV339" s="198"/>
      <c r="BW339" s="198"/>
      <c r="BX339" s="198"/>
      <c r="BY339" s="198"/>
      <c r="BZ339" s="198"/>
      <c r="CA339" s="198"/>
      <c r="CB339" s="198"/>
      <c r="CC339" s="198"/>
      <c r="CD339" s="198"/>
      <c r="CE339" s="198"/>
      <c r="CF339" s="198"/>
      <c r="CG339" s="198"/>
      <c r="CH339" s="198"/>
      <c r="CI339" s="198"/>
      <c r="CJ339" s="198"/>
      <c r="CK339" s="198"/>
      <c r="CL339" s="198"/>
      <c r="CM339" s="198"/>
      <c r="CN339" s="198"/>
      <c r="CO339" s="198"/>
      <c r="CP339" s="198"/>
      <c r="CQ339" s="198"/>
      <c r="CR339" s="198"/>
      <c r="CS339" s="198"/>
      <c r="CT339" s="198"/>
      <c r="CU339" s="198"/>
      <c r="CV339" s="198"/>
      <c r="CW339" s="198"/>
      <c r="CX339" s="198"/>
      <c r="CY339" s="198"/>
      <c r="CZ339" s="198"/>
      <c r="DA339" s="198"/>
      <c r="DB339" s="198"/>
      <c r="DC339" s="198"/>
      <c r="DD339" s="198"/>
      <c r="DE339" s="198"/>
      <c r="DF339" s="198"/>
      <c r="DG339" s="198"/>
      <c r="DH339" s="198"/>
      <c r="DI339" s="198"/>
      <c r="DJ339" s="198"/>
      <c r="DK339" s="198"/>
      <c r="DL339" s="198"/>
      <c r="DM339" s="198"/>
      <c r="DN339" s="198"/>
      <c r="DO339" s="198"/>
      <c r="DP339" s="198"/>
      <c r="DQ339" s="198"/>
      <c r="DR339" s="198"/>
      <c r="DS339" s="198"/>
      <c r="DT339" s="198"/>
      <c r="DU339" s="198"/>
      <c r="DV339" s="198"/>
      <c r="DW339" s="198"/>
      <c r="DX339" s="198"/>
      <c r="DY339" s="198"/>
      <c r="DZ339" s="198"/>
      <c r="EA339" s="198"/>
      <c r="EB339" s="198"/>
      <c r="EC339" s="198"/>
      <c r="ED339" s="198"/>
      <c r="EE339" s="198"/>
      <c r="EF339" s="198"/>
      <c r="EG339" s="198"/>
      <c r="EH339" s="198"/>
      <c r="EI339" s="198"/>
      <c r="EJ339" s="198"/>
      <c r="EK339" s="198"/>
      <c r="EL339" s="198"/>
      <c r="EM339" s="198"/>
      <c r="EN339" s="198"/>
    </row>
    <row r="340" spans="3:144" x14ac:dyDescent="0.2">
      <c r="C340" s="198"/>
      <c r="D340" s="198"/>
      <c r="E340" s="198"/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  <c r="BU340" s="198"/>
      <c r="BV340" s="198"/>
      <c r="BW340" s="198"/>
      <c r="BX340" s="198"/>
      <c r="BY340" s="198"/>
      <c r="BZ340" s="198"/>
      <c r="CA340" s="198"/>
      <c r="CB340" s="198"/>
      <c r="CC340" s="198"/>
      <c r="CD340" s="198"/>
      <c r="CE340" s="198"/>
      <c r="CF340" s="198"/>
      <c r="CG340" s="198"/>
      <c r="CH340" s="198"/>
      <c r="CI340" s="198"/>
      <c r="CJ340" s="198"/>
      <c r="CK340" s="198"/>
      <c r="CL340" s="198"/>
      <c r="CM340" s="198"/>
      <c r="CN340" s="198"/>
      <c r="CO340" s="198"/>
      <c r="CP340" s="198"/>
      <c r="CQ340" s="198"/>
      <c r="CR340" s="198"/>
      <c r="CS340" s="198"/>
      <c r="CT340" s="198"/>
      <c r="CU340" s="198"/>
      <c r="CV340" s="198"/>
      <c r="CW340" s="198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198"/>
      <c r="DN340" s="198"/>
      <c r="DO340" s="198"/>
      <c r="DP340" s="198"/>
      <c r="DQ340" s="198"/>
      <c r="DR340" s="198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  <c r="EC340" s="198"/>
      <c r="ED340" s="198"/>
      <c r="EE340" s="198"/>
      <c r="EF340" s="198"/>
      <c r="EG340" s="198"/>
      <c r="EH340" s="198"/>
      <c r="EI340" s="198"/>
      <c r="EJ340" s="198"/>
      <c r="EK340" s="198"/>
      <c r="EL340" s="198"/>
      <c r="EM340" s="198"/>
      <c r="EN340" s="198"/>
    </row>
    <row r="341" spans="3:144" x14ac:dyDescent="0.2">
      <c r="C341" s="198"/>
      <c r="D341" s="198"/>
      <c r="E341" s="198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98"/>
      <c r="BO341" s="198"/>
      <c r="BP341" s="198"/>
      <c r="BQ341" s="198"/>
      <c r="BR341" s="198"/>
      <c r="BS341" s="198"/>
      <c r="BT341" s="198"/>
      <c r="BU341" s="198"/>
      <c r="BV341" s="198"/>
      <c r="BW341" s="198"/>
      <c r="BX341" s="198"/>
      <c r="BY341" s="198"/>
      <c r="BZ341" s="198"/>
      <c r="CA341" s="198"/>
      <c r="CB341" s="198"/>
      <c r="CC341" s="198"/>
      <c r="CD341" s="198"/>
      <c r="CE341" s="198"/>
      <c r="CF341" s="198"/>
      <c r="CG341" s="198"/>
      <c r="CH341" s="198"/>
      <c r="CI341" s="198"/>
      <c r="CJ341" s="198"/>
      <c r="CK341" s="198"/>
      <c r="CL341" s="198"/>
      <c r="CM341" s="198"/>
      <c r="CN341" s="198"/>
      <c r="CO341" s="198"/>
      <c r="CP341" s="198"/>
      <c r="CQ341" s="198"/>
      <c r="CR341" s="198"/>
      <c r="CS341" s="198"/>
      <c r="CT341" s="198"/>
      <c r="CU341" s="198"/>
      <c r="CV341" s="198"/>
      <c r="CW341" s="198"/>
      <c r="CX341" s="198"/>
      <c r="CY341" s="198"/>
      <c r="CZ341" s="198"/>
      <c r="DA341" s="198"/>
      <c r="DB341" s="198"/>
      <c r="DC341" s="198"/>
      <c r="DD341" s="198"/>
      <c r="DE341" s="198"/>
      <c r="DF341" s="198"/>
      <c r="DG341" s="198"/>
      <c r="DH341" s="198"/>
      <c r="DI341" s="198"/>
      <c r="DJ341" s="198"/>
      <c r="DK341" s="198"/>
      <c r="DL341" s="198"/>
      <c r="DM341" s="198"/>
      <c r="DN341" s="198"/>
      <c r="DO341" s="198"/>
      <c r="DP341" s="198"/>
      <c r="DQ341" s="198"/>
      <c r="DR341" s="198"/>
      <c r="DS341" s="198"/>
      <c r="DT341" s="198"/>
      <c r="DU341" s="198"/>
      <c r="DV341" s="198"/>
      <c r="DW341" s="198"/>
      <c r="DX341" s="198"/>
      <c r="DY341" s="198"/>
      <c r="DZ341" s="198"/>
      <c r="EA341" s="198"/>
      <c r="EB341" s="198"/>
      <c r="EC341" s="198"/>
      <c r="ED341" s="198"/>
      <c r="EE341" s="198"/>
      <c r="EF341" s="198"/>
      <c r="EG341" s="198"/>
      <c r="EH341" s="198"/>
      <c r="EI341" s="198"/>
      <c r="EJ341" s="198"/>
      <c r="EK341" s="198"/>
      <c r="EL341" s="198"/>
      <c r="EM341" s="198"/>
      <c r="EN341" s="198"/>
    </row>
    <row r="342" spans="3:144" x14ac:dyDescent="0.2">
      <c r="C342" s="198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98"/>
      <c r="BO342" s="198"/>
      <c r="BP342" s="198"/>
      <c r="BQ342" s="198"/>
      <c r="BR342" s="198"/>
      <c r="BS342" s="198"/>
      <c r="BT342" s="198"/>
      <c r="BU342" s="198"/>
      <c r="BV342" s="198"/>
      <c r="BW342" s="198"/>
      <c r="BX342" s="198"/>
      <c r="BY342" s="198"/>
      <c r="BZ342" s="198"/>
      <c r="CA342" s="198"/>
      <c r="CB342" s="198"/>
      <c r="CC342" s="198"/>
      <c r="CD342" s="198"/>
      <c r="CE342" s="198"/>
      <c r="CF342" s="198"/>
      <c r="CG342" s="198"/>
      <c r="CH342" s="198"/>
      <c r="CI342" s="198"/>
      <c r="CJ342" s="198"/>
      <c r="CK342" s="198"/>
      <c r="CL342" s="198"/>
      <c r="CM342" s="198"/>
      <c r="CN342" s="198"/>
      <c r="CO342" s="198"/>
      <c r="CP342" s="198"/>
      <c r="CQ342" s="198"/>
      <c r="CR342" s="198"/>
      <c r="CS342" s="198"/>
      <c r="CT342" s="198"/>
      <c r="CU342" s="198"/>
      <c r="CV342" s="198"/>
      <c r="CW342" s="198"/>
      <c r="CX342" s="198"/>
      <c r="CY342" s="198"/>
      <c r="CZ342" s="198"/>
      <c r="DA342" s="198"/>
      <c r="DB342" s="198"/>
      <c r="DC342" s="198"/>
      <c r="DD342" s="198"/>
      <c r="DE342" s="198"/>
      <c r="DF342" s="198"/>
      <c r="DG342" s="198"/>
      <c r="DH342" s="198"/>
      <c r="DI342" s="198"/>
      <c r="DJ342" s="198"/>
      <c r="DK342" s="198"/>
      <c r="DL342" s="198"/>
      <c r="DM342" s="198"/>
      <c r="DN342" s="198"/>
      <c r="DO342" s="198"/>
      <c r="DP342" s="198"/>
      <c r="DQ342" s="198"/>
      <c r="DR342" s="198"/>
      <c r="DS342" s="198"/>
      <c r="DT342" s="198"/>
      <c r="DU342" s="198"/>
      <c r="DV342" s="198"/>
      <c r="DW342" s="198"/>
      <c r="DX342" s="198"/>
      <c r="DY342" s="198"/>
      <c r="DZ342" s="198"/>
      <c r="EA342" s="198"/>
      <c r="EB342" s="198"/>
      <c r="EC342" s="198"/>
      <c r="ED342" s="198"/>
      <c r="EE342" s="198"/>
      <c r="EF342" s="198"/>
      <c r="EG342" s="198"/>
      <c r="EH342" s="198"/>
      <c r="EI342" s="198"/>
      <c r="EJ342" s="198"/>
      <c r="EK342" s="198"/>
      <c r="EL342" s="198"/>
      <c r="EM342" s="198"/>
      <c r="EN342" s="198"/>
    </row>
    <row r="343" spans="3:144" x14ac:dyDescent="0.2">
      <c r="C343" s="198"/>
      <c r="D343" s="198"/>
      <c r="E343" s="198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98"/>
      <c r="BD343" s="198"/>
      <c r="BE343" s="198"/>
      <c r="BF343" s="198"/>
      <c r="BG343" s="198"/>
      <c r="BH343" s="198"/>
      <c r="BI343" s="198"/>
      <c r="BJ343" s="198"/>
      <c r="BK343" s="198"/>
      <c r="BL343" s="198"/>
      <c r="BM343" s="198"/>
      <c r="BN343" s="198"/>
      <c r="BO343" s="198"/>
      <c r="BP343" s="198"/>
      <c r="BQ343" s="198"/>
      <c r="BR343" s="198"/>
      <c r="BS343" s="198"/>
      <c r="BT343" s="198"/>
      <c r="BU343" s="198"/>
      <c r="BV343" s="198"/>
      <c r="BW343" s="198"/>
      <c r="BX343" s="198"/>
      <c r="BY343" s="198"/>
      <c r="BZ343" s="198"/>
      <c r="CA343" s="198"/>
      <c r="CB343" s="198"/>
      <c r="CC343" s="198"/>
      <c r="CD343" s="198"/>
      <c r="CE343" s="198"/>
      <c r="CF343" s="198"/>
      <c r="CG343" s="198"/>
      <c r="CH343" s="198"/>
      <c r="CI343" s="198"/>
      <c r="CJ343" s="198"/>
      <c r="CK343" s="198"/>
      <c r="CL343" s="198"/>
      <c r="CM343" s="198"/>
      <c r="CN343" s="198"/>
      <c r="CO343" s="198"/>
      <c r="CP343" s="198"/>
      <c r="CQ343" s="198"/>
      <c r="CR343" s="198"/>
      <c r="CS343" s="198"/>
      <c r="CT343" s="198"/>
      <c r="CU343" s="198"/>
      <c r="CV343" s="198"/>
      <c r="CW343" s="198"/>
      <c r="CX343" s="198"/>
      <c r="CY343" s="198"/>
      <c r="CZ343" s="198"/>
      <c r="DA343" s="198"/>
      <c r="DB343" s="198"/>
      <c r="DC343" s="198"/>
      <c r="DD343" s="198"/>
      <c r="DE343" s="198"/>
      <c r="DF343" s="198"/>
      <c r="DG343" s="198"/>
      <c r="DH343" s="198"/>
      <c r="DI343" s="198"/>
      <c r="DJ343" s="198"/>
      <c r="DK343" s="198"/>
      <c r="DL343" s="198"/>
      <c r="DM343" s="198"/>
      <c r="DN343" s="198"/>
      <c r="DO343" s="198"/>
      <c r="DP343" s="198"/>
      <c r="DQ343" s="198"/>
      <c r="DR343" s="198"/>
      <c r="DS343" s="198"/>
      <c r="DT343" s="198"/>
      <c r="DU343" s="198"/>
      <c r="DV343" s="198"/>
      <c r="DW343" s="198"/>
      <c r="DX343" s="198"/>
      <c r="DY343" s="198"/>
      <c r="DZ343" s="198"/>
      <c r="EA343" s="198"/>
      <c r="EB343" s="198"/>
      <c r="EC343" s="198"/>
      <c r="ED343" s="198"/>
      <c r="EE343" s="198"/>
      <c r="EF343" s="198"/>
      <c r="EG343" s="198"/>
      <c r="EH343" s="198"/>
      <c r="EI343" s="198"/>
      <c r="EJ343" s="198"/>
      <c r="EK343" s="198"/>
      <c r="EL343" s="198"/>
      <c r="EM343" s="198"/>
      <c r="EN343" s="198"/>
    </row>
    <row r="344" spans="3:144" x14ac:dyDescent="0.2">
      <c r="C344" s="198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8"/>
      <c r="AT344" s="198"/>
      <c r="AU344" s="198"/>
      <c r="AV344" s="198"/>
      <c r="AW344" s="198"/>
      <c r="AX344" s="198"/>
      <c r="AY344" s="198"/>
      <c r="AZ344" s="198"/>
      <c r="BA344" s="198"/>
      <c r="BB344" s="198"/>
      <c r="BC344" s="198"/>
      <c r="BD344" s="198"/>
      <c r="BE344" s="198"/>
      <c r="BF344" s="198"/>
      <c r="BG344" s="198"/>
      <c r="BH344" s="198"/>
      <c r="BI344" s="198"/>
      <c r="BJ344" s="198"/>
      <c r="BK344" s="198"/>
      <c r="BL344" s="198"/>
      <c r="BM344" s="198"/>
      <c r="BN344" s="198"/>
      <c r="BO344" s="198"/>
      <c r="BP344" s="198"/>
      <c r="BQ344" s="198"/>
      <c r="BR344" s="198"/>
      <c r="BS344" s="198"/>
      <c r="BT344" s="198"/>
      <c r="BU344" s="198"/>
      <c r="BV344" s="198"/>
      <c r="BW344" s="198"/>
      <c r="BX344" s="198"/>
      <c r="BY344" s="198"/>
      <c r="BZ344" s="198"/>
      <c r="CA344" s="198"/>
      <c r="CB344" s="198"/>
      <c r="CC344" s="198"/>
      <c r="CD344" s="198"/>
      <c r="CE344" s="198"/>
      <c r="CF344" s="198"/>
      <c r="CG344" s="198"/>
      <c r="CH344" s="198"/>
      <c r="CI344" s="198"/>
      <c r="CJ344" s="198"/>
      <c r="CK344" s="198"/>
      <c r="CL344" s="198"/>
      <c r="CM344" s="198"/>
      <c r="CN344" s="198"/>
      <c r="CO344" s="198"/>
      <c r="CP344" s="198"/>
      <c r="CQ344" s="198"/>
      <c r="CR344" s="198"/>
      <c r="CS344" s="198"/>
      <c r="CT344" s="198"/>
      <c r="CU344" s="198"/>
      <c r="CV344" s="198"/>
      <c r="CW344" s="198"/>
      <c r="CX344" s="198"/>
      <c r="CY344" s="198"/>
      <c r="CZ344" s="198"/>
      <c r="DA344" s="198"/>
      <c r="DB344" s="198"/>
      <c r="DC344" s="198"/>
      <c r="DD344" s="198"/>
      <c r="DE344" s="198"/>
      <c r="DF344" s="198"/>
      <c r="DG344" s="198"/>
      <c r="DH344" s="198"/>
      <c r="DI344" s="198"/>
      <c r="DJ344" s="198"/>
      <c r="DK344" s="198"/>
      <c r="DL344" s="198"/>
      <c r="DM344" s="198"/>
      <c r="DN344" s="198"/>
      <c r="DO344" s="198"/>
      <c r="DP344" s="198"/>
      <c r="DQ344" s="198"/>
      <c r="DR344" s="198"/>
      <c r="DS344" s="198"/>
      <c r="DT344" s="198"/>
      <c r="DU344" s="198"/>
      <c r="DV344" s="198"/>
      <c r="DW344" s="198"/>
      <c r="DX344" s="198"/>
      <c r="DY344" s="198"/>
      <c r="DZ344" s="198"/>
      <c r="EA344" s="198"/>
      <c r="EB344" s="198"/>
      <c r="EC344" s="198"/>
      <c r="ED344" s="198"/>
      <c r="EE344" s="198"/>
      <c r="EF344" s="198"/>
      <c r="EG344" s="198"/>
      <c r="EH344" s="198"/>
      <c r="EI344" s="198"/>
      <c r="EJ344" s="198"/>
      <c r="EK344" s="198"/>
      <c r="EL344" s="198"/>
      <c r="EM344" s="198"/>
      <c r="EN344" s="198"/>
    </row>
    <row r="345" spans="3:144" x14ac:dyDescent="0.2">
      <c r="C345" s="198"/>
      <c r="D345" s="198"/>
      <c r="E345" s="198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8"/>
      <c r="AT345" s="198"/>
      <c r="AU345" s="198"/>
      <c r="AV345" s="198"/>
      <c r="AW345" s="198"/>
      <c r="AX345" s="198"/>
      <c r="AY345" s="198"/>
      <c r="AZ345" s="198"/>
      <c r="BA345" s="198"/>
      <c r="BB345" s="198"/>
      <c r="BC345" s="198"/>
      <c r="BD345" s="198"/>
      <c r="BE345" s="198"/>
      <c r="BF345" s="198"/>
      <c r="BG345" s="198"/>
      <c r="BH345" s="198"/>
      <c r="BI345" s="198"/>
      <c r="BJ345" s="198"/>
      <c r="BK345" s="198"/>
      <c r="BL345" s="198"/>
      <c r="BM345" s="198"/>
      <c r="BN345" s="198"/>
      <c r="BO345" s="198"/>
      <c r="BP345" s="198"/>
      <c r="BQ345" s="198"/>
      <c r="BR345" s="198"/>
      <c r="BS345" s="198"/>
      <c r="BT345" s="198"/>
      <c r="BU345" s="198"/>
      <c r="BV345" s="198"/>
      <c r="BW345" s="198"/>
      <c r="BX345" s="198"/>
      <c r="BY345" s="198"/>
      <c r="BZ345" s="198"/>
      <c r="CA345" s="198"/>
      <c r="CB345" s="198"/>
      <c r="CC345" s="198"/>
      <c r="CD345" s="198"/>
      <c r="CE345" s="198"/>
      <c r="CF345" s="198"/>
      <c r="CG345" s="198"/>
      <c r="CH345" s="198"/>
      <c r="CI345" s="198"/>
      <c r="CJ345" s="198"/>
      <c r="CK345" s="198"/>
      <c r="CL345" s="198"/>
      <c r="CM345" s="198"/>
      <c r="CN345" s="198"/>
      <c r="CO345" s="198"/>
      <c r="CP345" s="198"/>
      <c r="CQ345" s="198"/>
      <c r="CR345" s="198"/>
      <c r="CS345" s="198"/>
      <c r="CT345" s="198"/>
      <c r="CU345" s="198"/>
      <c r="CV345" s="198"/>
      <c r="CW345" s="198"/>
      <c r="CX345" s="198"/>
      <c r="CY345" s="198"/>
      <c r="CZ345" s="198"/>
      <c r="DA345" s="198"/>
      <c r="DB345" s="198"/>
      <c r="DC345" s="198"/>
      <c r="DD345" s="198"/>
      <c r="DE345" s="198"/>
      <c r="DF345" s="198"/>
      <c r="DG345" s="198"/>
      <c r="DH345" s="198"/>
      <c r="DI345" s="198"/>
      <c r="DJ345" s="198"/>
      <c r="DK345" s="198"/>
      <c r="DL345" s="198"/>
      <c r="DM345" s="198"/>
      <c r="DN345" s="198"/>
      <c r="DO345" s="198"/>
      <c r="DP345" s="198"/>
      <c r="DQ345" s="198"/>
      <c r="DR345" s="198"/>
      <c r="DS345" s="198"/>
      <c r="DT345" s="198"/>
      <c r="DU345" s="198"/>
      <c r="DV345" s="198"/>
      <c r="DW345" s="198"/>
      <c r="DX345" s="198"/>
      <c r="DY345" s="198"/>
      <c r="DZ345" s="198"/>
      <c r="EA345" s="198"/>
      <c r="EB345" s="198"/>
      <c r="EC345" s="198"/>
      <c r="ED345" s="198"/>
      <c r="EE345" s="198"/>
      <c r="EF345" s="198"/>
      <c r="EG345" s="198"/>
      <c r="EH345" s="198"/>
      <c r="EI345" s="198"/>
      <c r="EJ345" s="198"/>
      <c r="EK345" s="198"/>
      <c r="EL345" s="198"/>
      <c r="EM345" s="198"/>
      <c r="EN345" s="198"/>
    </row>
    <row r="346" spans="3:144" x14ac:dyDescent="0.2">
      <c r="C346" s="198"/>
      <c r="D346" s="198"/>
      <c r="E346" s="198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8"/>
      <c r="AT346" s="198"/>
      <c r="AU346" s="198"/>
      <c r="AV346" s="198"/>
      <c r="AW346" s="198"/>
      <c r="AX346" s="198"/>
      <c r="AY346" s="198"/>
      <c r="AZ346" s="198"/>
      <c r="BA346" s="198"/>
      <c r="BB346" s="198"/>
      <c r="BC346" s="198"/>
      <c r="BD346" s="198"/>
      <c r="BE346" s="198"/>
      <c r="BF346" s="198"/>
      <c r="BG346" s="198"/>
      <c r="BH346" s="198"/>
      <c r="BI346" s="198"/>
      <c r="BJ346" s="198"/>
      <c r="BK346" s="198"/>
      <c r="BL346" s="198"/>
      <c r="BM346" s="198"/>
      <c r="BN346" s="198"/>
      <c r="BO346" s="198"/>
      <c r="BP346" s="198"/>
      <c r="BQ346" s="198"/>
      <c r="BR346" s="198"/>
      <c r="BS346" s="198"/>
      <c r="BT346" s="198"/>
      <c r="BU346" s="198"/>
      <c r="BV346" s="198"/>
      <c r="BW346" s="198"/>
      <c r="BX346" s="198"/>
      <c r="BY346" s="198"/>
      <c r="BZ346" s="198"/>
      <c r="CA346" s="198"/>
      <c r="CB346" s="198"/>
      <c r="CC346" s="198"/>
      <c r="CD346" s="198"/>
      <c r="CE346" s="198"/>
      <c r="CF346" s="198"/>
      <c r="CG346" s="198"/>
      <c r="CH346" s="198"/>
      <c r="CI346" s="198"/>
      <c r="CJ346" s="198"/>
      <c r="CK346" s="198"/>
      <c r="CL346" s="198"/>
      <c r="CM346" s="198"/>
      <c r="CN346" s="198"/>
      <c r="CO346" s="198"/>
      <c r="CP346" s="198"/>
      <c r="CQ346" s="198"/>
      <c r="CR346" s="198"/>
      <c r="CS346" s="198"/>
      <c r="CT346" s="198"/>
      <c r="CU346" s="198"/>
      <c r="CV346" s="198"/>
      <c r="CW346" s="198"/>
      <c r="CX346" s="198"/>
      <c r="CY346" s="198"/>
      <c r="CZ346" s="198"/>
      <c r="DA346" s="198"/>
      <c r="DB346" s="198"/>
      <c r="DC346" s="198"/>
      <c r="DD346" s="198"/>
      <c r="DE346" s="198"/>
      <c r="DF346" s="198"/>
      <c r="DG346" s="198"/>
      <c r="DH346" s="198"/>
      <c r="DI346" s="198"/>
      <c r="DJ346" s="198"/>
      <c r="DK346" s="198"/>
      <c r="DL346" s="198"/>
      <c r="DM346" s="198"/>
      <c r="DN346" s="198"/>
      <c r="DO346" s="198"/>
      <c r="DP346" s="198"/>
      <c r="DQ346" s="198"/>
      <c r="DR346" s="198"/>
      <c r="DS346" s="198"/>
      <c r="DT346" s="198"/>
      <c r="DU346" s="198"/>
      <c r="DV346" s="198"/>
      <c r="DW346" s="198"/>
      <c r="DX346" s="198"/>
      <c r="DY346" s="198"/>
      <c r="DZ346" s="198"/>
      <c r="EA346" s="198"/>
      <c r="EB346" s="198"/>
      <c r="EC346" s="198"/>
      <c r="ED346" s="198"/>
      <c r="EE346" s="198"/>
      <c r="EF346" s="198"/>
      <c r="EG346" s="198"/>
      <c r="EH346" s="198"/>
      <c r="EI346" s="198"/>
      <c r="EJ346" s="198"/>
      <c r="EK346" s="198"/>
      <c r="EL346" s="198"/>
      <c r="EM346" s="198"/>
      <c r="EN346" s="198"/>
    </row>
    <row r="347" spans="3:144" x14ac:dyDescent="0.2">
      <c r="C347" s="198"/>
      <c r="D347" s="198"/>
      <c r="E347" s="198"/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  <c r="AL347" s="198"/>
      <c r="AM347" s="198"/>
      <c r="AN347" s="198"/>
      <c r="AO347" s="198"/>
      <c r="AP347" s="198"/>
      <c r="AQ347" s="198"/>
      <c r="AR347" s="198"/>
      <c r="AS347" s="198"/>
      <c r="AT347" s="198"/>
      <c r="AU347" s="198"/>
      <c r="AV347" s="198"/>
      <c r="AW347" s="198"/>
      <c r="AX347" s="198"/>
      <c r="AY347" s="198"/>
      <c r="AZ347" s="19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98"/>
      <c r="BO347" s="198"/>
      <c r="BP347" s="198"/>
      <c r="BQ347" s="198"/>
      <c r="BR347" s="198"/>
      <c r="BS347" s="198"/>
      <c r="BT347" s="198"/>
      <c r="BU347" s="198"/>
      <c r="BV347" s="198"/>
      <c r="BW347" s="198"/>
      <c r="BX347" s="198"/>
      <c r="BY347" s="198"/>
      <c r="BZ347" s="198"/>
      <c r="CA347" s="198"/>
      <c r="CB347" s="198"/>
      <c r="CC347" s="198"/>
      <c r="CD347" s="198"/>
      <c r="CE347" s="198"/>
      <c r="CF347" s="198"/>
      <c r="CG347" s="198"/>
      <c r="CH347" s="198"/>
      <c r="CI347" s="198"/>
      <c r="CJ347" s="198"/>
      <c r="CK347" s="198"/>
      <c r="CL347" s="198"/>
      <c r="CM347" s="198"/>
      <c r="CN347" s="198"/>
      <c r="CO347" s="198"/>
      <c r="CP347" s="198"/>
      <c r="CQ347" s="198"/>
      <c r="CR347" s="198"/>
      <c r="CS347" s="198"/>
      <c r="CT347" s="198"/>
      <c r="CU347" s="198"/>
      <c r="CV347" s="198"/>
      <c r="CW347" s="198"/>
      <c r="CX347" s="198"/>
      <c r="CY347" s="198"/>
      <c r="CZ347" s="198"/>
      <c r="DA347" s="198"/>
      <c r="DB347" s="198"/>
      <c r="DC347" s="198"/>
      <c r="DD347" s="198"/>
      <c r="DE347" s="198"/>
      <c r="DF347" s="198"/>
      <c r="DG347" s="198"/>
      <c r="DH347" s="198"/>
      <c r="DI347" s="198"/>
      <c r="DJ347" s="198"/>
      <c r="DK347" s="198"/>
      <c r="DL347" s="198"/>
      <c r="DM347" s="198"/>
      <c r="DN347" s="198"/>
      <c r="DO347" s="198"/>
      <c r="DP347" s="198"/>
      <c r="DQ347" s="198"/>
      <c r="DR347" s="198"/>
      <c r="DS347" s="198"/>
      <c r="DT347" s="198"/>
      <c r="DU347" s="198"/>
      <c r="DV347" s="198"/>
      <c r="DW347" s="198"/>
      <c r="DX347" s="198"/>
      <c r="DY347" s="198"/>
      <c r="DZ347" s="198"/>
      <c r="EA347" s="198"/>
      <c r="EB347" s="198"/>
      <c r="EC347" s="198"/>
      <c r="ED347" s="198"/>
      <c r="EE347" s="198"/>
      <c r="EF347" s="198"/>
      <c r="EG347" s="198"/>
      <c r="EH347" s="198"/>
      <c r="EI347" s="198"/>
      <c r="EJ347" s="198"/>
      <c r="EK347" s="198"/>
      <c r="EL347" s="198"/>
      <c r="EM347" s="198"/>
      <c r="EN347" s="198"/>
    </row>
    <row r="348" spans="3:144" x14ac:dyDescent="0.2">
      <c r="C348" s="198"/>
      <c r="D348" s="198"/>
      <c r="E348" s="198"/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  <c r="AL348" s="198"/>
      <c r="AM348" s="198"/>
      <c r="AN348" s="198"/>
      <c r="AO348" s="198"/>
      <c r="AP348" s="198"/>
      <c r="AQ348" s="198"/>
      <c r="AR348" s="198"/>
      <c r="AS348" s="198"/>
      <c r="AT348" s="198"/>
      <c r="AU348" s="198"/>
      <c r="AV348" s="198"/>
      <c r="AW348" s="198"/>
      <c r="AX348" s="198"/>
      <c r="AY348" s="198"/>
      <c r="AZ348" s="198"/>
      <c r="BA348" s="198"/>
      <c r="BB348" s="198"/>
      <c r="BC348" s="198"/>
      <c r="BD348" s="198"/>
      <c r="BE348" s="198"/>
      <c r="BF348" s="198"/>
      <c r="BG348" s="198"/>
      <c r="BH348" s="198"/>
      <c r="BI348" s="198"/>
      <c r="BJ348" s="198"/>
      <c r="BK348" s="198"/>
      <c r="BL348" s="198"/>
      <c r="BM348" s="198"/>
      <c r="BN348" s="198"/>
      <c r="BO348" s="198"/>
      <c r="BP348" s="198"/>
      <c r="BQ348" s="198"/>
      <c r="BR348" s="198"/>
      <c r="BS348" s="198"/>
      <c r="BT348" s="198"/>
      <c r="BU348" s="198"/>
      <c r="BV348" s="198"/>
      <c r="BW348" s="198"/>
      <c r="BX348" s="198"/>
      <c r="BY348" s="198"/>
      <c r="BZ348" s="198"/>
      <c r="CA348" s="198"/>
      <c r="CB348" s="198"/>
      <c r="CC348" s="198"/>
      <c r="CD348" s="198"/>
      <c r="CE348" s="198"/>
      <c r="CF348" s="198"/>
      <c r="CG348" s="198"/>
      <c r="CH348" s="198"/>
      <c r="CI348" s="198"/>
      <c r="CJ348" s="198"/>
      <c r="CK348" s="198"/>
      <c r="CL348" s="198"/>
      <c r="CM348" s="198"/>
      <c r="CN348" s="198"/>
      <c r="CO348" s="198"/>
      <c r="CP348" s="198"/>
      <c r="CQ348" s="198"/>
      <c r="CR348" s="198"/>
      <c r="CS348" s="198"/>
      <c r="CT348" s="198"/>
      <c r="CU348" s="198"/>
      <c r="CV348" s="198"/>
      <c r="CW348" s="198"/>
      <c r="CX348" s="198"/>
      <c r="CY348" s="198"/>
      <c r="CZ348" s="198"/>
      <c r="DA348" s="198"/>
      <c r="DB348" s="198"/>
      <c r="DC348" s="198"/>
      <c r="DD348" s="198"/>
      <c r="DE348" s="198"/>
      <c r="DF348" s="198"/>
      <c r="DG348" s="198"/>
      <c r="DH348" s="198"/>
      <c r="DI348" s="198"/>
      <c r="DJ348" s="198"/>
      <c r="DK348" s="198"/>
      <c r="DL348" s="198"/>
      <c r="DM348" s="198"/>
      <c r="DN348" s="198"/>
      <c r="DO348" s="198"/>
      <c r="DP348" s="198"/>
      <c r="DQ348" s="198"/>
      <c r="DR348" s="198"/>
      <c r="DS348" s="198"/>
      <c r="DT348" s="198"/>
      <c r="DU348" s="198"/>
      <c r="DV348" s="198"/>
      <c r="DW348" s="198"/>
      <c r="DX348" s="198"/>
      <c r="DY348" s="198"/>
      <c r="DZ348" s="198"/>
      <c r="EA348" s="198"/>
      <c r="EB348" s="198"/>
      <c r="EC348" s="198"/>
      <c r="ED348" s="198"/>
      <c r="EE348" s="198"/>
      <c r="EF348" s="198"/>
      <c r="EG348" s="198"/>
      <c r="EH348" s="198"/>
      <c r="EI348" s="198"/>
      <c r="EJ348" s="198"/>
      <c r="EK348" s="198"/>
      <c r="EL348" s="198"/>
      <c r="EM348" s="198"/>
      <c r="EN348" s="198"/>
    </row>
    <row r="349" spans="3:144" x14ac:dyDescent="0.2">
      <c r="C349" s="198"/>
      <c r="D349" s="198"/>
      <c r="E349" s="198"/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  <c r="AL349" s="198"/>
      <c r="AM349" s="198"/>
      <c r="AN349" s="198"/>
      <c r="AO349" s="198"/>
      <c r="AP349" s="198"/>
      <c r="AQ349" s="198"/>
      <c r="AR349" s="198"/>
      <c r="AS349" s="198"/>
      <c r="AT349" s="198"/>
      <c r="AU349" s="198"/>
      <c r="AV349" s="198"/>
      <c r="AW349" s="198"/>
      <c r="AX349" s="198"/>
      <c r="AY349" s="198"/>
      <c r="AZ349" s="198"/>
      <c r="BA349" s="198"/>
      <c r="BB349" s="198"/>
      <c r="BC349" s="198"/>
      <c r="BD349" s="198"/>
      <c r="BE349" s="198"/>
      <c r="BF349" s="198"/>
      <c r="BG349" s="198"/>
      <c r="BH349" s="198"/>
      <c r="BI349" s="198"/>
      <c r="BJ349" s="198"/>
      <c r="BK349" s="198"/>
      <c r="BL349" s="198"/>
      <c r="BM349" s="198"/>
      <c r="BN349" s="198"/>
      <c r="BO349" s="198"/>
      <c r="BP349" s="198"/>
      <c r="BQ349" s="198"/>
      <c r="BR349" s="198"/>
      <c r="BS349" s="198"/>
      <c r="BT349" s="198"/>
      <c r="BU349" s="198"/>
      <c r="BV349" s="198"/>
      <c r="BW349" s="198"/>
      <c r="BX349" s="198"/>
      <c r="BY349" s="198"/>
      <c r="BZ349" s="198"/>
      <c r="CA349" s="198"/>
      <c r="CB349" s="198"/>
      <c r="CC349" s="198"/>
      <c r="CD349" s="198"/>
      <c r="CE349" s="198"/>
      <c r="CF349" s="198"/>
      <c r="CG349" s="198"/>
      <c r="CH349" s="198"/>
      <c r="CI349" s="198"/>
      <c r="CJ349" s="198"/>
      <c r="CK349" s="198"/>
      <c r="CL349" s="198"/>
      <c r="CM349" s="198"/>
      <c r="CN349" s="198"/>
      <c r="CO349" s="198"/>
      <c r="CP349" s="198"/>
      <c r="CQ349" s="198"/>
      <c r="CR349" s="198"/>
      <c r="CS349" s="198"/>
      <c r="CT349" s="198"/>
      <c r="CU349" s="198"/>
      <c r="CV349" s="198"/>
      <c r="CW349" s="198"/>
      <c r="CX349" s="198"/>
      <c r="CY349" s="198"/>
      <c r="CZ349" s="198"/>
      <c r="DA349" s="198"/>
      <c r="DB349" s="198"/>
      <c r="DC349" s="198"/>
      <c r="DD349" s="198"/>
      <c r="DE349" s="198"/>
      <c r="DF349" s="198"/>
      <c r="DG349" s="198"/>
      <c r="DH349" s="198"/>
      <c r="DI349" s="198"/>
      <c r="DJ349" s="198"/>
      <c r="DK349" s="198"/>
      <c r="DL349" s="198"/>
      <c r="DM349" s="198"/>
      <c r="DN349" s="198"/>
      <c r="DO349" s="198"/>
      <c r="DP349" s="198"/>
      <c r="DQ349" s="198"/>
      <c r="DR349" s="198"/>
      <c r="DS349" s="198"/>
      <c r="DT349" s="198"/>
      <c r="DU349" s="198"/>
      <c r="DV349" s="198"/>
      <c r="DW349" s="198"/>
      <c r="DX349" s="198"/>
      <c r="DY349" s="198"/>
      <c r="DZ349" s="198"/>
      <c r="EA349" s="198"/>
      <c r="EB349" s="198"/>
      <c r="EC349" s="198"/>
      <c r="ED349" s="198"/>
      <c r="EE349" s="198"/>
      <c r="EF349" s="198"/>
      <c r="EG349" s="198"/>
      <c r="EH349" s="198"/>
      <c r="EI349" s="198"/>
      <c r="EJ349" s="198"/>
      <c r="EK349" s="198"/>
      <c r="EL349" s="198"/>
      <c r="EM349" s="198"/>
      <c r="EN349" s="198"/>
    </row>
    <row r="350" spans="3:144" x14ac:dyDescent="0.2">
      <c r="C350" s="198"/>
      <c r="D350" s="198"/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  <c r="AP350" s="198"/>
      <c r="AQ350" s="198"/>
      <c r="AR350" s="198"/>
      <c r="AS350" s="198"/>
      <c r="AT350" s="198"/>
      <c r="AU350" s="198"/>
      <c r="AV350" s="198"/>
      <c r="AW350" s="198"/>
      <c r="AX350" s="198"/>
      <c r="AY350" s="198"/>
      <c r="AZ350" s="198"/>
      <c r="BA350" s="198"/>
      <c r="BB350" s="198"/>
      <c r="BC350" s="198"/>
      <c r="BD350" s="198"/>
      <c r="BE350" s="198"/>
      <c r="BF350" s="198"/>
      <c r="BG350" s="198"/>
      <c r="BH350" s="198"/>
      <c r="BI350" s="198"/>
      <c r="BJ350" s="198"/>
      <c r="BK350" s="198"/>
      <c r="BL350" s="198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8"/>
      <c r="BW350" s="198"/>
      <c r="BX350" s="198"/>
      <c r="BY350" s="198"/>
      <c r="BZ350" s="198"/>
      <c r="CA350" s="198"/>
      <c r="CB350" s="198"/>
      <c r="CC350" s="198"/>
      <c r="CD350" s="198"/>
      <c r="CE350" s="198"/>
      <c r="CF350" s="198"/>
      <c r="CG350" s="198"/>
      <c r="CH350" s="198"/>
      <c r="CI350" s="198"/>
      <c r="CJ350" s="198"/>
      <c r="CK350" s="198"/>
      <c r="CL350" s="198"/>
      <c r="CM350" s="198"/>
      <c r="CN350" s="198"/>
      <c r="CO350" s="198"/>
      <c r="CP350" s="198"/>
      <c r="CQ350" s="198"/>
      <c r="CR350" s="198"/>
      <c r="CS350" s="198"/>
      <c r="CT350" s="198"/>
      <c r="CU350" s="198"/>
      <c r="CV350" s="198"/>
      <c r="CW350" s="198"/>
      <c r="CX350" s="198"/>
      <c r="CY350" s="198"/>
      <c r="CZ350" s="198"/>
      <c r="DA350" s="198"/>
      <c r="DB350" s="198"/>
      <c r="DC350" s="198"/>
      <c r="DD350" s="198"/>
      <c r="DE350" s="198"/>
      <c r="DF350" s="198"/>
      <c r="DG350" s="198"/>
      <c r="DH350" s="198"/>
      <c r="DI350" s="198"/>
      <c r="DJ350" s="198"/>
      <c r="DK350" s="198"/>
      <c r="DL350" s="198"/>
      <c r="DM350" s="198"/>
      <c r="DN350" s="198"/>
      <c r="DO350" s="198"/>
      <c r="DP350" s="198"/>
      <c r="DQ350" s="198"/>
      <c r="DR350" s="198"/>
      <c r="DS350" s="198"/>
      <c r="DT350" s="198"/>
      <c r="DU350" s="198"/>
      <c r="DV350" s="198"/>
      <c r="DW350" s="198"/>
      <c r="DX350" s="198"/>
      <c r="DY350" s="198"/>
      <c r="DZ350" s="198"/>
      <c r="EA350" s="198"/>
      <c r="EB350" s="198"/>
      <c r="EC350" s="198"/>
      <c r="ED350" s="198"/>
      <c r="EE350" s="198"/>
      <c r="EF350" s="198"/>
      <c r="EG350" s="198"/>
      <c r="EH350" s="198"/>
      <c r="EI350" s="198"/>
      <c r="EJ350" s="198"/>
      <c r="EK350" s="198"/>
      <c r="EL350" s="198"/>
      <c r="EM350" s="198"/>
      <c r="EN350" s="198"/>
    </row>
    <row r="351" spans="3:144" x14ac:dyDescent="0.2">
      <c r="C351" s="198"/>
      <c r="D351" s="198"/>
      <c r="E351" s="198"/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8"/>
      <c r="BA351" s="198"/>
      <c r="BB351" s="198"/>
      <c r="BC351" s="198"/>
      <c r="BD351" s="198"/>
      <c r="BE351" s="198"/>
      <c r="BF351" s="198"/>
      <c r="BG351" s="198"/>
      <c r="BH351" s="198"/>
      <c r="BI351" s="198"/>
      <c r="BJ351" s="198"/>
      <c r="BK351" s="198"/>
      <c r="BL351" s="198"/>
      <c r="BM351" s="198"/>
      <c r="BN351" s="198"/>
      <c r="BO351" s="198"/>
      <c r="BP351" s="198"/>
      <c r="BQ351" s="198"/>
      <c r="BR351" s="198"/>
      <c r="BS351" s="198"/>
      <c r="BT351" s="198"/>
      <c r="BU351" s="198"/>
      <c r="BV351" s="198"/>
      <c r="BW351" s="198"/>
      <c r="BX351" s="198"/>
      <c r="BY351" s="198"/>
      <c r="BZ351" s="198"/>
      <c r="CA351" s="198"/>
      <c r="CB351" s="198"/>
      <c r="CC351" s="198"/>
      <c r="CD351" s="198"/>
      <c r="CE351" s="198"/>
      <c r="CF351" s="198"/>
      <c r="CG351" s="198"/>
      <c r="CH351" s="198"/>
      <c r="CI351" s="198"/>
      <c r="CJ351" s="198"/>
      <c r="CK351" s="198"/>
      <c r="CL351" s="198"/>
      <c r="CM351" s="198"/>
      <c r="CN351" s="198"/>
      <c r="CO351" s="198"/>
      <c r="CP351" s="198"/>
      <c r="CQ351" s="198"/>
      <c r="CR351" s="198"/>
      <c r="CS351" s="198"/>
      <c r="CT351" s="198"/>
      <c r="CU351" s="198"/>
      <c r="CV351" s="198"/>
      <c r="CW351" s="198"/>
      <c r="CX351" s="198"/>
      <c r="CY351" s="198"/>
      <c r="CZ351" s="198"/>
      <c r="DA351" s="198"/>
      <c r="DB351" s="198"/>
      <c r="DC351" s="198"/>
      <c r="DD351" s="198"/>
      <c r="DE351" s="198"/>
      <c r="DF351" s="198"/>
      <c r="DG351" s="198"/>
      <c r="DH351" s="198"/>
      <c r="DI351" s="198"/>
      <c r="DJ351" s="198"/>
      <c r="DK351" s="198"/>
      <c r="DL351" s="198"/>
      <c r="DM351" s="198"/>
      <c r="DN351" s="198"/>
      <c r="DO351" s="198"/>
      <c r="DP351" s="198"/>
      <c r="DQ351" s="198"/>
      <c r="DR351" s="198"/>
      <c r="DS351" s="198"/>
      <c r="DT351" s="198"/>
      <c r="DU351" s="198"/>
      <c r="DV351" s="198"/>
      <c r="DW351" s="198"/>
      <c r="DX351" s="198"/>
      <c r="DY351" s="198"/>
      <c r="DZ351" s="198"/>
      <c r="EA351" s="198"/>
      <c r="EB351" s="198"/>
      <c r="EC351" s="198"/>
      <c r="ED351" s="198"/>
      <c r="EE351" s="198"/>
      <c r="EF351" s="198"/>
      <c r="EG351" s="198"/>
      <c r="EH351" s="198"/>
      <c r="EI351" s="198"/>
      <c r="EJ351" s="198"/>
      <c r="EK351" s="198"/>
      <c r="EL351" s="198"/>
      <c r="EM351" s="198"/>
      <c r="EN351" s="198"/>
    </row>
    <row r="352" spans="3:144" x14ac:dyDescent="0.2">
      <c r="C352" s="198"/>
      <c r="D352" s="198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98"/>
      <c r="BO352" s="198"/>
      <c r="BP352" s="198"/>
      <c r="BQ352" s="198"/>
      <c r="BR352" s="198"/>
      <c r="BS352" s="198"/>
      <c r="BT352" s="198"/>
      <c r="BU352" s="198"/>
      <c r="BV352" s="198"/>
      <c r="BW352" s="198"/>
      <c r="BX352" s="198"/>
      <c r="BY352" s="198"/>
      <c r="BZ352" s="198"/>
      <c r="CA352" s="198"/>
      <c r="CB352" s="198"/>
      <c r="CC352" s="198"/>
      <c r="CD352" s="198"/>
      <c r="CE352" s="198"/>
      <c r="CF352" s="198"/>
      <c r="CG352" s="198"/>
      <c r="CH352" s="198"/>
      <c r="CI352" s="198"/>
      <c r="CJ352" s="198"/>
      <c r="CK352" s="198"/>
      <c r="CL352" s="198"/>
      <c r="CM352" s="198"/>
      <c r="CN352" s="198"/>
      <c r="CO352" s="198"/>
      <c r="CP352" s="198"/>
      <c r="CQ352" s="198"/>
      <c r="CR352" s="198"/>
      <c r="CS352" s="198"/>
      <c r="CT352" s="198"/>
      <c r="CU352" s="198"/>
      <c r="CV352" s="198"/>
      <c r="CW352" s="198"/>
      <c r="CX352" s="198"/>
      <c r="CY352" s="198"/>
      <c r="CZ352" s="198"/>
      <c r="DA352" s="198"/>
      <c r="DB352" s="198"/>
      <c r="DC352" s="198"/>
      <c r="DD352" s="198"/>
      <c r="DE352" s="198"/>
      <c r="DF352" s="198"/>
      <c r="DG352" s="198"/>
      <c r="DH352" s="198"/>
      <c r="DI352" s="198"/>
      <c r="DJ352" s="198"/>
      <c r="DK352" s="198"/>
      <c r="DL352" s="198"/>
      <c r="DM352" s="198"/>
      <c r="DN352" s="198"/>
      <c r="DO352" s="198"/>
      <c r="DP352" s="198"/>
      <c r="DQ352" s="198"/>
      <c r="DR352" s="198"/>
      <c r="DS352" s="198"/>
      <c r="DT352" s="198"/>
      <c r="DU352" s="198"/>
      <c r="DV352" s="198"/>
      <c r="DW352" s="198"/>
      <c r="DX352" s="198"/>
      <c r="DY352" s="198"/>
      <c r="DZ352" s="198"/>
      <c r="EA352" s="198"/>
      <c r="EB352" s="198"/>
      <c r="EC352" s="198"/>
      <c r="ED352" s="198"/>
      <c r="EE352" s="198"/>
      <c r="EF352" s="198"/>
      <c r="EG352" s="198"/>
      <c r="EH352" s="198"/>
      <c r="EI352" s="198"/>
      <c r="EJ352" s="198"/>
      <c r="EK352" s="198"/>
      <c r="EL352" s="198"/>
      <c r="EM352" s="198"/>
      <c r="EN352" s="198"/>
    </row>
    <row r="353" spans="3:144" x14ac:dyDescent="0.2">
      <c r="C353" s="198"/>
      <c r="D353" s="198"/>
      <c r="E353" s="198"/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98"/>
      <c r="BO353" s="198"/>
      <c r="BP353" s="198"/>
      <c r="BQ353" s="198"/>
      <c r="BR353" s="198"/>
      <c r="BS353" s="198"/>
      <c r="BT353" s="198"/>
      <c r="BU353" s="198"/>
      <c r="BV353" s="198"/>
      <c r="BW353" s="198"/>
      <c r="BX353" s="198"/>
      <c r="BY353" s="198"/>
      <c r="BZ353" s="198"/>
      <c r="CA353" s="198"/>
      <c r="CB353" s="198"/>
      <c r="CC353" s="198"/>
      <c r="CD353" s="198"/>
      <c r="CE353" s="198"/>
      <c r="CF353" s="198"/>
      <c r="CG353" s="198"/>
      <c r="CH353" s="198"/>
      <c r="CI353" s="198"/>
      <c r="CJ353" s="198"/>
      <c r="CK353" s="198"/>
      <c r="CL353" s="198"/>
      <c r="CM353" s="198"/>
      <c r="CN353" s="198"/>
      <c r="CO353" s="198"/>
      <c r="CP353" s="198"/>
      <c r="CQ353" s="198"/>
      <c r="CR353" s="198"/>
      <c r="CS353" s="198"/>
      <c r="CT353" s="198"/>
      <c r="CU353" s="198"/>
      <c r="CV353" s="198"/>
      <c r="CW353" s="198"/>
      <c r="CX353" s="198"/>
      <c r="CY353" s="198"/>
      <c r="CZ353" s="198"/>
      <c r="DA353" s="198"/>
      <c r="DB353" s="198"/>
      <c r="DC353" s="198"/>
      <c r="DD353" s="198"/>
      <c r="DE353" s="198"/>
      <c r="DF353" s="198"/>
      <c r="DG353" s="198"/>
      <c r="DH353" s="198"/>
      <c r="DI353" s="198"/>
      <c r="DJ353" s="198"/>
      <c r="DK353" s="198"/>
      <c r="DL353" s="198"/>
      <c r="DM353" s="198"/>
      <c r="DN353" s="198"/>
      <c r="DO353" s="198"/>
      <c r="DP353" s="198"/>
      <c r="DQ353" s="198"/>
      <c r="DR353" s="198"/>
      <c r="DS353" s="198"/>
      <c r="DT353" s="198"/>
      <c r="DU353" s="198"/>
      <c r="DV353" s="198"/>
      <c r="DW353" s="198"/>
      <c r="DX353" s="198"/>
      <c r="DY353" s="198"/>
      <c r="DZ353" s="198"/>
      <c r="EA353" s="198"/>
      <c r="EB353" s="198"/>
      <c r="EC353" s="198"/>
      <c r="ED353" s="198"/>
      <c r="EE353" s="198"/>
      <c r="EF353" s="198"/>
      <c r="EG353" s="198"/>
      <c r="EH353" s="198"/>
      <c r="EI353" s="198"/>
      <c r="EJ353" s="198"/>
      <c r="EK353" s="198"/>
      <c r="EL353" s="198"/>
      <c r="EM353" s="198"/>
      <c r="EN353" s="198"/>
    </row>
    <row r="354" spans="3:144" x14ac:dyDescent="0.2">
      <c r="C354" s="198"/>
      <c r="D354" s="198"/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98"/>
      <c r="BO354" s="198"/>
      <c r="BP354" s="198"/>
      <c r="BQ354" s="198"/>
      <c r="BR354" s="198"/>
      <c r="BS354" s="198"/>
      <c r="BT354" s="198"/>
      <c r="BU354" s="198"/>
      <c r="BV354" s="198"/>
      <c r="BW354" s="198"/>
      <c r="BX354" s="198"/>
      <c r="BY354" s="198"/>
      <c r="BZ354" s="198"/>
      <c r="CA354" s="198"/>
      <c r="CB354" s="198"/>
      <c r="CC354" s="198"/>
      <c r="CD354" s="198"/>
      <c r="CE354" s="198"/>
      <c r="CF354" s="198"/>
      <c r="CG354" s="198"/>
      <c r="CH354" s="198"/>
      <c r="CI354" s="198"/>
      <c r="CJ354" s="198"/>
      <c r="CK354" s="198"/>
      <c r="CL354" s="198"/>
      <c r="CM354" s="198"/>
      <c r="CN354" s="198"/>
      <c r="CO354" s="198"/>
      <c r="CP354" s="198"/>
      <c r="CQ354" s="198"/>
      <c r="CR354" s="198"/>
      <c r="CS354" s="198"/>
      <c r="CT354" s="198"/>
      <c r="CU354" s="198"/>
      <c r="CV354" s="198"/>
      <c r="CW354" s="198"/>
      <c r="CX354" s="198"/>
      <c r="CY354" s="198"/>
      <c r="CZ354" s="198"/>
      <c r="DA354" s="198"/>
      <c r="DB354" s="198"/>
      <c r="DC354" s="198"/>
      <c r="DD354" s="198"/>
      <c r="DE354" s="198"/>
      <c r="DF354" s="198"/>
      <c r="DG354" s="198"/>
      <c r="DH354" s="198"/>
      <c r="DI354" s="198"/>
      <c r="DJ354" s="198"/>
      <c r="DK354" s="198"/>
      <c r="DL354" s="198"/>
      <c r="DM354" s="198"/>
      <c r="DN354" s="198"/>
      <c r="DO354" s="198"/>
      <c r="DP354" s="198"/>
      <c r="DQ354" s="198"/>
      <c r="DR354" s="198"/>
      <c r="DS354" s="198"/>
      <c r="DT354" s="198"/>
      <c r="DU354" s="198"/>
      <c r="DV354" s="198"/>
      <c r="DW354" s="198"/>
      <c r="DX354" s="198"/>
      <c r="DY354" s="198"/>
      <c r="DZ354" s="198"/>
      <c r="EA354" s="198"/>
      <c r="EB354" s="198"/>
      <c r="EC354" s="198"/>
      <c r="ED354" s="198"/>
      <c r="EE354" s="198"/>
      <c r="EF354" s="198"/>
      <c r="EG354" s="198"/>
      <c r="EH354" s="198"/>
      <c r="EI354" s="198"/>
      <c r="EJ354" s="198"/>
      <c r="EK354" s="198"/>
      <c r="EL354" s="198"/>
      <c r="EM354" s="198"/>
      <c r="EN354" s="198"/>
    </row>
    <row r="355" spans="3:144" x14ac:dyDescent="0.2"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  <c r="AZ355" s="198"/>
      <c r="BA355" s="198"/>
      <c r="BB355" s="198"/>
      <c r="BC355" s="198"/>
      <c r="BD355" s="198"/>
      <c r="BE355" s="198"/>
      <c r="BF355" s="198"/>
      <c r="BG355" s="198"/>
      <c r="BH355" s="198"/>
      <c r="BI355" s="198"/>
      <c r="BJ355" s="198"/>
      <c r="BK355" s="198"/>
      <c r="BL355" s="198"/>
      <c r="BM355" s="198"/>
      <c r="BN355" s="198"/>
      <c r="BO355" s="198"/>
      <c r="BP355" s="198"/>
      <c r="BQ355" s="198"/>
      <c r="BR355" s="198"/>
      <c r="BS355" s="198"/>
      <c r="BT355" s="198"/>
      <c r="BU355" s="198"/>
      <c r="BV355" s="198"/>
      <c r="BW355" s="198"/>
      <c r="BX355" s="198"/>
      <c r="BY355" s="198"/>
      <c r="BZ355" s="198"/>
      <c r="CA355" s="198"/>
      <c r="CB355" s="198"/>
      <c r="CC355" s="198"/>
      <c r="CD355" s="198"/>
      <c r="CE355" s="198"/>
      <c r="CF355" s="198"/>
      <c r="CG355" s="198"/>
      <c r="CH355" s="198"/>
      <c r="CI355" s="198"/>
      <c r="CJ355" s="198"/>
      <c r="CK355" s="198"/>
      <c r="CL355" s="198"/>
      <c r="CM355" s="198"/>
      <c r="CN355" s="198"/>
      <c r="CO355" s="198"/>
      <c r="CP355" s="198"/>
      <c r="CQ355" s="198"/>
      <c r="CR355" s="198"/>
      <c r="CS355" s="198"/>
      <c r="CT355" s="198"/>
      <c r="CU355" s="198"/>
      <c r="CV355" s="198"/>
      <c r="CW355" s="198"/>
      <c r="CX355" s="198"/>
      <c r="CY355" s="198"/>
      <c r="CZ355" s="198"/>
      <c r="DA355" s="198"/>
      <c r="DB355" s="198"/>
      <c r="DC355" s="198"/>
      <c r="DD355" s="198"/>
      <c r="DE355" s="198"/>
      <c r="DF355" s="198"/>
      <c r="DG355" s="198"/>
      <c r="DH355" s="198"/>
      <c r="DI355" s="198"/>
      <c r="DJ355" s="198"/>
      <c r="DK355" s="198"/>
      <c r="DL355" s="198"/>
      <c r="DM355" s="198"/>
      <c r="DN355" s="198"/>
      <c r="DO355" s="198"/>
      <c r="DP355" s="198"/>
      <c r="DQ355" s="198"/>
      <c r="DR355" s="198"/>
      <c r="DS355" s="198"/>
      <c r="DT355" s="198"/>
      <c r="DU355" s="198"/>
      <c r="DV355" s="198"/>
      <c r="DW355" s="198"/>
      <c r="DX355" s="198"/>
      <c r="DY355" s="198"/>
      <c r="DZ355" s="198"/>
      <c r="EA355" s="198"/>
      <c r="EB355" s="198"/>
      <c r="EC355" s="198"/>
      <c r="ED355" s="198"/>
      <c r="EE355" s="198"/>
      <c r="EF355" s="198"/>
      <c r="EG355" s="198"/>
      <c r="EH355" s="198"/>
      <c r="EI355" s="198"/>
      <c r="EJ355" s="198"/>
      <c r="EK355" s="198"/>
      <c r="EL355" s="198"/>
      <c r="EM355" s="198"/>
      <c r="EN355" s="198"/>
    </row>
    <row r="356" spans="3:144" x14ac:dyDescent="0.2"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98"/>
      <c r="BO356" s="198"/>
      <c r="BP356" s="198"/>
      <c r="BQ356" s="198"/>
      <c r="BR356" s="198"/>
      <c r="BS356" s="198"/>
      <c r="BT356" s="198"/>
      <c r="BU356" s="198"/>
      <c r="BV356" s="198"/>
      <c r="BW356" s="198"/>
      <c r="BX356" s="198"/>
      <c r="BY356" s="198"/>
      <c r="BZ356" s="198"/>
      <c r="CA356" s="198"/>
      <c r="CB356" s="198"/>
      <c r="CC356" s="198"/>
      <c r="CD356" s="198"/>
      <c r="CE356" s="198"/>
      <c r="CF356" s="198"/>
      <c r="CG356" s="198"/>
      <c r="CH356" s="198"/>
      <c r="CI356" s="198"/>
      <c r="CJ356" s="198"/>
      <c r="CK356" s="198"/>
      <c r="CL356" s="198"/>
      <c r="CM356" s="198"/>
      <c r="CN356" s="198"/>
      <c r="CO356" s="198"/>
      <c r="CP356" s="198"/>
      <c r="CQ356" s="198"/>
      <c r="CR356" s="198"/>
      <c r="CS356" s="198"/>
      <c r="CT356" s="198"/>
      <c r="CU356" s="198"/>
      <c r="CV356" s="198"/>
      <c r="CW356" s="198"/>
      <c r="CX356" s="198"/>
      <c r="CY356" s="198"/>
      <c r="CZ356" s="198"/>
      <c r="DA356" s="198"/>
      <c r="DB356" s="198"/>
      <c r="DC356" s="198"/>
      <c r="DD356" s="198"/>
      <c r="DE356" s="198"/>
      <c r="DF356" s="198"/>
      <c r="DG356" s="198"/>
      <c r="DH356" s="198"/>
      <c r="DI356" s="198"/>
      <c r="DJ356" s="198"/>
      <c r="DK356" s="198"/>
      <c r="DL356" s="198"/>
      <c r="DM356" s="198"/>
      <c r="DN356" s="198"/>
      <c r="DO356" s="198"/>
      <c r="DP356" s="198"/>
      <c r="DQ356" s="198"/>
      <c r="DR356" s="198"/>
      <c r="DS356" s="198"/>
      <c r="DT356" s="198"/>
      <c r="DU356" s="198"/>
      <c r="DV356" s="198"/>
      <c r="DW356" s="198"/>
      <c r="DX356" s="198"/>
      <c r="DY356" s="198"/>
      <c r="DZ356" s="198"/>
      <c r="EA356" s="198"/>
      <c r="EB356" s="198"/>
      <c r="EC356" s="198"/>
      <c r="ED356" s="198"/>
      <c r="EE356" s="198"/>
      <c r="EF356" s="198"/>
      <c r="EG356" s="198"/>
      <c r="EH356" s="198"/>
      <c r="EI356" s="198"/>
      <c r="EJ356" s="198"/>
      <c r="EK356" s="198"/>
      <c r="EL356" s="198"/>
      <c r="EM356" s="198"/>
      <c r="EN356" s="198"/>
    </row>
    <row r="357" spans="3:144" x14ac:dyDescent="0.2"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  <c r="AZ357" s="198"/>
      <c r="BA357" s="198"/>
      <c r="BB357" s="198"/>
      <c r="BC357" s="198"/>
      <c r="BD357" s="198"/>
      <c r="BE357" s="198"/>
      <c r="BF357" s="198"/>
      <c r="BG357" s="198"/>
      <c r="BH357" s="198"/>
      <c r="BI357" s="198"/>
      <c r="BJ357" s="198"/>
      <c r="BK357" s="198"/>
      <c r="BL357" s="198"/>
      <c r="BM357" s="198"/>
      <c r="BN357" s="198"/>
      <c r="BO357" s="198"/>
      <c r="BP357" s="198"/>
      <c r="BQ357" s="198"/>
      <c r="BR357" s="198"/>
      <c r="BS357" s="198"/>
      <c r="BT357" s="198"/>
      <c r="BU357" s="198"/>
      <c r="BV357" s="198"/>
      <c r="BW357" s="198"/>
      <c r="BX357" s="198"/>
      <c r="BY357" s="198"/>
      <c r="BZ357" s="198"/>
      <c r="CA357" s="198"/>
      <c r="CB357" s="198"/>
      <c r="CC357" s="198"/>
      <c r="CD357" s="198"/>
      <c r="CE357" s="198"/>
      <c r="CF357" s="198"/>
      <c r="CG357" s="198"/>
      <c r="CH357" s="198"/>
      <c r="CI357" s="198"/>
      <c r="CJ357" s="198"/>
      <c r="CK357" s="198"/>
      <c r="CL357" s="198"/>
      <c r="CM357" s="198"/>
      <c r="CN357" s="198"/>
      <c r="CO357" s="198"/>
      <c r="CP357" s="198"/>
      <c r="CQ357" s="198"/>
      <c r="CR357" s="198"/>
      <c r="CS357" s="198"/>
      <c r="CT357" s="198"/>
      <c r="CU357" s="198"/>
      <c r="CV357" s="198"/>
      <c r="CW357" s="198"/>
      <c r="CX357" s="198"/>
      <c r="CY357" s="198"/>
      <c r="CZ357" s="198"/>
      <c r="DA357" s="198"/>
      <c r="DB357" s="198"/>
      <c r="DC357" s="198"/>
      <c r="DD357" s="198"/>
      <c r="DE357" s="198"/>
      <c r="DF357" s="198"/>
      <c r="DG357" s="198"/>
      <c r="DH357" s="198"/>
      <c r="DI357" s="198"/>
      <c r="DJ357" s="198"/>
      <c r="DK357" s="198"/>
      <c r="DL357" s="198"/>
      <c r="DM357" s="198"/>
      <c r="DN357" s="198"/>
      <c r="DO357" s="198"/>
      <c r="DP357" s="198"/>
      <c r="DQ357" s="198"/>
      <c r="DR357" s="198"/>
      <c r="DS357" s="198"/>
      <c r="DT357" s="198"/>
      <c r="DU357" s="198"/>
      <c r="DV357" s="198"/>
      <c r="DW357" s="198"/>
      <c r="DX357" s="198"/>
      <c r="DY357" s="198"/>
      <c r="DZ357" s="198"/>
      <c r="EA357" s="198"/>
      <c r="EB357" s="198"/>
      <c r="EC357" s="198"/>
      <c r="ED357" s="198"/>
      <c r="EE357" s="198"/>
      <c r="EF357" s="198"/>
      <c r="EG357" s="198"/>
      <c r="EH357" s="198"/>
      <c r="EI357" s="198"/>
      <c r="EJ357" s="198"/>
      <c r="EK357" s="198"/>
      <c r="EL357" s="198"/>
      <c r="EM357" s="198"/>
      <c r="EN357" s="198"/>
    </row>
    <row r="358" spans="3:144" x14ac:dyDescent="0.2">
      <c r="C358" s="198"/>
      <c r="D358" s="198"/>
      <c r="E358" s="198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8"/>
      <c r="BS358" s="198"/>
      <c r="BT358" s="198"/>
      <c r="BU358" s="198"/>
      <c r="BV358" s="198"/>
      <c r="BW358" s="198"/>
      <c r="BX358" s="198"/>
      <c r="BY358" s="198"/>
      <c r="BZ358" s="198"/>
      <c r="CA358" s="198"/>
      <c r="CB358" s="198"/>
      <c r="CC358" s="198"/>
      <c r="CD358" s="198"/>
      <c r="CE358" s="198"/>
      <c r="CF358" s="198"/>
      <c r="CG358" s="198"/>
      <c r="CH358" s="198"/>
      <c r="CI358" s="198"/>
      <c r="CJ358" s="198"/>
      <c r="CK358" s="198"/>
      <c r="CL358" s="198"/>
      <c r="CM358" s="198"/>
      <c r="CN358" s="198"/>
      <c r="CO358" s="198"/>
      <c r="CP358" s="198"/>
      <c r="CQ358" s="198"/>
      <c r="CR358" s="198"/>
      <c r="CS358" s="198"/>
      <c r="CT358" s="198"/>
      <c r="CU358" s="198"/>
      <c r="CV358" s="198"/>
      <c r="CW358" s="198"/>
      <c r="CX358" s="198"/>
      <c r="CY358" s="198"/>
      <c r="CZ358" s="198"/>
      <c r="DA358" s="198"/>
      <c r="DB358" s="198"/>
      <c r="DC358" s="198"/>
      <c r="DD358" s="198"/>
      <c r="DE358" s="198"/>
      <c r="DF358" s="198"/>
      <c r="DG358" s="198"/>
      <c r="DH358" s="198"/>
      <c r="DI358" s="198"/>
      <c r="DJ358" s="198"/>
      <c r="DK358" s="198"/>
      <c r="DL358" s="198"/>
      <c r="DM358" s="198"/>
      <c r="DN358" s="198"/>
      <c r="DO358" s="198"/>
      <c r="DP358" s="198"/>
      <c r="DQ358" s="198"/>
      <c r="DR358" s="198"/>
      <c r="DS358" s="198"/>
      <c r="DT358" s="198"/>
      <c r="DU358" s="198"/>
      <c r="DV358" s="198"/>
      <c r="DW358" s="198"/>
      <c r="DX358" s="198"/>
      <c r="DY358" s="198"/>
      <c r="DZ358" s="198"/>
      <c r="EA358" s="198"/>
      <c r="EB358" s="198"/>
      <c r="EC358" s="198"/>
      <c r="ED358" s="198"/>
      <c r="EE358" s="198"/>
      <c r="EF358" s="198"/>
      <c r="EG358" s="198"/>
      <c r="EH358" s="198"/>
      <c r="EI358" s="198"/>
      <c r="EJ358" s="198"/>
      <c r="EK358" s="198"/>
      <c r="EL358" s="198"/>
      <c r="EM358" s="198"/>
      <c r="EN358" s="198"/>
    </row>
    <row r="359" spans="3:144" x14ac:dyDescent="0.2"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  <c r="AZ359" s="198"/>
      <c r="BA359" s="198"/>
      <c r="BB359" s="198"/>
      <c r="BC359" s="198"/>
      <c r="BD359" s="198"/>
      <c r="BE359" s="198"/>
      <c r="BF359" s="198"/>
      <c r="BG359" s="198"/>
      <c r="BH359" s="198"/>
      <c r="BI359" s="198"/>
      <c r="BJ359" s="198"/>
      <c r="BK359" s="198"/>
      <c r="BL359" s="198"/>
      <c r="BM359" s="198"/>
      <c r="BN359" s="198"/>
      <c r="BO359" s="198"/>
      <c r="BP359" s="198"/>
      <c r="BQ359" s="198"/>
      <c r="BR359" s="198"/>
      <c r="BS359" s="198"/>
      <c r="BT359" s="198"/>
      <c r="BU359" s="198"/>
      <c r="BV359" s="198"/>
      <c r="BW359" s="198"/>
      <c r="BX359" s="198"/>
      <c r="BY359" s="198"/>
      <c r="BZ359" s="198"/>
      <c r="CA359" s="198"/>
      <c r="CB359" s="198"/>
      <c r="CC359" s="198"/>
      <c r="CD359" s="198"/>
      <c r="CE359" s="198"/>
      <c r="CF359" s="198"/>
      <c r="CG359" s="198"/>
      <c r="CH359" s="198"/>
      <c r="CI359" s="198"/>
      <c r="CJ359" s="198"/>
      <c r="CK359" s="198"/>
      <c r="CL359" s="198"/>
      <c r="CM359" s="198"/>
      <c r="CN359" s="198"/>
      <c r="CO359" s="198"/>
      <c r="CP359" s="198"/>
      <c r="CQ359" s="198"/>
      <c r="CR359" s="198"/>
      <c r="CS359" s="198"/>
      <c r="CT359" s="198"/>
      <c r="CU359" s="198"/>
      <c r="CV359" s="198"/>
      <c r="CW359" s="198"/>
      <c r="CX359" s="198"/>
      <c r="CY359" s="198"/>
      <c r="CZ359" s="198"/>
      <c r="DA359" s="198"/>
      <c r="DB359" s="198"/>
      <c r="DC359" s="198"/>
      <c r="DD359" s="198"/>
      <c r="DE359" s="198"/>
      <c r="DF359" s="198"/>
      <c r="DG359" s="198"/>
      <c r="DH359" s="198"/>
      <c r="DI359" s="198"/>
      <c r="DJ359" s="198"/>
      <c r="DK359" s="198"/>
      <c r="DL359" s="198"/>
      <c r="DM359" s="198"/>
      <c r="DN359" s="198"/>
      <c r="DO359" s="198"/>
      <c r="DP359" s="198"/>
      <c r="DQ359" s="198"/>
      <c r="DR359" s="198"/>
      <c r="DS359" s="198"/>
      <c r="DT359" s="198"/>
      <c r="DU359" s="198"/>
      <c r="DV359" s="198"/>
      <c r="DW359" s="198"/>
      <c r="DX359" s="198"/>
      <c r="DY359" s="198"/>
      <c r="DZ359" s="198"/>
      <c r="EA359" s="198"/>
      <c r="EB359" s="198"/>
      <c r="EC359" s="198"/>
      <c r="ED359" s="198"/>
      <c r="EE359" s="198"/>
      <c r="EF359" s="198"/>
      <c r="EG359" s="198"/>
      <c r="EH359" s="198"/>
      <c r="EI359" s="198"/>
      <c r="EJ359" s="198"/>
      <c r="EK359" s="198"/>
      <c r="EL359" s="198"/>
      <c r="EM359" s="198"/>
      <c r="EN359" s="198"/>
    </row>
    <row r="360" spans="3:144" x14ac:dyDescent="0.2">
      <c r="C360" s="198"/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  <c r="AZ360" s="198"/>
      <c r="BA360" s="198"/>
      <c r="BB360" s="198"/>
      <c r="BC360" s="198"/>
      <c r="BD360" s="198"/>
      <c r="BE360" s="198"/>
      <c r="BF360" s="198"/>
      <c r="BG360" s="198"/>
      <c r="BH360" s="198"/>
      <c r="BI360" s="198"/>
      <c r="BJ360" s="198"/>
      <c r="BK360" s="198"/>
      <c r="BL360" s="198"/>
      <c r="BM360" s="198"/>
      <c r="BN360" s="198"/>
      <c r="BO360" s="198"/>
      <c r="BP360" s="198"/>
      <c r="BQ360" s="198"/>
      <c r="BR360" s="198"/>
      <c r="BS360" s="198"/>
      <c r="BT360" s="198"/>
      <c r="BU360" s="198"/>
      <c r="BV360" s="198"/>
      <c r="BW360" s="198"/>
      <c r="BX360" s="198"/>
      <c r="BY360" s="198"/>
      <c r="BZ360" s="198"/>
      <c r="CA360" s="198"/>
      <c r="CB360" s="198"/>
      <c r="CC360" s="198"/>
      <c r="CD360" s="198"/>
      <c r="CE360" s="198"/>
      <c r="CF360" s="198"/>
      <c r="CG360" s="198"/>
      <c r="CH360" s="198"/>
      <c r="CI360" s="198"/>
      <c r="CJ360" s="198"/>
      <c r="CK360" s="198"/>
      <c r="CL360" s="198"/>
      <c r="CM360" s="198"/>
      <c r="CN360" s="198"/>
      <c r="CO360" s="198"/>
      <c r="CP360" s="198"/>
      <c r="CQ360" s="198"/>
      <c r="CR360" s="198"/>
      <c r="CS360" s="198"/>
      <c r="CT360" s="198"/>
      <c r="CU360" s="198"/>
      <c r="CV360" s="198"/>
      <c r="CW360" s="198"/>
      <c r="CX360" s="198"/>
      <c r="CY360" s="198"/>
      <c r="CZ360" s="198"/>
      <c r="DA360" s="198"/>
      <c r="DB360" s="198"/>
      <c r="DC360" s="198"/>
      <c r="DD360" s="198"/>
      <c r="DE360" s="198"/>
      <c r="DF360" s="198"/>
      <c r="DG360" s="198"/>
      <c r="DH360" s="198"/>
      <c r="DI360" s="198"/>
      <c r="DJ360" s="198"/>
      <c r="DK360" s="198"/>
      <c r="DL360" s="198"/>
      <c r="DM360" s="198"/>
      <c r="DN360" s="198"/>
      <c r="DO360" s="198"/>
      <c r="DP360" s="198"/>
      <c r="DQ360" s="198"/>
      <c r="DR360" s="198"/>
      <c r="DS360" s="198"/>
      <c r="DT360" s="198"/>
      <c r="DU360" s="198"/>
      <c r="DV360" s="198"/>
      <c r="DW360" s="198"/>
      <c r="DX360" s="198"/>
      <c r="DY360" s="198"/>
      <c r="DZ360" s="198"/>
      <c r="EA360" s="198"/>
      <c r="EB360" s="198"/>
      <c r="EC360" s="198"/>
      <c r="ED360" s="198"/>
      <c r="EE360" s="198"/>
      <c r="EF360" s="198"/>
      <c r="EG360" s="198"/>
      <c r="EH360" s="198"/>
      <c r="EI360" s="198"/>
      <c r="EJ360" s="198"/>
      <c r="EK360" s="198"/>
      <c r="EL360" s="198"/>
      <c r="EM360" s="198"/>
      <c r="EN360" s="198"/>
    </row>
    <row r="361" spans="3:144" x14ac:dyDescent="0.2"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8"/>
      <c r="BS361" s="198"/>
      <c r="BT361" s="198"/>
      <c r="BU361" s="198"/>
      <c r="BV361" s="198"/>
      <c r="BW361" s="198"/>
      <c r="BX361" s="198"/>
      <c r="BY361" s="198"/>
      <c r="BZ361" s="198"/>
      <c r="CA361" s="198"/>
      <c r="CB361" s="198"/>
      <c r="CC361" s="198"/>
      <c r="CD361" s="198"/>
      <c r="CE361" s="198"/>
      <c r="CF361" s="198"/>
      <c r="CG361" s="198"/>
      <c r="CH361" s="198"/>
      <c r="CI361" s="198"/>
      <c r="CJ361" s="198"/>
      <c r="CK361" s="198"/>
      <c r="CL361" s="198"/>
      <c r="CM361" s="198"/>
      <c r="CN361" s="198"/>
      <c r="CO361" s="198"/>
      <c r="CP361" s="198"/>
      <c r="CQ361" s="198"/>
      <c r="CR361" s="198"/>
      <c r="CS361" s="198"/>
      <c r="CT361" s="198"/>
      <c r="CU361" s="198"/>
      <c r="CV361" s="198"/>
      <c r="CW361" s="198"/>
      <c r="CX361" s="198"/>
      <c r="CY361" s="198"/>
      <c r="CZ361" s="198"/>
      <c r="DA361" s="198"/>
      <c r="DB361" s="198"/>
      <c r="DC361" s="198"/>
      <c r="DD361" s="198"/>
      <c r="DE361" s="198"/>
      <c r="DF361" s="198"/>
      <c r="DG361" s="198"/>
      <c r="DH361" s="198"/>
      <c r="DI361" s="198"/>
      <c r="DJ361" s="198"/>
      <c r="DK361" s="198"/>
      <c r="DL361" s="198"/>
      <c r="DM361" s="198"/>
      <c r="DN361" s="198"/>
      <c r="DO361" s="198"/>
      <c r="DP361" s="198"/>
      <c r="DQ361" s="198"/>
      <c r="DR361" s="198"/>
      <c r="DS361" s="198"/>
      <c r="DT361" s="198"/>
      <c r="DU361" s="198"/>
      <c r="DV361" s="198"/>
      <c r="DW361" s="198"/>
      <c r="DX361" s="198"/>
      <c r="DY361" s="198"/>
      <c r="DZ361" s="198"/>
      <c r="EA361" s="198"/>
      <c r="EB361" s="198"/>
      <c r="EC361" s="198"/>
      <c r="ED361" s="198"/>
      <c r="EE361" s="198"/>
      <c r="EF361" s="198"/>
      <c r="EG361" s="198"/>
      <c r="EH361" s="198"/>
      <c r="EI361" s="198"/>
      <c r="EJ361" s="198"/>
      <c r="EK361" s="198"/>
      <c r="EL361" s="198"/>
      <c r="EM361" s="198"/>
      <c r="EN361" s="198"/>
    </row>
    <row r="362" spans="3:144" x14ac:dyDescent="0.2"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8"/>
      <c r="BW362" s="198"/>
      <c r="BX362" s="198"/>
      <c r="BY362" s="198"/>
      <c r="BZ362" s="198"/>
      <c r="CA362" s="198"/>
      <c r="CB362" s="198"/>
      <c r="CC362" s="198"/>
      <c r="CD362" s="198"/>
      <c r="CE362" s="198"/>
      <c r="CF362" s="198"/>
      <c r="CG362" s="198"/>
      <c r="CH362" s="198"/>
      <c r="CI362" s="198"/>
      <c r="CJ362" s="198"/>
      <c r="CK362" s="198"/>
      <c r="CL362" s="198"/>
      <c r="CM362" s="198"/>
      <c r="CN362" s="198"/>
      <c r="CO362" s="198"/>
      <c r="CP362" s="198"/>
      <c r="CQ362" s="198"/>
      <c r="CR362" s="198"/>
      <c r="CS362" s="198"/>
      <c r="CT362" s="198"/>
      <c r="CU362" s="198"/>
      <c r="CV362" s="198"/>
      <c r="CW362" s="198"/>
      <c r="CX362" s="198"/>
      <c r="CY362" s="198"/>
      <c r="CZ362" s="198"/>
      <c r="DA362" s="198"/>
      <c r="DB362" s="198"/>
      <c r="DC362" s="198"/>
      <c r="DD362" s="198"/>
      <c r="DE362" s="198"/>
      <c r="DF362" s="198"/>
      <c r="DG362" s="198"/>
      <c r="DH362" s="198"/>
      <c r="DI362" s="198"/>
      <c r="DJ362" s="198"/>
      <c r="DK362" s="198"/>
      <c r="DL362" s="198"/>
      <c r="DM362" s="198"/>
      <c r="DN362" s="198"/>
      <c r="DO362" s="198"/>
      <c r="DP362" s="198"/>
      <c r="DQ362" s="198"/>
      <c r="DR362" s="198"/>
      <c r="DS362" s="198"/>
      <c r="DT362" s="198"/>
      <c r="DU362" s="198"/>
      <c r="DV362" s="198"/>
      <c r="DW362" s="198"/>
      <c r="DX362" s="198"/>
      <c r="DY362" s="198"/>
      <c r="DZ362" s="198"/>
      <c r="EA362" s="198"/>
      <c r="EB362" s="198"/>
      <c r="EC362" s="198"/>
      <c r="ED362" s="198"/>
      <c r="EE362" s="198"/>
      <c r="EF362" s="198"/>
      <c r="EG362" s="198"/>
      <c r="EH362" s="198"/>
      <c r="EI362" s="198"/>
      <c r="EJ362" s="198"/>
      <c r="EK362" s="198"/>
      <c r="EL362" s="198"/>
      <c r="EM362" s="198"/>
      <c r="EN362" s="198"/>
    </row>
    <row r="363" spans="3:144" x14ac:dyDescent="0.2">
      <c r="C363" s="198"/>
      <c r="D363" s="198"/>
      <c r="E363" s="198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  <c r="AT363" s="198"/>
      <c r="AU363" s="198"/>
      <c r="AV363" s="198"/>
      <c r="AW363" s="198"/>
      <c r="AX363" s="198"/>
      <c r="AY363" s="198"/>
      <c r="AZ363" s="198"/>
      <c r="BA363" s="198"/>
      <c r="BB363" s="198"/>
      <c r="BC363" s="198"/>
      <c r="BD363" s="198"/>
      <c r="BE363" s="198"/>
      <c r="BF363" s="198"/>
      <c r="BG363" s="198"/>
      <c r="BH363" s="198"/>
      <c r="BI363" s="198"/>
      <c r="BJ363" s="198"/>
      <c r="BK363" s="198"/>
      <c r="BL363" s="198"/>
      <c r="BM363" s="198"/>
      <c r="BN363" s="198"/>
      <c r="BO363" s="198"/>
      <c r="BP363" s="198"/>
      <c r="BQ363" s="198"/>
      <c r="BR363" s="198"/>
      <c r="BS363" s="198"/>
      <c r="BT363" s="198"/>
      <c r="BU363" s="198"/>
      <c r="BV363" s="198"/>
      <c r="BW363" s="198"/>
      <c r="BX363" s="198"/>
      <c r="BY363" s="198"/>
      <c r="BZ363" s="198"/>
      <c r="CA363" s="198"/>
      <c r="CB363" s="198"/>
      <c r="CC363" s="198"/>
      <c r="CD363" s="198"/>
      <c r="CE363" s="198"/>
      <c r="CF363" s="198"/>
      <c r="CG363" s="198"/>
      <c r="CH363" s="198"/>
      <c r="CI363" s="198"/>
      <c r="CJ363" s="198"/>
      <c r="CK363" s="198"/>
      <c r="CL363" s="198"/>
      <c r="CM363" s="198"/>
      <c r="CN363" s="198"/>
      <c r="CO363" s="198"/>
      <c r="CP363" s="198"/>
      <c r="CQ363" s="198"/>
      <c r="CR363" s="198"/>
      <c r="CS363" s="198"/>
      <c r="CT363" s="198"/>
      <c r="CU363" s="198"/>
      <c r="CV363" s="198"/>
      <c r="CW363" s="198"/>
      <c r="CX363" s="198"/>
      <c r="CY363" s="198"/>
      <c r="CZ363" s="198"/>
      <c r="DA363" s="198"/>
      <c r="DB363" s="198"/>
      <c r="DC363" s="198"/>
      <c r="DD363" s="198"/>
      <c r="DE363" s="198"/>
      <c r="DF363" s="198"/>
      <c r="DG363" s="198"/>
      <c r="DH363" s="198"/>
      <c r="DI363" s="198"/>
      <c r="DJ363" s="198"/>
      <c r="DK363" s="198"/>
      <c r="DL363" s="198"/>
      <c r="DM363" s="198"/>
      <c r="DN363" s="198"/>
      <c r="DO363" s="198"/>
      <c r="DP363" s="198"/>
      <c r="DQ363" s="198"/>
      <c r="DR363" s="198"/>
      <c r="DS363" s="198"/>
      <c r="DT363" s="198"/>
      <c r="DU363" s="198"/>
      <c r="DV363" s="198"/>
      <c r="DW363" s="198"/>
      <c r="DX363" s="198"/>
      <c r="DY363" s="198"/>
      <c r="DZ363" s="198"/>
      <c r="EA363" s="198"/>
      <c r="EB363" s="198"/>
      <c r="EC363" s="198"/>
      <c r="ED363" s="198"/>
      <c r="EE363" s="198"/>
      <c r="EF363" s="198"/>
      <c r="EG363" s="198"/>
      <c r="EH363" s="198"/>
      <c r="EI363" s="198"/>
      <c r="EJ363" s="198"/>
      <c r="EK363" s="198"/>
      <c r="EL363" s="198"/>
      <c r="EM363" s="198"/>
      <c r="EN363" s="198"/>
    </row>
    <row r="364" spans="3:144" x14ac:dyDescent="0.2">
      <c r="C364" s="198"/>
      <c r="D364" s="198"/>
      <c r="E364" s="198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8"/>
      <c r="BB364" s="198"/>
      <c r="BC364" s="198"/>
      <c r="BD364" s="198"/>
      <c r="BE364" s="198"/>
      <c r="BF364" s="198"/>
      <c r="BG364" s="198"/>
      <c r="BH364" s="198"/>
      <c r="BI364" s="198"/>
      <c r="BJ364" s="198"/>
      <c r="BK364" s="198"/>
      <c r="BL364" s="198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8"/>
      <c r="BW364" s="198"/>
      <c r="BX364" s="198"/>
      <c r="BY364" s="198"/>
      <c r="BZ364" s="198"/>
      <c r="CA364" s="198"/>
      <c r="CB364" s="198"/>
      <c r="CC364" s="198"/>
      <c r="CD364" s="198"/>
      <c r="CE364" s="198"/>
      <c r="CF364" s="198"/>
      <c r="CG364" s="198"/>
      <c r="CH364" s="198"/>
      <c r="CI364" s="198"/>
      <c r="CJ364" s="198"/>
      <c r="CK364" s="198"/>
      <c r="CL364" s="198"/>
      <c r="CM364" s="198"/>
      <c r="CN364" s="198"/>
      <c r="CO364" s="198"/>
      <c r="CP364" s="198"/>
      <c r="CQ364" s="198"/>
      <c r="CR364" s="198"/>
      <c r="CS364" s="198"/>
      <c r="CT364" s="198"/>
      <c r="CU364" s="198"/>
      <c r="CV364" s="198"/>
      <c r="CW364" s="198"/>
      <c r="CX364" s="198"/>
      <c r="CY364" s="198"/>
      <c r="CZ364" s="198"/>
      <c r="DA364" s="198"/>
      <c r="DB364" s="198"/>
      <c r="DC364" s="198"/>
      <c r="DD364" s="198"/>
      <c r="DE364" s="198"/>
      <c r="DF364" s="198"/>
      <c r="DG364" s="198"/>
      <c r="DH364" s="198"/>
      <c r="DI364" s="198"/>
      <c r="DJ364" s="198"/>
      <c r="DK364" s="198"/>
      <c r="DL364" s="198"/>
      <c r="DM364" s="198"/>
      <c r="DN364" s="198"/>
      <c r="DO364" s="198"/>
      <c r="DP364" s="198"/>
      <c r="DQ364" s="198"/>
      <c r="DR364" s="198"/>
      <c r="DS364" s="198"/>
      <c r="DT364" s="198"/>
      <c r="DU364" s="198"/>
      <c r="DV364" s="198"/>
      <c r="DW364" s="198"/>
      <c r="DX364" s="198"/>
      <c r="DY364" s="198"/>
      <c r="DZ364" s="198"/>
      <c r="EA364" s="198"/>
      <c r="EB364" s="198"/>
      <c r="EC364" s="198"/>
      <c r="ED364" s="198"/>
      <c r="EE364" s="198"/>
      <c r="EF364" s="198"/>
      <c r="EG364" s="198"/>
      <c r="EH364" s="198"/>
      <c r="EI364" s="198"/>
      <c r="EJ364" s="198"/>
      <c r="EK364" s="198"/>
      <c r="EL364" s="198"/>
      <c r="EM364" s="198"/>
      <c r="EN364" s="198"/>
    </row>
    <row r="365" spans="3:144" x14ac:dyDescent="0.2"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8"/>
      <c r="BS365" s="198"/>
      <c r="BT365" s="198"/>
      <c r="BU365" s="198"/>
      <c r="BV365" s="198"/>
      <c r="BW365" s="198"/>
      <c r="BX365" s="198"/>
      <c r="BY365" s="198"/>
      <c r="BZ365" s="198"/>
      <c r="CA365" s="198"/>
      <c r="CB365" s="198"/>
      <c r="CC365" s="198"/>
      <c r="CD365" s="198"/>
      <c r="CE365" s="198"/>
      <c r="CF365" s="198"/>
      <c r="CG365" s="198"/>
      <c r="CH365" s="198"/>
      <c r="CI365" s="198"/>
      <c r="CJ365" s="198"/>
      <c r="CK365" s="198"/>
      <c r="CL365" s="198"/>
      <c r="CM365" s="198"/>
      <c r="CN365" s="198"/>
      <c r="CO365" s="198"/>
      <c r="CP365" s="198"/>
      <c r="CQ365" s="198"/>
      <c r="CR365" s="198"/>
      <c r="CS365" s="198"/>
      <c r="CT365" s="198"/>
      <c r="CU365" s="198"/>
      <c r="CV365" s="198"/>
      <c r="CW365" s="198"/>
      <c r="CX365" s="198"/>
      <c r="CY365" s="198"/>
      <c r="CZ365" s="198"/>
      <c r="DA365" s="198"/>
      <c r="DB365" s="198"/>
      <c r="DC365" s="198"/>
      <c r="DD365" s="198"/>
      <c r="DE365" s="198"/>
      <c r="DF365" s="198"/>
      <c r="DG365" s="198"/>
      <c r="DH365" s="198"/>
      <c r="DI365" s="198"/>
      <c r="DJ365" s="198"/>
      <c r="DK365" s="198"/>
      <c r="DL365" s="198"/>
      <c r="DM365" s="198"/>
      <c r="DN365" s="198"/>
      <c r="DO365" s="198"/>
      <c r="DP365" s="198"/>
      <c r="DQ365" s="198"/>
      <c r="DR365" s="198"/>
      <c r="DS365" s="198"/>
      <c r="DT365" s="198"/>
      <c r="DU365" s="198"/>
      <c r="DV365" s="198"/>
      <c r="DW365" s="198"/>
      <c r="DX365" s="198"/>
      <c r="DY365" s="198"/>
      <c r="DZ365" s="198"/>
      <c r="EA365" s="198"/>
      <c r="EB365" s="198"/>
      <c r="EC365" s="198"/>
      <c r="ED365" s="198"/>
      <c r="EE365" s="198"/>
      <c r="EF365" s="198"/>
      <c r="EG365" s="198"/>
      <c r="EH365" s="198"/>
      <c r="EI365" s="198"/>
      <c r="EJ365" s="198"/>
      <c r="EK365" s="198"/>
      <c r="EL365" s="198"/>
      <c r="EM365" s="198"/>
      <c r="EN365" s="198"/>
    </row>
    <row r="366" spans="3:144" x14ac:dyDescent="0.2"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  <c r="BU366" s="198"/>
      <c r="BV366" s="198"/>
      <c r="BW366" s="198"/>
      <c r="BX366" s="198"/>
      <c r="BY366" s="198"/>
      <c r="BZ366" s="198"/>
      <c r="CA366" s="198"/>
      <c r="CB366" s="198"/>
      <c r="CC366" s="198"/>
      <c r="CD366" s="198"/>
      <c r="CE366" s="198"/>
      <c r="CF366" s="198"/>
      <c r="CG366" s="198"/>
      <c r="CH366" s="198"/>
      <c r="CI366" s="198"/>
      <c r="CJ366" s="198"/>
      <c r="CK366" s="198"/>
      <c r="CL366" s="198"/>
      <c r="CM366" s="198"/>
      <c r="CN366" s="198"/>
      <c r="CO366" s="198"/>
      <c r="CP366" s="198"/>
      <c r="CQ366" s="198"/>
      <c r="CR366" s="198"/>
      <c r="CS366" s="198"/>
      <c r="CT366" s="198"/>
      <c r="CU366" s="198"/>
      <c r="CV366" s="198"/>
      <c r="CW366" s="198"/>
      <c r="CX366" s="198"/>
      <c r="CY366" s="198"/>
      <c r="CZ366" s="198"/>
      <c r="DA366" s="198"/>
      <c r="DB366" s="198"/>
      <c r="DC366" s="198"/>
      <c r="DD366" s="198"/>
      <c r="DE366" s="198"/>
      <c r="DF366" s="198"/>
      <c r="DG366" s="198"/>
      <c r="DH366" s="198"/>
      <c r="DI366" s="198"/>
      <c r="DJ366" s="198"/>
      <c r="DK366" s="198"/>
      <c r="DL366" s="198"/>
      <c r="DM366" s="198"/>
      <c r="DN366" s="198"/>
      <c r="DO366" s="198"/>
      <c r="DP366" s="198"/>
      <c r="DQ366" s="198"/>
      <c r="DR366" s="198"/>
      <c r="DS366" s="198"/>
      <c r="DT366" s="198"/>
      <c r="DU366" s="198"/>
      <c r="DV366" s="198"/>
      <c r="DW366" s="198"/>
      <c r="DX366" s="198"/>
      <c r="DY366" s="198"/>
      <c r="DZ366" s="198"/>
      <c r="EA366" s="198"/>
      <c r="EB366" s="198"/>
      <c r="EC366" s="198"/>
      <c r="ED366" s="198"/>
      <c r="EE366" s="198"/>
      <c r="EF366" s="198"/>
      <c r="EG366" s="198"/>
      <c r="EH366" s="198"/>
      <c r="EI366" s="198"/>
      <c r="EJ366" s="198"/>
      <c r="EK366" s="198"/>
      <c r="EL366" s="198"/>
      <c r="EM366" s="198"/>
      <c r="EN366" s="198"/>
    </row>
    <row r="367" spans="3:144" x14ac:dyDescent="0.2"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  <c r="BU367" s="198"/>
      <c r="BV367" s="198"/>
      <c r="BW367" s="198"/>
      <c r="BX367" s="198"/>
      <c r="BY367" s="198"/>
      <c r="BZ367" s="198"/>
      <c r="CA367" s="198"/>
      <c r="CB367" s="198"/>
      <c r="CC367" s="198"/>
      <c r="CD367" s="198"/>
      <c r="CE367" s="198"/>
      <c r="CF367" s="198"/>
      <c r="CG367" s="198"/>
      <c r="CH367" s="198"/>
      <c r="CI367" s="198"/>
      <c r="CJ367" s="198"/>
      <c r="CK367" s="198"/>
      <c r="CL367" s="198"/>
      <c r="CM367" s="198"/>
      <c r="CN367" s="198"/>
      <c r="CO367" s="198"/>
      <c r="CP367" s="198"/>
      <c r="CQ367" s="198"/>
      <c r="CR367" s="198"/>
      <c r="CS367" s="198"/>
      <c r="CT367" s="198"/>
      <c r="CU367" s="198"/>
      <c r="CV367" s="198"/>
      <c r="CW367" s="198"/>
      <c r="CX367" s="198"/>
      <c r="CY367" s="198"/>
      <c r="CZ367" s="198"/>
      <c r="DA367" s="198"/>
      <c r="DB367" s="198"/>
      <c r="DC367" s="198"/>
      <c r="DD367" s="198"/>
      <c r="DE367" s="198"/>
      <c r="DF367" s="198"/>
      <c r="DG367" s="198"/>
      <c r="DH367" s="198"/>
      <c r="DI367" s="198"/>
      <c r="DJ367" s="198"/>
      <c r="DK367" s="198"/>
      <c r="DL367" s="198"/>
      <c r="DM367" s="198"/>
      <c r="DN367" s="198"/>
      <c r="DO367" s="198"/>
      <c r="DP367" s="198"/>
      <c r="DQ367" s="198"/>
      <c r="DR367" s="198"/>
      <c r="DS367" s="198"/>
      <c r="DT367" s="198"/>
      <c r="DU367" s="198"/>
      <c r="DV367" s="198"/>
      <c r="DW367" s="198"/>
      <c r="DX367" s="198"/>
      <c r="DY367" s="198"/>
      <c r="DZ367" s="198"/>
      <c r="EA367" s="198"/>
      <c r="EB367" s="198"/>
      <c r="EC367" s="198"/>
      <c r="ED367" s="198"/>
      <c r="EE367" s="198"/>
      <c r="EF367" s="198"/>
      <c r="EG367" s="198"/>
      <c r="EH367" s="198"/>
      <c r="EI367" s="198"/>
      <c r="EJ367" s="198"/>
      <c r="EK367" s="198"/>
      <c r="EL367" s="198"/>
      <c r="EM367" s="198"/>
      <c r="EN367" s="198"/>
    </row>
    <row r="368" spans="3:144" x14ac:dyDescent="0.2"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8"/>
      <c r="BB368" s="198"/>
      <c r="BC368" s="198"/>
      <c r="BD368" s="198"/>
      <c r="BE368" s="198"/>
      <c r="BF368" s="198"/>
      <c r="BG368" s="198"/>
      <c r="BH368" s="198"/>
      <c r="BI368" s="198"/>
      <c r="BJ368" s="198"/>
      <c r="BK368" s="198"/>
      <c r="BL368" s="198"/>
      <c r="BM368" s="198"/>
      <c r="BN368" s="198"/>
      <c r="BO368" s="198"/>
      <c r="BP368" s="198"/>
      <c r="BQ368" s="198"/>
      <c r="BR368" s="198"/>
      <c r="BS368" s="198"/>
      <c r="BT368" s="198"/>
      <c r="BU368" s="198"/>
      <c r="BV368" s="198"/>
      <c r="BW368" s="198"/>
      <c r="BX368" s="198"/>
      <c r="BY368" s="198"/>
      <c r="BZ368" s="198"/>
      <c r="CA368" s="198"/>
      <c r="CB368" s="198"/>
      <c r="CC368" s="198"/>
      <c r="CD368" s="198"/>
      <c r="CE368" s="198"/>
      <c r="CF368" s="198"/>
      <c r="CG368" s="198"/>
      <c r="CH368" s="198"/>
      <c r="CI368" s="198"/>
      <c r="CJ368" s="198"/>
      <c r="CK368" s="198"/>
      <c r="CL368" s="198"/>
      <c r="CM368" s="198"/>
      <c r="CN368" s="198"/>
      <c r="CO368" s="198"/>
      <c r="CP368" s="198"/>
      <c r="CQ368" s="198"/>
      <c r="CR368" s="198"/>
      <c r="CS368" s="198"/>
      <c r="CT368" s="198"/>
      <c r="CU368" s="198"/>
      <c r="CV368" s="198"/>
      <c r="CW368" s="198"/>
      <c r="CX368" s="198"/>
      <c r="CY368" s="198"/>
      <c r="CZ368" s="198"/>
      <c r="DA368" s="198"/>
      <c r="DB368" s="198"/>
      <c r="DC368" s="198"/>
      <c r="DD368" s="198"/>
      <c r="DE368" s="198"/>
      <c r="DF368" s="198"/>
      <c r="DG368" s="198"/>
      <c r="DH368" s="198"/>
      <c r="DI368" s="198"/>
      <c r="DJ368" s="198"/>
      <c r="DK368" s="198"/>
      <c r="DL368" s="198"/>
      <c r="DM368" s="198"/>
      <c r="DN368" s="198"/>
      <c r="DO368" s="198"/>
      <c r="DP368" s="198"/>
      <c r="DQ368" s="198"/>
      <c r="DR368" s="198"/>
      <c r="DS368" s="198"/>
      <c r="DT368" s="198"/>
      <c r="DU368" s="198"/>
      <c r="DV368" s="198"/>
      <c r="DW368" s="198"/>
      <c r="DX368" s="198"/>
      <c r="DY368" s="198"/>
      <c r="DZ368" s="198"/>
      <c r="EA368" s="198"/>
      <c r="EB368" s="198"/>
      <c r="EC368" s="198"/>
      <c r="ED368" s="198"/>
      <c r="EE368" s="198"/>
      <c r="EF368" s="198"/>
      <c r="EG368" s="198"/>
      <c r="EH368" s="198"/>
      <c r="EI368" s="198"/>
      <c r="EJ368" s="198"/>
      <c r="EK368" s="198"/>
      <c r="EL368" s="198"/>
      <c r="EM368" s="198"/>
      <c r="EN368" s="198"/>
    </row>
    <row r="369" spans="3:144" x14ac:dyDescent="0.2"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  <c r="AZ369" s="198"/>
      <c r="BA369" s="198"/>
      <c r="BB369" s="198"/>
      <c r="BC369" s="198"/>
      <c r="BD369" s="198"/>
      <c r="BE369" s="198"/>
      <c r="BF369" s="198"/>
      <c r="BG369" s="198"/>
      <c r="BH369" s="198"/>
      <c r="BI369" s="198"/>
      <c r="BJ369" s="198"/>
      <c r="BK369" s="198"/>
      <c r="BL369" s="198"/>
      <c r="BM369" s="198"/>
      <c r="BN369" s="198"/>
      <c r="BO369" s="198"/>
      <c r="BP369" s="198"/>
      <c r="BQ369" s="198"/>
      <c r="BR369" s="198"/>
      <c r="BS369" s="198"/>
      <c r="BT369" s="198"/>
      <c r="BU369" s="198"/>
      <c r="BV369" s="198"/>
      <c r="BW369" s="198"/>
      <c r="BX369" s="198"/>
      <c r="BY369" s="198"/>
      <c r="BZ369" s="198"/>
      <c r="CA369" s="198"/>
      <c r="CB369" s="198"/>
      <c r="CC369" s="198"/>
      <c r="CD369" s="198"/>
      <c r="CE369" s="198"/>
      <c r="CF369" s="198"/>
      <c r="CG369" s="198"/>
      <c r="CH369" s="198"/>
      <c r="CI369" s="198"/>
      <c r="CJ369" s="198"/>
      <c r="CK369" s="198"/>
      <c r="CL369" s="198"/>
      <c r="CM369" s="198"/>
      <c r="CN369" s="198"/>
      <c r="CO369" s="198"/>
      <c r="CP369" s="198"/>
      <c r="CQ369" s="198"/>
      <c r="CR369" s="198"/>
      <c r="CS369" s="198"/>
      <c r="CT369" s="198"/>
      <c r="CU369" s="198"/>
      <c r="CV369" s="198"/>
      <c r="CW369" s="198"/>
      <c r="CX369" s="198"/>
      <c r="CY369" s="198"/>
      <c r="CZ369" s="198"/>
      <c r="DA369" s="198"/>
      <c r="DB369" s="198"/>
      <c r="DC369" s="198"/>
      <c r="DD369" s="198"/>
      <c r="DE369" s="198"/>
      <c r="DF369" s="198"/>
      <c r="DG369" s="198"/>
      <c r="DH369" s="198"/>
      <c r="DI369" s="198"/>
      <c r="DJ369" s="198"/>
      <c r="DK369" s="198"/>
      <c r="DL369" s="198"/>
      <c r="DM369" s="198"/>
      <c r="DN369" s="198"/>
      <c r="DO369" s="198"/>
      <c r="DP369" s="198"/>
      <c r="DQ369" s="198"/>
      <c r="DR369" s="198"/>
      <c r="DS369" s="198"/>
      <c r="DT369" s="198"/>
      <c r="DU369" s="198"/>
      <c r="DV369" s="198"/>
      <c r="DW369" s="198"/>
      <c r="DX369" s="198"/>
      <c r="DY369" s="198"/>
      <c r="DZ369" s="198"/>
      <c r="EA369" s="198"/>
      <c r="EB369" s="198"/>
      <c r="EC369" s="198"/>
      <c r="ED369" s="198"/>
      <c r="EE369" s="198"/>
      <c r="EF369" s="198"/>
      <c r="EG369" s="198"/>
      <c r="EH369" s="198"/>
      <c r="EI369" s="198"/>
      <c r="EJ369" s="198"/>
      <c r="EK369" s="198"/>
      <c r="EL369" s="198"/>
      <c r="EM369" s="198"/>
      <c r="EN369" s="198"/>
    </row>
    <row r="370" spans="3:144" x14ac:dyDescent="0.2">
      <c r="C370" s="198"/>
      <c r="D370" s="198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  <c r="AZ370" s="198"/>
      <c r="BA370" s="198"/>
      <c r="BB370" s="198"/>
      <c r="BC370" s="198"/>
      <c r="BD370" s="198"/>
      <c r="BE370" s="198"/>
      <c r="BF370" s="198"/>
      <c r="BG370" s="198"/>
      <c r="BH370" s="198"/>
      <c r="BI370" s="198"/>
      <c r="BJ370" s="198"/>
      <c r="BK370" s="198"/>
      <c r="BL370" s="198"/>
      <c r="BM370" s="198"/>
      <c r="BN370" s="198"/>
      <c r="BO370" s="198"/>
      <c r="BP370" s="198"/>
      <c r="BQ370" s="198"/>
      <c r="BR370" s="198"/>
      <c r="BS370" s="198"/>
      <c r="BT370" s="198"/>
      <c r="BU370" s="198"/>
      <c r="BV370" s="198"/>
      <c r="BW370" s="198"/>
      <c r="BX370" s="198"/>
      <c r="BY370" s="198"/>
      <c r="BZ370" s="198"/>
      <c r="CA370" s="198"/>
      <c r="CB370" s="198"/>
      <c r="CC370" s="198"/>
      <c r="CD370" s="198"/>
      <c r="CE370" s="198"/>
      <c r="CF370" s="198"/>
      <c r="CG370" s="198"/>
      <c r="CH370" s="198"/>
      <c r="CI370" s="198"/>
      <c r="CJ370" s="198"/>
      <c r="CK370" s="198"/>
      <c r="CL370" s="198"/>
      <c r="CM370" s="198"/>
      <c r="CN370" s="198"/>
      <c r="CO370" s="198"/>
      <c r="CP370" s="198"/>
      <c r="CQ370" s="198"/>
      <c r="CR370" s="198"/>
      <c r="CS370" s="198"/>
      <c r="CT370" s="198"/>
      <c r="CU370" s="198"/>
      <c r="CV370" s="198"/>
      <c r="CW370" s="198"/>
      <c r="CX370" s="198"/>
      <c r="CY370" s="198"/>
      <c r="CZ370" s="198"/>
      <c r="DA370" s="198"/>
      <c r="DB370" s="198"/>
      <c r="DC370" s="198"/>
      <c r="DD370" s="198"/>
      <c r="DE370" s="198"/>
      <c r="DF370" s="198"/>
      <c r="DG370" s="198"/>
      <c r="DH370" s="198"/>
      <c r="DI370" s="198"/>
      <c r="DJ370" s="198"/>
      <c r="DK370" s="198"/>
      <c r="DL370" s="198"/>
      <c r="DM370" s="198"/>
      <c r="DN370" s="198"/>
      <c r="DO370" s="198"/>
      <c r="DP370" s="198"/>
      <c r="DQ370" s="198"/>
      <c r="DR370" s="198"/>
      <c r="DS370" s="198"/>
      <c r="DT370" s="198"/>
      <c r="DU370" s="198"/>
      <c r="DV370" s="198"/>
      <c r="DW370" s="198"/>
      <c r="DX370" s="198"/>
      <c r="DY370" s="198"/>
      <c r="DZ370" s="198"/>
      <c r="EA370" s="198"/>
      <c r="EB370" s="198"/>
      <c r="EC370" s="198"/>
      <c r="ED370" s="198"/>
      <c r="EE370" s="198"/>
      <c r="EF370" s="198"/>
      <c r="EG370" s="198"/>
      <c r="EH370" s="198"/>
      <c r="EI370" s="198"/>
      <c r="EJ370" s="198"/>
      <c r="EK370" s="198"/>
      <c r="EL370" s="198"/>
      <c r="EM370" s="198"/>
      <c r="EN370" s="198"/>
    </row>
    <row r="371" spans="3:144" x14ac:dyDescent="0.2">
      <c r="C371" s="198"/>
      <c r="D371" s="198"/>
      <c r="E371" s="198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  <c r="AZ371" s="198"/>
      <c r="BA371" s="198"/>
      <c r="BB371" s="198"/>
      <c r="BC371" s="198"/>
      <c r="BD371" s="198"/>
      <c r="BE371" s="198"/>
      <c r="BF371" s="198"/>
      <c r="BG371" s="198"/>
      <c r="BH371" s="198"/>
      <c r="BI371" s="198"/>
      <c r="BJ371" s="198"/>
      <c r="BK371" s="198"/>
      <c r="BL371" s="198"/>
      <c r="BM371" s="198"/>
      <c r="BN371" s="198"/>
      <c r="BO371" s="198"/>
      <c r="BP371" s="198"/>
      <c r="BQ371" s="198"/>
      <c r="BR371" s="198"/>
      <c r="BS371" s="198"/>
      <c r="BT371" s="198"/>
      <c r="BU371" s="198"/>
      <c r="BV371" s="198"/>
      <c r="BW371" s="198"/>
      <c r="BX371" s="198"/>
      <c r="BY371" s="198"/>
      <c r="BZ371" s="198"/>
      <c r="CA371" s="198"/>
      <c r="CB371" s="198"/>
      <c r="CC371" s="198"/>
      <c r="CD371" s="198"/>
      <c r="CE371" s="198"/>
      <c r="CF371" s="198"/>
      <c r="CG371" s="198"/>
      <c r="CH371" s="198"/>
      <c r="CI371" s="198"/>
      <c r="CJ371" s="198"/>
      <c r="CK371" s="198"/>
      <c r="CL371" s="198"/>
      <c r="CM371" s="198"/>
      <c r="CN371" s="198"/>
      <c r="CO371" s="198"/>
      <c r="CP371" s="198"/>
      <c r="CQ371" s="198"/>
      <c r="CR371" s="198"/>
      <c r="CS371" s="198"/>
      <c r="CT371" s="198"/>
      <c r="CU371" s="198"/>
      <c r="CV371" s="198"/>
      <c r="CW371" s="198"/>
      <c r="CX371" s="198"/>
      <c r="CY371" s="198"/>
      <c r="CZ371" s="198"/>
      <c r="DA371" s="198"/>
      <c r="DB371" s="198"/>
      <c r="DC371" s="198"/>
      <c r="DD371" s="198"/>
      <c r="DE371" s="198"/>
      <c r="DF371" s="198"/>
      <c r="DG371" s="198"/>
      <c r="DH371" s="198"/>
      <c r="DI371" s="198"/>
      <c r="DJ371" s="198"/>
      <c r="DK371" s="198"/>
      <c r="DL371" s="198"/>
      <c r="DM371" s="198"/>
      <c r="DN371" s="198"/>
      <c r="DO371" s="198"/>
      <c r="DP371" s="198"/>
      <c r="DQ371" s="198"/>
      <c r="DR371" s="198"/>
      <c r="DS371" s="198"/>
      <c r="DT371" s="198"/>
      <c r="DU371" s="198"/>
      <c r="DV371" s="198"/>
      <c r="DW371" s="198"/>
      <c r="DX371" s="198"/>
      <c r="DY371" s="198"/>
      <c r="DZ371" s="198"/>
      <c r="EA371" s="198"/>
      <c r="EB371" s="198"/>
      <c r="EC371" s="198"/>
      <c r="ED371" s="198"/>
      <c r="EE371" s="198"/>
      <c r="EF371" s="198"/>
      <c r="EG371" s="198"/>
      <c r="EH371" s="198"/>
      <c r="EI371" s="198"/>
      <c r="EJ371" s="198"/>
      <c r="EK371" s="198"/>
      <c r="EL371" s="198"/>
      <c r="EM371" s="198"/>
      <c r="EN371" s="198"/>
    </row>
    <row r="372" spans="3:144" x14ac:dyDescent="0.2">
      <c r="C372" s="19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  <c r="AZ372" s="198"/>
      <c r="BA372" s="198"/>
      <c r="BB372" s="198"/>
      <c r="BC372" s="198"/>
      <c r="BD372" s="198"/>
      <c r="BE372" s="198"/>
      <c r="BF372" s="198"/>
      <c r="BG372" s="198"/>
      <c r="BH372" s="198"/>
      <c r="BI372" s="198"/>
      <c r="BJ372" s="198"/>
      <c r="BK372" s="198"/>
      <c r="BL372" s="198"/>
      <c r="BM372" s="198"/>
      <c r="BN372" s="198"/>
      <c r="BO372" s="198"/>
      <c r="BP372" s="198"/>
      <c r="BQ372" s="198"/>
      <c r="BR372" s="198"/>
      <c r="BS372" s="198"/>
      <c r="BT372" s="198"/>
      <c r="BU372" s="198"/>
      <c r="BV372" s="198"/>
      <c r="BW372" s="198"/>
      <c r="BX372" s="198"/>
      <c r="BY372" s="198"/>
      <c r="BZ372" s="198"/>
      <c r="CA372" s="198"/>
      <c r="CB372" s="198"/>
      <c r="CC372" s="198"/>
      <c r="CD372" s="198"/>
      <c r="CE372" s="198"/>
      <c r="CF372" s="198"/>
      <c r="CG372" s="198"/>
      <c r="CH372" s="198"/>
      <c r="CI372" s="198"/>
      <c r="CJ372" s="198"/>
      <c r="CK372" s="198"/>
      <c r="CL372" s="198"/>
      <c r="CM372" s="198"/>
      <c r="CN372" s="198"/>
      <c r="CO372" s="198"/>
      <c r="CP372" s="198"/>
      <c r="CQ372" s="198"/>
      <c r="CR372" s="198"/>
      <c r="CS372" s="198"/>
      <c r="CT372" s="198"/>
      <c r="CU372" s="198"/>
      <c r="CV372" s="198"/>
      <c r="CW372" s="198"/>
      <c r="CX372" s="198"/>
      <c r="CY372" s="198"/>
      <c r="CZ372" s="198"/>
      <c r="DA372" s="198"/>
      <c r="DB372" s="198"/>
      <c r="DC372" s="198"/>
      <c r="DD372" s="198"/>
      <c r="DE372" s="198"/>
      <c r="DF372" s="198"/>
      <c r="DG372" s="198"/>
      <c r="DH372" s="198"/>
      <c r="DI372" s="198"/>
      <c r="DJ372" s="198"/>
      <c r="DK372" s="198"/>
      <c r="DL372" s="198"/>
      <c r="DM372" s="198"/>
      <c r="DN372" s="198"/>
      <c r="DO372" s="198"/>
      <c r="DP372" s="198"/>
      <c r="DQ372" s="198"/>
      <c r="DR372" s="198"/>
      <c r="DS372" s="198"/>
      <c r="DT372" s="198"/>
      <c r="DU372" s="198"/>
      <c r="DV372" s="198"/>
      <c r="DW372" s="198"/>
      <c r="DX372" s="198"/>
      <c r="DY372" s="198"/>
      <c r="DZ372" s="198"/>
      <c r="EA372" s="198"/>
      <c r="EB372" s="198"/>
      <c r="EC372" s="198"/>
      <c r="ED372" s="198"/>
      <c r="EE372" s="198"/>
      <c r="EF372" s="198"/>
      <c r="EG372" s="198"/>
      <c r="EH372" s="198"/>
      <c r="EI372" s="198"/>
      <c r="EJ372" s="198"/>
      <c r="EK372" s="198"/>
      <c r="EL372" s="198"/>
      <c r="EM372" s="198"/>
      <c r="EN372" s="198"/>
    </row>
    <row r="373" spans="3:144" x14ac:dyDescent="0.2">
      <c r="C373" s="19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98"/>
      <c r="BO373" s="198"/>
      <c r="BP373" s="198"/>
      <c r="BQ373" s="198"/>
      <c r="BR373" s="198"/>
      <c r="BS373" s="198"/>
      <c r="BT373" s="198"/>
      <c r="BU373" s="198"/>
      <c r="BV373" s="198"/>
      <c r="BW373" s="198"/>
      <c r="BX373" s="198"/>
      <c r="BY373" s="198"/>
      <c r="BZ373" s="198"/>
      <c r="CA373" s="198"/>
      <c r="CB373" s="198"/>
      <c r="CC373" s="198"/>
      <c r="CD373" s="198"/>
      <c r="CE373" s="198"/>
      <c r="CF373" s="198"/>
      <c r="CG373" s="198"/>
      <c r="CH373" s="198"/>
      <c r="CI373" s="198"/>
      <c r="CJ373" s="198"/>
      <c r="CK373" s="198"/>
      <c r="CL373" s="198"/>
      <c r="CM373" s="198"/>
      <c r="CN373" s="198"/>
      <c r="CO373" s="198"/>
      <c r="CP373" s="198"/>
      <c r="CQ373" s="198"/>
      <c r="CR373" s="198"/>
      <c r="CS373" s="198"/>
      <c r="CT373" s="198"/>
      <c r="CU373" s="198"/>
      <c r="CV373" s="198"/>
      <c r="CW373" s="198"/>
      <c r="CX373" s="198"/>
      <c r="CY373" s="198"/>
      <c r="CZ373" s="198"/>
      <c r="DA373" s="198"/>
      <c r="DB373" s="198"/>
      <c r="DC373" s="198"/>
      <c r="DD373" s="198"/>
      <c r="DE373" s="198"/>
      <c r="DF373" s="198"/>
      <c r="DG373" s="198"/>
      <c r="DH373" s="198"/>
      <c r="DI373" s="198"/>
      <c r="DJ373" s="198"/>
      <c r="DK373" s="198"/>
      <c r="DL373" s="198"/>
      <c r="DM373" s="198"/>
      <c r="DN373" s="198"/>
      <c r="DO373" s="198"/>
      <c r="DP373" s="198"/>
      <c r="DQ373" s="198"/>
      <c r="DR373" s="198"/>
      <c r="DS373" s="198"/>
      <c r="DT373" s="198"/>
      <c r="DU373" s="198"/>
      <c r="DV373" s="198"/>
      <c r="DW373" s="198"/>
      <c r="DX373" s="198"/>
      <c r="DY373" s="198"/>
      <c r="DZ373" s="198"/>
      <c r="EA373" s="198"/>
      <c r="EB373" s="198"/>
      <c r="EC373" s="198"/>
      <c r="ED373" s="198"/>
      <c r="EE373" s="198"/>
      <c r="EF373" s="198"/>
      <c r="EG373" s="198"/>
      <c r="EH373" s="198"/>
      <c r="EI373" s="198"/>
      <c r="EJ373" s="198"/>
      <c r="EK373" s="198"/>
      <c r="EL373" s="198"/>
      <c r="EM373" s="198"/>
      <c r="EN373" s="198"/>
    </row>
    <row r="374" spans="3:144" x14ac:dyDescent="0.2">
      <c r="C374" s="198"/>
      <c r="D374" s="198"/>
      <c r="E374" s="198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  <c r="AT374" s="198"/>
      <c r="AU374" s="198"/>
      <c r="AV374" s="198"/>
      <c r="AW374" s="198"/>
      <c r="AX374" s="198"/>
      <c r="AY374" s="198"/>
      <c r="AZ374" s="198"/>
      <c r="BA374" s="198"/>
      <c r="BB374" s="198"/>
      <c r="BC374" s="198"/>
      <c r="BD374" s="198"/>
      <c r="BE374" s="198"/>
      <c r="BF374" s="198"/>
      <c r="BG374" s="198"/>
      <c r="BH374" s="198"/>
      <c r="BI374" s="198"/>
      <c r="BJ374" s="198"/>
      <c r="BK374" s="198"/>
      <c r="BL374" s="198"/>
      <c r="BM374" s="198"/>
      <c r="BN374" s="198"/>
      <c r="BO374" s="198"/>
      <c r="BP374" s="198"/>
      <c r="BQ374" s="198"/>
      <c r="BR374" s="198"/>
      <c r="BS374" s="198"/>
      <c r="BT374" s="198"/>
      <c r="BU374" s="198"/>
      <c r="BV374" s="198"/>
      <c r="BW374" s="198"/>
      <c r="BX374" s="198"/>
      <c r="BY374" s="198"/>
      <c r="BZ374" s="198"/>
      <c r="CA374" s="198"/>
      <c r="CB374" s="198"/>
      <c r="CC374" s="198"/>
      <c r="CD374" s="198"/>
      <c r="CE374" s="198"/>
      <c r="CF374" s="198"/>
      <c r="CG374" s="198"/>
      <c r="CH374" s="198"/>
      <c r="CI374" s="198"/>
      <c r="CJ374" s="198"/>
      <c r="CK374" s="198"/>
      <c r="CL374" s="198"/>
      <c r="CM374" s="198"/>
      <c r="CN374" s="198"/>
      <c r="CO374" s="198"/>
      <c r="CP374" s="198"/>
      <c r="CQ374" s="198"/>
      <c r="CR374" s="198"/>
      <c r="CS374" s="198"/>
      <c r="CT374" s="198"/>
      <c r="CU374" s="198"/>
      <c r="CV374" s="198"/>
      <c r="CW374" s="198"/>
      <c r="CX374" s="198"/>
      <c r="CY374" s="198"/>
      <c r="CZ374" s="198"/>
      <c r="DA374" s="198"/>
      <c r="DB374" s="198"/>
      <c r="DC374" s="198"/>
      <c r="DD374" s="198"/>
      <c r="DE374" s="198"/>
      <c r="DF374" s="198"/>
      <c r="DG374" s="198"/>
      <c r="DH374" s="198"/>
      <c r="DI374" s="198"/>
      <c r="DJ374" s="198"/>
      <c r="DK374" s="198"/>
      <c r="DL374" s="198"/>
      <c r="DM374" s="198"/>
      <c r="DN374" s="198"/>
      <c r="DO374" s="198"/>
      <c r="DP374" s="198"/>
      <c r="DQ374" s="198"/>
      <c r="DR374" s="198"/>
      <c r="DS374" s="198"/>
      <c r="DT374" s="198"/>
      <c r="DU374" s="198"/>
      <c r="DV374" s="198"/>
      <c r="DW374" s="198"/>
      <c r="DX374" s="198"/>
      <c r="DY374" s="198"/>
      <c r="DZ374" s="198"/>
      <c r="EA374" s="198"/>
      <c r="EB374" s="198"/>
      <c r="EC374" s="198"/>
      <c r="ED374" s="198"/>
      <c r="EE374" s="198"/>
      <c r="EF374" s="198"/>
      <c r="EG374" s="198"/>
      <c r="EH374" s="198"/>
      <c r="EI374" s="198"/>
      <c r="EJ374" s="198"/>
      <c r="EK374" s="198"/>
      <c r="EL374" s="198"/>
      <c r="EM374" s="198"/>
      <c r="EN374" s="198"/>
    </row>
    <row r="375" spans="3:144" x14ac:dyDescent="0.2">
      <c r="C375" s="198"/>
      <c r="D375" s="198"/>
      <c r="E375" s="198"/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  <c r="AT375" s="198"/>
      <c r="AU375" s="198"/>
      <c r="AV375" s="198"/>
      <c r="AW375" s="198"/>
      <c r="AX375" s="198"/>
      <c r="AY375" s="198"/>
      <c r="AZ375" s="198"/>
      <c r="BA375" s="198"/>
      <c r="BB375" s="198"/>
      <c r="BC375" s="198"/>
      <c r="BD375" s="198"/>
      <c r="BE375" s="198"/>
      <c r="BF375" s="198"/>
      <c r="BG375" s="198"/>
      <c r="BH375" s="198"/>
      <c r="BI375" s="198"/>
      <c r="BJ375" s="198"/>
      <c r="BK375" s="198"/>
      <c r="BL375" s="198"/>
      <c r="BM375" s="198"/>
      <c r="BN375" s="198"/>
      <c r="BO375" s="198"/>
      <c r="BP375" s="198"/>
      <c r="BQ375" s="198"/>
      <c r="BR375" s="198"/>
      <c r="BS375" s="198"/>
      <c r="BT375" s="198"/>
      <c r="BU375" s="198"/>
      <c r="BV375" s="198"/>
      <c r="BW375" s="198"/>
      <c r="BX375" s="198"/>
      <c r="BY375" s="198"/>
      <c r="BZ375" s="198"/>
      <c r="CA375" s="198"/>
      <c r="CB375" s="198"/>
      <c r="CC375" s="198"/>
      <c r="CD375" s="198"/>
      <c r="CE375" s="198"/>
      <c r="CF375" s="198"/>
      <c r="CG375" s="198"/>
      <c r="CH375" s="198"/>
      <c r="CI375" s="198"/>
      <c r="CJ375" s="198"/>
      <c r="CK375" s="198"/>
      <c r="CL375" s="198"/>
      <c r="CM375" s="198"/>
      <c r="CN375" s="198"/>
      <c r="CO375" s="198"/>
      <c r="CP375" s="198"/>
      <c r="CQ375" s="198"/>
      <c r="CR375" s="198"/>
      <c r="CS375" s="198"/>
      <c r="CT375" s="198"/>
      <c r="CU375" s="198"/>
      <c r="CV375" s="198"/>
      <c r="CW375" s="198"/>
      <c r="CX375" s="198"/>
      <c r="CY375" s="198"/>
      <c r="CZ375" s="198"/>
      <c r="DA375" s="198"/>
      <c r="DB375" s="198"/>
      <c r="DC375" s="198"/>
      <c r="DD375" s="198"/>
      <c r="DE375" s="198"/>
      <c r="DF375" s="198"/>
      <c r="DG375" s="198"/>
      <c r="DH375" s="198"/>
      <c r="DI375" s="198"/>
      <c r="DJ375" s="198"/>
      <c r="DK375" s="198"/>
      <c r="DL375" s="198"/>
      <c r="DM375" s="198"/>
      <c r="DN375" s="198"/>
      <c r="DO375" s="198"/>
      <c r="DP375" s="198"/>
      <c r="DQ375" s="198"/>
      <c r="DR375" s="198"/>
      <c r="DS375" s="198"/>
      <c r="DT375" s="198"/>
      <c r="DU375" s="198"/>
      <c r="DV375" s="198"/>
      <c r="DW375" s="198"/>
      <c r="DX375" s="198"/>
      <c r="DY375" s="198"/>
      <c r="DZ375" s="198"/>
      <c r="EA375" s="198"/>
      <c r="EB375" s="198"/>
      <c r="EC375" s="198"/>
      <c r="ED375" s="198"/>
      <c r="EE375" s="198"/>
      <c r="EF375" s="198"/>
      <c r="EG375" s="198"/>
      <c r="EH375" s="198"/>
      <c r="EI375" s="198"/>
      <c r="EJ375" s="198"/>
      <c r="EK375" s="198"/>
      <c r="EL375" s="198"/>
      <c r="EM375" s="198"/>
      <c r="EN375" s="198"/>
    </row>
    <row r="376" spans="3:144" x14ac:dyDescent="0.2">
      <c r="C376" s="198"/>
      <c r="D376" s="198"/>
      <c r="E376" s="198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  <c r="AT376" s="198"/>
      <c r="AU376" s="198"/>
      <c r="AV376" s="198"/>
      <c r="AW376" s="198"/>
      <c r="AX376" s="198"/>
      <c r="AY376" s="198"/>
      <c r="AZ376" s="198"/>
      <c r="BA376" s="198"/>
      <c r="BB376" s="198"/>
      <c r="BC376" s="198"/>
      <c r="BD376" s="198"/>
      <c r="BE376" s="198"/>
      <c r="BF376" s="198"/>
      <c r="BG376" s="198"/>
      <c r="BH376" s="198"/>
      <c r="BI376" s="198"/>
      <c r="BJ376" s="198"/>
      <c r="BK376" s="198"/>
      <c r="BL376" s="198"/>
      <c r="BM376" s="198"/>
      <c r="BN376" s="198"/>
      <c r="BO376" s="198"/>
      <c r="BP376" s="198"/>
      <c r="BQ376" s="198"/>
      <c r="BR376" s="198"/>
      <c r="BS376" s="198"/>
      <c r="BT376" s="198"/>
      <c r="BU376" s="198"/>
      <c r="BV376" s="198"/>
      <c r="BW376" s="198"/>
      <c r="BX376" s="198"/>
      <c r="BY376" s="198"/>
      <c r="BZ376" s="198"/>
      <c r="CA376" s="198"/>
      <c r="CB376" s="198"/>
      <c r="CC376" s="198"/>
      <c r="CD376" s="198"/>
      <c r="CE376" s="198"/>
      <c r="CF376" s="198"/>
      <c r="CG376" s="198"/>
      <c r="CH376" s="198"/>
      <c r="CI376" s="198"/>
      <c r="CJ376" s="198"/>
      <c r="CK376" s="198"/>
      <c r="CL376" s="198"/>
      <c r="CM376" s="198"/>
      <c r="CN376" s="198"/>
      <c r="CO376" s="198"/>
      <c r="CP376" s="198"/>
      <c r="CQ376" s="198"/>
      <c r="CR376" s="198"/>
      <c r="CS376" s="198"/>
      <c r="CT376" s="198"/>
      <c r="CU376" s="198"/>
      <c r="CV376" s="198"/>
      <c r="CW376" s="198"/>
      <c r="CX376" s="198"/>
      <c r="CY376" s="198"/>
      <c r="CZ376" s="198"/>
      <c r="DA376" s="198"/>
      <c r="DB376" s="198"/>
      <c r="DC376" s="198"/>
      <c r="DD376" s="198"/>
      <c r="DE376" s="198"/>
      <c r="DF376" s="198"/>
      <c r="DG376" s="198"/>
      <c r="DH376" s="198"/>
      <c r="DI376" s="198"/>
      <c r="DJ376" s="198"/>
      <c r="DK376" s="198"/>
      <c r="DL376" s="198"/>
      <c r="DM376" s="198"/>
      <c r="DN376" s="198"/>
      <c r="DO376" s="198"/>
      <c r="DP376" s="198"/>
      <c r="DQ376" s="198"/>
      <c r="DR376" s="198"/>
      <c r="DS376" s="198"/>
      <c r="DT376" s="198"/>
      <c r="DU376" s="198"/>
      <c r="DV376" s="198"/>
      <c r="DW376" s="198"/>
      <c r="DX376" s="198"/>
      <c r="DY376" s="198"/>
      <c r="DZ376" s="198"/>
      <c r="EA376" s="198"/>
      <c r="EB376" s="198"/>
      <c r="EC376" s="198"/>
      <c r="ED376" s="198"/>
      <c r="EE376" s="198"/>
      <c r="EF376" s="198"/>
      <c r="EG376" s="198"/>
      <c r="EH376" s="198"/>
      <c r="EI376" s="198"/>
      <c r="EJ376" s="198"/>
      <c r="EK376" s="198"/>
      <c r="EL376" s="198"/>
      <c r="EM376" s="198"/>
      <c r="EN376" s="198"/>
    </row>
    <row r="377" spans="3:144" x14ac:dyDescent="0.2">
      <c r="C377" s="198"/>
      <c r="D377" s="198"/>
      <c r="E377" s="198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  <c r="AT377" s="198"/>
      <c r="AU377" s="198"/>
      <c r="AV377" s="198"/>
      <c r="AW377" s="198"/>
      <c r="AX377" s="198"/>
      <c r="AY377" s="198"/>
      <c r="AZ377" s="198"/>
      <c r="BA377" s="198"/>
      <c r="BB377" s="198"/>
      <c r="BC377" s="198"/>
      <c r="BD377" s="198"/>
      <c r="BE377" s="198"/>
      <c r="BF377" s="198"/>
      <c r="BG377" s="198"/>
      <c r="BH377" s="198"/>
      <c r="BI377" s="198"/>
      <c r="BJ377" s="198"/>
      <c r="BK377" s="198"/>
      <c r="BL377" s="198"/>
      <c r="BM377" s="198"/>
      <c r="BN377" s="198"/>
      <c r="BO377" s="198"/>
      <c r="BP377" s="198"/>
      <c r="BQ377" s="198"/>
      <c r="BR377" s="198"/>
      <c r="BS377" s="198"/>
      <c r="BT377" s="198"/>
      <c r="BU377" s="198"/>
      <c r="BV377" s="198"/>
      <c r="BW377" s="198"/>
      <c r="BX377" s="198"/>
      <c r="BY377" s="198"/>
      <c r="BZ377" s="198"/>
      <c r="CA377" s="198"/>
      <c r="CB377" s="198"/>
      <c r="CC377" s="198"/>
      <c r="CD377" s="198"/>
      <c r="CE377" s="198"/>
      <c r="CF377" s="198"/>
      <c r="CG377" s="198"/>
      <c r="CH377" s="198"/>
      <c r="CI377" s="198"/>
      <c r="CJ377" s="198"/>
      <c r="CK377" s="198"/>
      <c r="CL377" s="198"/>
      <c r="CM377" s="198"/>
      <c r="CN377" s="198"/>
      <c r="CO377" s="198"/>
      <c r="CP377" s="198"/>
      <c r="CQ377" s="198"/>
      <c r="CR377" s="198"/>
      <c r="CS377" s="198"/>
      <c r="CT377" s="198"/>
      <c r="CU377" s="198"/>
      <c r="CV377" s="198"/>
      <c r="CW377" s="198"/>
      <c r="CX377" s="198"/>
      <c r="CY377" s="198"/>
      <c r="CZ377" s="198"/>
      <c r="DA377" s="198"/>
      <c r="DB377" s="198"/>
      <c r="DC377" s="198"/>
      <c r="DD377" s="198"/>
      <c r="DE377" s="198"/>
      <c r="DF377" s="198"/>
      <c r="DG377" s="198"/>
      <c r="DH377" s="198"/>
      <c r="DI377" s="198"/>
      <c r="DJ377" s="198"/>
      <c r="DK377" s="198"/>
      <c r="DL377" s="198"/>
      <c r="DM377" s="198"/>
      <c r="DN377" s="198"/>
      <c r="DO377" s="198"/>
      <c r="DP377" s="198"/>
      <c r="DQ377" s="198"/>
      <c r="DR377" s="198"/>
      <c r="DS377" s="198"/>
      <c r="DT377" s="198"/>
      <c r="DU377" s="198"/>
      <c r="DV377" s="198"/>
      <c r="DW377" s="198"/>
      <c r="DX377" s="198"/>
      <c r="DY377" s="198"/>
      <c r="DZ377" s="198"/>
      <c r="EA377" s="198"/>
      <c r="EB377" s="198"/>
      <c r="EC377" s="198"/>
      <c r="ED377" s="198"/>
      <c r="EE377" s="198"/>
      <c r="EF377" s="198"/>
      <c r="EG377" s="198"/>
      <c r="EH377" s="198"/>
      <c r="EI377" s="198"/>
      <c r="EJ377" s="198"/>
      <c r="EK377" s="198"/>
      <c r="EL377" s="198"/>
      <c r="EM377" s="198"/>
      <c r="EN377" s="198"/>
    </row>
    <row r="378" spans="3:144" x14ac:dyDescent="0.2">
      <c r="C378" s="198"/>
      <c r="D378" s="198"/>
      <c r="E378" s="198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  <c r="AT378" s="198"/>
      <c r="AU378" s="198"/>
      <c r="AV378" s="198"/>
      <c r="AW378" s="198"/>
      <c r="AX378" s="198"/>
      <c r="AY378" s="198"/>
      <c r="AZ378" s="198"/>
      <c r="BA378" s="198"/>
      <c r="BB378" s="198"/>
      <c r="BC378" s="198"/>
      <c r="BD378" s="198"/>
      <c r="BE378" s="198"/>
      <c r="BF378" s="198"/>
      <c r="BG378" s="198"/>
      <c r="BH378" s="198"/>
      <c r="BI378" s="198"/>
      <c r="BJ378" s="198"/>
      <c r="BK378" s="198"/>
      <c r="BL378" s="198"/>
      <c r="BM378" s="198"/>
      <c r="BN378" s="198"/>
      <c r="BO378" s="198"/>
      <c r="BP378" s="198"/>
      <c r="BQ378" s="198"/>
      <c r="BR378" s="198"/>
      <c r="BS378" s="198"/>
      <c r="BT378" s="198"/>
      <c r="BU378" s="198"/>
      <c r="BV378" s="198"/>
      <c r="BW378" s="198"/>
      <c r="BX378" s="198"/>
      <c r="BY378" s="198"/>
      <c r="BZ378" s="198"/>
      <c r="CA378" s="198"/>
      <c r="CB378" s="198"/>
      <c r="CC378" s="198"/>
      <c r="CD378" s="198"/>
      <c r="CE378" s="198"/>
      <c r="CF378" s="198"/>
      <c r="CG378" s="198"/>
      <c r="CH378" s="198"/>
      <c r="CI378" s="198"/>
      <c r="CJ378" s="198"/>
      <c r="CK378" s="198"/>
      <c r="CL378" s="198"/>
      <c r="CM378" s="198"/>
      <c r="CN378" s="198"/>
      <c r="CO378" s="198"/>
      <c r="CP378" s="198"/>
      <c r="CQ378" s="198"/>
      <c r="CR378" s="198"/>
      <c r="CS378" s="198"/>
      <c r="CT378" s="198"/>
      <c r="CU378" s="198"/>
      <c r="CV378" s="198"/>
      <c r="CW378" s="198"/>
      <c r="CX378" s="198"/>
      <c r="CY378" s="198"/>
      <c r="CZ378" s="198"/>
      <c r="DA378" s="198"/>
      <c r="DB378" s="198"/>
      <c r="DC378" s="198"/>
      <c r="DD378" s="198"/>
      <c r="DE378" s="198"/>
      <c r="DF378" s="198"/>
      <c r="DG378" s="198"/>
      <c r="DH378" s="198"/>
      <c r="DI378" s="198"/>
      <c r="DJ378" s="198"/>
      <c r="DK378" s="198"/>
      <c r="DL378" s="198"/>
      <c r="DM378" s="198"/>
      <c r="DN378" s="198"/>
      <c r="DO378" s="198"/>
      <c r="DP378" s="198"/>
      <c r="DQ378" s="198"/>
      <c r="DR378" s="198"/>
      <c r="DS378" s="198"/>
      <c r="DT378" s="198"/>
      <c r="DU378" s="198"/>
      <c r="DV378" s="198"/>
      <c r="DW378" s="198"/>
      <c r="DX378" s="198"/>
      <c r="DY378" s="198"/>
      <c r="DZ378" s="198"/>
      <c r="EA378" s="198"/>
      <c r="EB378" s="198"/>
      <c r="EC378" s="198"/>
      <c r="ED378" s="198"/>
      <c r="EE378" s="198"/>
      <c r="EF378" s="198"/>
      <c r="EG378" s="198"/>
      <c r="EH378" s="198"/>
      <c r="EI378" s="198"/>
      <c r="EJ378" s="198"/>
      <c r="EK378" s="198"/>
      <c r="EL378" s="198"/>
      <c r="EM378" s="198"/>
      <c r="EN378" s="198"/>
    </row>
    <row r="379" spans="3:144" x14ac:dyDescent="0.2">
      <c r="C379" s="19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  <c r="AT379" s="198"/>
      <c r="AU379" s="198"/>
      <c r="AV379" s="198"/>
      <c r="AW379" s="198"/>
      <c r="AX379" s="198"/>
      <c r="AY379" s="198"/>
      <c r="AZ379" s="198"/>
      <c r="BA379" s="198"/>
      <c r="BB379" s="198"/>
      <c r="BC379" s="198"/>
      <c r="BD379" s="198"/>
      <c r="BE379" s="198"/>
      <c r="BF379" s="198"/>
      <c r="BG379" s="198"/>
      <c r="BH379" s="198"/>
      <c r="BI379" s="198"/>
      <c r="BJ379" s="198"/>
      <c r="BK379" s="198"/>
      <c r="BL379" s="198"/>
      <c r="BM379" s="198"/>
      <c r="BN379" s="198"/>
      <c r="BO379" s="198"/>
      <c r="BP379" s="198"/>
      <c r="BQ379" s="198"/>
      <c r="BR379" s="198"/>
      <c r="BS379" s="198"/>
      <c r="BT379" s="198"/>
      <c r="BU379" s="198"/>
      <c r="BV379" s="198"/>
      <c r="BW379" s="198"/>
      <c r="BX379" s="198"/>
      <c r="BY379" s="198"/>
      <c r="BZ379" s="198"/>
      <c r="CA379" s="198"/>
      <c r="CB379" s="198"/>
      <c r="CC379" s="198"/>
      <c r="CD379" s="198"/>
      <c r="CE379" s="198"/>
      <c r="CF379" s="198"/>
      <c r="CG379" s="198"/>
      <c r="CH379" s="198"/>
      <c r="CI379" s="198"/>
      <c r="CJ379" s="198"/>
      <c r="CK379" s="198"/>
      <c r="CL379" s="198"/>
      <c r="CM379" s="198"/>
      <c r="CN379" s="198"/>
      <c r="CO379" s="198"/>
      <c r="CP379" s="198"/>
      <c r="CQ379" s="198"/>
      <c r="CR379" s="198"/>
      <c r="CS379" s="198"/>
      <c r="CT379" s="198"/>
      <c r="CU379" s="198"/>
      <c r="CV379" s="198"/>
      <c r="CW379" s="198"/>
      <c r="CX379" s="198"/>
      <c r="CY379" s="198"/>
      <c r="CZ379" s="198"/>
      <c r="DA379" s="198"/>
      <c r="DB379" s="198"/>
      <c r="DC379" s="198"/>
      <c r="DD379" s="198"/>
      <c r="DE379" s="198"/>
      <c r="DF379" s="198"/>
      <c r="DG379" s="198"/>
      <c r="DH379" s="198"/>
      <c r="DI379" s="198"/>
      <c r="DJ379" s="198"/>
      <c r="DK379" s="198"/>
      <c r="DL379" s="198"/>
      <c r="DM379" s="198"/>
      <c r="DN379" s="198"/>
      <c r="DO379" s="198"/>
      <c r="DP379" s="198"/>
      <c r="DQ379" s="198"/>
      <c r="DR379" s="198"/>
      <c r="DS379" s="198"/>
      <c r="DT379" s="198"/>
      <c r="DU379" s="198"/>
      <c r="DV379" s="198"/>
      <c r="DW379" s="198"/>
      <c r="DX379" s="198"/>
      <c r="DY379" s="198"/>
      <c r="DZ379" s="198"/>
      <c r="EA379" s="198"/>
      <c r="EB379" s="198"/>
      <c r="EC379" s="198"/>
      <c r="ED379" s="198"/>
      <c r="EE379" s="198"/>
      <c r="EF379" s="198"/>
      <c r="EG379" s="198"/>
      <c r="EH379" s="198"/>
      <c r="EI379" s="198"/>
      <c r="EJ379" s="198"/>
      <c r="EK379" s="198"/>
      <c r="EL379" s="198"/>
      <c r="EM379" s="198"/>
      <c r="EN379" s="198"/>
    </row>
    <row r="380" spans="3:144" x14ac:dyDescent="0.2">
      <c r="C380" s="19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  <c r="AT380" s="198"/>
      <c r="AU380" s="198"/>
      <c r="AV380" s="198"/>
      <c r="AW380" s="198"/>
      <c r="AX380" s="198"/>
      <c r="AY380" s="198"/>
      <c r="AZ380" s="198"/>
      <c r="BA380" s="198"/>
      <c r="BB380" s="198"/>
      <c r="BC380" s="198"/>
      <c r="BD380" s="198"/>
      <c r="BE380" s="198"/>
      <c r="BF380" s="198"/>
      <c r="BG380" s="198"/>
      <c r="BH380" s="198"/>
      <c r="BI380" s="198"/>
      <c r="BJ380" s="198"/>
      <c r="BK380" s="198"/>
      <c r="BL380" s="198"/>
      <c r="BM380" s="198"/>
      <c r="BN380" s="198"/>
      <c r="BO380" s="198"/>
      <c r="BP380" s="198"/>
      <c r="BQ380" s="198"/>
      <c r="BR380" s="198"/>
      <c r="BS380" s="198"/>
      <c r="BT380" s="198"/>
      <c r="BU380" s="198"/>
      <c r="BV380" s="198"/>
      <c r="BW380" s="198"/>
      <c r="BX380" s="198"/>
      <c r="BY380" s="198"/>
      <c r="BZ380" s="198"/>
      <c r="CA380" s="198"/>
      <c r="CB380" s="198"/>
      <c r="CC380" s="198"/>
      <c r="CD380" s="198"/>
      <c r="CE380" s="198"/>
      <c r="CF380" s="198"/>
      <c r="CG380" s="198"/>
      <c r="CH380" s="198"/>
      <c r="CI380" s="198"/>
      <c r="CJ380" s="198"/>
      <c r="CK380" s="198"/>
      <c r="CL380" s="198"/>
      <c r="CM380" s="198"/>
      <c r="CN380" s="198"/>
      <c r="CO380" s="198"/>
      <c r="CP380" s="198"/>
      <c r="CQ380" s="198"/>
      <c r="CR380" s="198"/>
      <c r="CS380" s="198"/>
      <c r="CT380" s="198"/>
      <c r="CU380" s="198"/>
      <c r="CV380" s="198"/>
      <c r="CW380" s="198"/>
      <c r="CX380" s="198"/>
      <c r="CY380" s="198"/>
      <c r="CZ380" s="198"/>
      <c r="DA380" s="198"/>
      <c r="DB380" s="198"/>
      <c r="DC380" s="198"/>
      <c r="DD380" s="198"/>
      <c r="DE380" s="198"/>
      <c r="DF380" s="198"/>
      <c r="DG380" s="198"/>
      <c r="DH380" s="198"/>
      <c r="DI380" s="198"/>
      <c r="DJ380" s="198"/>
      <c r="DK380" s="198"/>
      <c r="DL380" s="198"/>
      <c r="DM380" s="198"/>
      <c r="DN380" s="198"/>
      <c r="DO380" s="198"/>
      <c r="DP380" s="198"/>
      <c r="DQ380" s="198"/>
      <c r="DR380" s="198"/>
      <c r="DS380" s="198"/>
      <c r="DT380" s="198"/>
      <c r="DU380" s="198"/>
      <c r="DV380" s="198"/>
      <c r="DW380" s="198"/>
      <c r="DX380" s="198"/>
      <c r="DY380" s="198"/>
      <c r="DZ380" s="198"/>
      <c r="EA380" s="198"/>
      <c r="EB380" s="198"/>
      <c r="EC380" s="198"/>
      <c r="ED380" s="198"/>
      <c r="EE380" s="198"/>
      <c r="EF380" s="198"/>
      <c r="EG380" s="198"/>
      <c r="EH380" s="198"/>
      <c r="EI380" s="198"/>
      <c r="EJ380" s="198"/>
      <c r="EK380" s="198"/>
      <c r="EL380" s="198"/>
      <c r="EM380" s="198"/>
      <c r="EN380" s="198"/>
    </row>
    <row r="381" spans="3:144" x14ac:dyDescent="0.2">
      <c r="C381" s="19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  <c r="AT381" s="198"/>
      <c r="AU381" s="198"/>
      <c r="AV381" s="198"/>
      <c r="AW381" s="198"/>
      <c r="AX381" s="198"/>
      <c r="AY381" s="198"/>
      <c r="AZ381" s="198"/>
      <c r="BA381" s="198"/>
      <c r="BB381" s="198"/>
      <c r="BC381" s="198"/>
      <c r="BD381" s="198"/>
      <c r="BE381" s="198"/>
      <c r="BF381" s="198"/>
      <c r="BG381" s="198"/>
      <c r="BH381" s="198"/>
      <c r="BI381" s="198"/>
      <c r="BJ381" s="198"/>
      <c r="BK381" s="198"/>
      <c r="BL381" s="198"/>
      <c r="BM381" s="198"/>
      <c r="BN381" s="198"/>
      <c r="BO381" s="198"/>
      <c r="BP381" s="198"/>
      <c r="BQ381" s="198"/>
      <c r="BR381" s="198"/>
      <c r="BS381" s="198"/>
      <c r="BT381" s="198"/>
      <c r="BU381" s="198"/>
      <c r="BV381" s="198"/>
      <c r="BW381" s="198"/>
      <c r="BX381" s="198"/>
      <c r="BY381" s="198"/>
      <c r="BZ381" s="198"/>
      <c r="CA381" s="198"/>
      <c r="CB381" s="198"/>
      <c r="CC381" s="198"/>
      <c r="CD381" s="198"/>
      <c r="CE381" s="198"/>
      <c r="CF381" s="198"/>
      <c r="CG381" s="198"/>
      <c r="CH381" s="198"/>
      <c r="CI381" s="198"/>
      <c r="CJ381" s="198"/>
      <c r="CK381" s="198"/>
      <c r="CL381" s="198"/>
      <c r="CM381" s="198"/>
      <c r="CN381" s="198"/>
      <c r="CO381" s="198"/>
      <c r="CP381" s="198"/>
      <c r="CQ381" s="198"/>
      <c r="CR381" s="198"/>
      <c r="CS381" s="198"/>
      <c r="CT381" s="198"/>
      <c r="CU381" s="198"/>
      <c r="CV381" s="198"/>
      <c r="CW381" s="198"/>
      <c r="CX381" s="198"/>
      <c r="CY381" s="198"/>
      <c r="CZ381" s="198"/>
      <c r="DA381" s="198"/>
      <c r="DB381" s="198"/>
      <c r="DC381" s="198"/>
      <c r="DD381" s="198"/>
      <c r="DE381" s="198"/>
      <c r="DF381" s="198"/>
      <c r="DG381" s="198"/>
      <c r="DH381" s="198"/>
      <c r="DI381" s="198"/>
      <c r="DJ381" s="198"/>
      <c r="DK381" s="198"/>
      <c r="DL381" s="198"/>
      <c r="DM381" s="198"/>
      <c r="DN381" s="198"/>
      <c r="DO381" s="198"/>
      <c r="DP381" s="198"/>
      <c r="DQ381" s="198"/>
      <c r="DR381" s="198"/>
      <c r="DS381" s="198"/>
      <c r="DT381" s="198"/>
      <c r="DU381" s="198"/>
      <c r="DV381" s="198"/>
      <c r="DW381" s="198"/>
      <c r="DX381" s="198"/>
      <c r="DY381" s="198"/>
      <c r="DZ381" s="198"/>
      <c r="EA381" s="198"/>
      <c r="EB381" s="198"/>
      <c r="EC381" s="198"/>
      <c r="ED381" s="198"/>
      <c r="EE381" s="198"/>
      <c r="EF381" s="198"/>
      <c r="EG381" s="198"/>
      <c r="EH381" s="198"/>
      <c r="EI381" s="198"/>
      <c r="EJ381" s="198"/>
      <c r="EK381" s="198"/>
      <c r="EL381" s="198"/>
      <c r="EM381" s="198"/>
      <c r="EN381" s="198"/>
    </row>
    <row r="382" spans="3:144" x14ac:dyDescent="0.2">
      <c r="C382" s="198"/>
      <c r="D382" s="198"/>
      <c r="E382" s="198"/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  <c r="AZ382" s="198"/>
      <c r="BA382" s="198"/>
      <c r="BB382" s="198"/>
      <c r="BC382" s="198"/>
      <c r="BD382" s="198"/>
      <c r="BE382" s="198"/>
      <c r="BF382" s="198"/>
      <c r="BG382" s="198"/>
      <c r="BH382" s="198"/>
      <c r="BI382" s="198"/>
      <c r="BJ382" s="198"/>
      <c r="BK382" s="198"/>
      <c r="BL382" s="198"/>
      <c r="BM382" s="198"/>
      <c r="BN382" s="198"/>
      <c r="BO382" s="198"/>
      <c r="BP382" s="198"/>
      <c r="BQ382" s="198"/>
      <c r="BR382" s="198"/>
      <c r="BS382" s="198"/>
      <c r="BT382" s="198"/>
      <c r="BU382" s="198"/>
      <c r="BV382" s="198"/>
      <c r="BW382" s="198"/>
      <c r="BX382" s="198"/>
      <c r="BY382" s="198"/>
      <c r="BZ382" s="198"/>
      <c r="CA382" s="198"/>
      <c r="CB382" s="198"/>
      <c r="CC382" s="198"/>
      <c r="CD382" s="198"/>
      <c r="CE382" s="198"/>
      <c r="CF382" s="198"/>
      <c r="CG382" s="198"/>
      <c r="CH382" s="198"/>
      <c r="CI382" s="198"/>
      <c r="CJ382" s="198"/>
      <c r="CK382" s="198"/>
      <c r="CL382" s="198"/>
      <c r="CM382" s="198"/>
      <c r="CN382" s="198"/>
      <c r="CO382" s="198"/>
      <c r="CP382" s="198"/>
      <c r="CQ382" s="198"/>
      <c r="CR382" s="198"/>
      <c r="CS382" s="198"/>
      <c r="CT382" s="198"/>
      <c r="CU382" s="198"/>
      <c r="CV382" s="198"/>
      <c r="CW382" s="198"/>
      <c r="CX382" s="198"/>
      <c r="CY382" s="198"/>
      <c r="CZ382" s="198"/>
      <c r="DA382" s="198"/>
      <c r="DB382" s="198"/>
      <c r="DC382" s="198"/>
      <c r="DD382" s="198"/>
      <c r="DE382" s="198"/>
      <c r="DF382" s="198"/>
      <c r="DG382" s="198"/>
      <c r="DH382" s="198"/>
      <c r="DI382" s="198"/>
      <c r="DJ382" s="198"/>
      <c r="DK382" s="198"/>
      <c r="DL382" s="198"/>
      <c r="DM382" s="198"/>
      <c r="DN382" s="198"/>
      <c r="DO382" s="198"/>
      <c r="DP382" s="198"/>
      <c r="DQ382" s="198"/>
      <c r="DR382" s="198"/>
      <c r="DS382" s="198"/>
      <c r="DT382" s="198"/>
      <c r="DU382" s="198"/>
      <c r="DV382" s="198"/>
      <c r="DW382" s="198"/>
      <c r="DX382" s="198"/>
      <c r="DY382" s="198"/>
      <c r="DZ382" s="198"/>
      <c r="EA382" s="198"/>
      <c r="EB382" s="198"/>
      <c r="EC382" s="198"/>
      <c r="ED382" s="198"/>
      <c r="EE382" s="198"/>
      <c r="EF382" s="198"/>
      <c r="EG382" s="198"/>
      <c r="EH382" s="198"/>
      <c r="EI382" s="198"/>
      <c r="EJ382" s="198"/>
      <c r="EK382" s="198"/>
      <c r="EL382" s="198"/>
      <c r="EM382" s="198"/>
      <c r="EN382" s="198"/>
    </row>
    <row r="383" spans="3:144" x14ac:dyDescent="0.2">
      <c r="C383" s="198"/>
      <c r="D383" s="198"/>
      <c r="E383" s="198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98"/>
      <c r="BO383" s="198"/>
      <c r="BP383" s="198"/>
      <c r="BQ383" s="198"/>
      <c r="BR383" s="198"/>
      <c r="BS383" s="198"/>
      <c r="BT383" s="198"/>
      <c r="BU383" s="198"/>
      <c r="BV383" s="198"/>
      <c r="BW383" s="198"/>
      <c r="BX383" s="198"/>
      <c r="BY383" s="198"/>
      <c r="BZ383" s="198"/>
      <c r="CA383" s="198"/>
      <c r="CB383" s="198"/>
      <c r="CC383" s="198"/>
      <c r="CD383" s="198"/>
      <c r="CE383" s="198"/>
      <c r="CF383" s="198"/>
      <c r="CG383" s="198"/>
      <c r="CH383" s="198"/>
      <c r="CI383" s="198"/>
      <c r="CJ383" s="198"/>
      <c r="CK383" s="198"/>
      <c r="CL383" s="198"/>
      <c r="CM383" s="198"/>
      <c r="CN383" s="198"/>
      <c r="CO383" s="198"/>
      <c r="CP383" s="198"/>
      <c r="CQ383" s="198"/>
      <c r="CR383" s="198"/>
      <c r="CS383" s="198"/>
      <c r="CT383" s="198"/>
      <c r="CU383" s="198"/>
      <c r="CV383" s="198"/>
      <c r="CW383" s="198"/>
      <c r="CX383" s="198"/>
      <c r="CY383" s="198"/>
      <c r="CZ383" s="198"/>
      <c r="DA383" s="198"/>
      <c r="DB383" s="198"/>
      <c r="DC383" s="198"/>
      <c r="DD383" s="198"/>
      <c r="DE383" s="198"/>
      <c r="DF383" s="198"/>
      <c r="DG383" s="198"/>
      <c r="DH383" s="198"/>
      <c r="DI383" s="198"/>
      <c r="DJ383" s="198"/>
      <c r="DK383" s="198"/>
      <c r="DL383" s="198"/>
      <c r="DM383" s="198"/>
      <c r="DN383" s="198"/>
      <c r="DO383" s="198"/>
      <c r="DP383" s="198"/>
      <c r="DQ383" s="198"/>
      <c r="DR383" s="198"/>
      <c r="DS383" s="198"/>
      <c r="DT383" s="198"/>
      <c r="DU383" s="198"/>
      <c r="DV383" s="198"/>
      <c r="DW383" s="198"/>
      <c r="DX383" s="198"/>
      <c r="DY383" s="198"/>
      <c r="DZ383" s="198"/>
      <c r="EA383" s="198"/>
      <c r="EB383" s="198"/>
      <c r="EC383" s="198"/>
      <c r="ED383" s="198"/>
      <c r="EE383" s="198"/>
      <c r="EF383" s="198"/>
      <c r="EG383" s="198"/>
      <c r="EH383" s="198"/>
      <c r="EI383" s="198"/>
      <c r="EJ383" s="198"/>
      <c r="EK383" s="198"/>
      <c r="EL383" s="198"/>
      <c r="EM383" s="198"/>
      <c r="EN383" s="198"/>
    </row>
    <row r="384" spans="3:144" x14ac:dyDescent="0.2"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98"/>
      <c r="BO384" s="198"/>
      <c r="BP384" s="198"/>
      <c r="BQ384" s="198"/>
      <c r="BR384" s="198"/>
      <c r="BS384" s="198"/>
      <c r="BT384" s="198"/>
      <c r="BU384" s="198"/>
      <c r="BV384" s="198"/>
      <c r="BW384" s="198"/>
      <c r="BX384" s="198"/>
      <c r="BY384" s="198"/>
      <c r="BZ384" s="198"/>
      <c r="CA384" s="198"/>
      <c r="CB384" s="198"/>
      <c r="CC384" s="198"/>
      <c r="CD384" s="198"/>
      <c r="CE384" s="198"/>
      <c r="CF384" s="198"/>
      <c r="CG384" s="198"/>
      <c r="CH384" s="198"/>
      <c r="CI384" s="198"/>
      <c r="CJ384" s="198"/>
      <c r="CK384" s="198"/>
      <c r="CL384" s="198"/>
      <c r="CM384" s="198"/>
      <c r="CN384" s="198"/>
      <c r="CO384" s="198"/>
      <c r="CP384" s="198"/>
      <c r="CQ384" s="198"/>
      <c r="CR384" s="198"/>
      <c r="CS384" s="198"/>
      <c r="CT384" s="198"/>
      <c r="CU384" s="198"/>
      <c r="CV384" s="198"/>
      <c r="CW384" s="198"/>
      <c r="CX384" s="198"/>
      <c r="CY384" s="198"/>
      <c r="CZ384" s="198"/>
      <c r="DA384" s="198"/>
      <c r="DB384" s="198"/>
      <c r="DC384" s="198"/>
      <c r="DD384" s="198"/>
      <c r="DE384" s="198"/>
      <c r="DF384" s="198"/>
      <c r="DG384" s="198"/>
      <c r="DH384" s="198"/>
      <c r="DI384" s="198"/>
      <c r="DJ384" s="198"/>
      <c r="DK384" s="198"/>
      <c r="DL384" s="198"/>
      <c r="DM384" s="198"/>
      <c r="DN384" s="198"/>
      <c r="DO384" s="198"/>
      <c r="DP384" s="198"/>
      <c r="DQ384" s="198"/>
      <c r="DR384" s="198"/>
      <c r="DS384" s="198"/>
      <c r="DT384" s="198"/>
      <c r="DU384" s="198"/>
      <c r="DV384" s="198"/>
      <c r="DW384" s="198"/>
      <c r="DX384" s="198"/>
      <c r="DY384" s="198"/>
      <c r="DZ384" s="198"/>
      <c r="EA384" s="198"/>
      <c r="EB384" s="198"/>
      <c r="EC384" s="198"/>
      <c r="ED384" s="198"/>
      <c r="EE384" s="198"/>
      <c r="EF384" s="198"/>
      <c r="EG384" s="198"/>
      <c r="EH384" s="198"/>
      <c r="EI384" s="198"/>
      <c r="EJ384" s="198"/>
      <c r="EK384" s="198"/>
      <c r="EL384" s="198"/>
      <c r="EM384" s="198"/>
      <c r="EN384" s="198"/>
    </row>
    <row r="385" spans="3:144" x14ac:dyDescent="0.2">
      <c r="C385" s="198"/>
      <c r="D385" s="198"/>
      <c r="E385" s="198"/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8"/>
      <c r="BN385" s="198"/>
      <c r="BO385" s="198"/>
      <c r="BP385" s="198"/>
      <c r="BQ385" s="198"/>
      <c r="BR385" s="198"/>
      <c r="BS385" s="198"/>
      <c r="BT385" s="198"/>
      <c r="BU385" s="198"/>
      <c r="BV385" s="198"/>
      <c r="BW385" s="198"/>
      <c r="BX385" s="198"/>
      <c r="BY385" s="198"/>
      <c r="BZ385" s="198"/>
      <c r="CA385" s="198"/>
      <c r="CB385" s="198"/>
      <c r="CC385" s="198"/>
      <c r="CD385" s="198"/>
      <c r="CE385" s="198"/>
      <c r="CF385" s="198"/>
      <c r="CG385" s="198"/>
      <c r="CH385" s="198"/>
      <c r="CI385" s="198"/>
      <c r="CJ385" s="198"/>
      <c r="CK385" s="198"/>
      <c r="CL385" s="198"/>
      <c r="CM385" s="198"/>
      <c r="CN385" s="198"/>
      <c r="CO385" s="198"/>
      <c r="CP385" s="198"/>
      <c r="CQ385" s="198"/>
      <c r="CR385" s="198"/>
      <c r="CS385" s="198"/>
      <c r="CT385" s="198"/>
      <c r="CU385" s="198"/>
      <c r="CV385" s="198"/>
      <c r="CW385" s="198"/>
      <c r="CX385" s="198"/>
      <c r="CY385" s="198"/>
      <c r="CZ385" s="198"/>
      <c r="DA385" s="198"/>
      <c r="DB385" s="198"/>
      <c r="DC385" s="198"/>
      <c r="DD385" s="198"/>
      <c r="DE385" s="198"/>
      <c r="DF385" s="198"/>
      <c r="DG385" s="198"/>
      <c r="DH385" s="198"/>
      <c r="DI385" s="198"/>
      <c r="DJ385" s="198"/>
      <c r="DK385" s="198"/>
      <c r="DL385" s="198"/>
      <c r="DM385" s="198"/>
      <c r="DN385" s="198"/>
      <c r="DO385" s="198"/>
      <c r="DP385" s="198"/>
      <c r="DQ385" s="198"/>
      <c r="DR385" s="198"/>
      <c r="DS385" s="198"/>
      <c r="DT385" s="198"/>
      <c r="DU385" s="198"/>
      <c r="DV385" s="198"/>
      <c r="DW385" s="198"/>
      <c r="DX385" s="198"/>
      <c r="DY385" s="198"/>
      <c r="DZ385" s="198"/>
      <c r="EA385" s="198"/>
      <c r="EB385" s="198"/>
      <c r="EC385" s="198"/>
      <c r="ED385" s="198"/>
      <c r="EE385" s="198"/>
      <c r="EF385" s="198"/>
      <c r="EG385" s="198"/>
      <c r="EH385" s="198"/>
      <c r="EI385" s="198"/>
      <c r="EJ385" s="198"/>
      <c r="EK385" s="198"/>
      <c r="EL385" s="198"/>
      <c r="EM385" s="198"/>
      <c r="EN385" s="198"/>
    </row>
    <row r="386" spans="3:144" x14ac:dyDescent="0.2">
      <c r="C386" s="19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8"/>
      <c r="BN386" s="198"/>
      <c r="BO386" s="198"/>
      <c r="BP386" s="198"/>
      <c r="BQ386" s="198"/>
      <c r="BR386" s="198"/>
      <c r="BS386" s="198"/>
      <c r="BT386" s="198"/>
      <c r="BU386" s="198"/>
      <c r="BV386" s="198"/>
      <c r="BW386" s="198"/>
      <c r="BX386" s="198"/>
      <c r="BY386" s="198"/>
      <c r="BZ386" s="198"/>
      <c r="CA386" s="198"/>
      <c r="CB386" s="198"/>
      <c r="CC386" s="198"/>
      <c r="CD386" s="198"/>
      <c r="CE386" s="198"/>
      <c r="CF386" s="198"/>
      <c r="CG386" s="198"/>
      <c r="CH386" s="198"/>
      <c r="CI386" s="198"/>
      <c r="CJ386" s="198"/>
      <c r="CK386" s="198"/>
      <c r="CL386" s="198"/>
      <c r="CM386" s="198"/>
      <c r="CN386" s="198"/>
      <c r="CO386" s="198"/>
      <c r="CP386" s="198"/>
      <c r="CQ386" s="198"/>
      <c r="CR386" s="198"/>
      <c r="CS386" s="198"/>
      <c r="CT386" s="198"/>
      <c r="CU386" s="198"/>
      <c r="CV386" s="198"/>
      <c r="CW386" s="198"/>
      <c r="CX386" s="198"/>
      <c r="CY386" s="198"/>
      <c r="CZ386" s="198"/>
      <c r="DA386" s="198"/>
      <c r="DB386" s="198"/>
      <c r="DC386" s="198"/>
      <c r="DD386" s="198"/>
      <c r="DE386" s="198"/>
      <c r="DF386" s="198"/>
      <c r="DG386" s="198"/>
      <c r="DH386" s="198"/>
      <c r="DI386" s="198"/>
      <c r="DJ386" s="198"/>
      <c r="DK386" s="198"/>
      <c r="DL386" s="198"/>
      <c r="DM386" s="198"/>
      <c r="DN386" s="198"/>
      <c r="DO386" s="198"/>
      <c r="DP386" s="198"/>
      <c r="DQ386" s="198"/>
      <c r="DR386" s="198"/>
      <c r="DS386" s="198"/>
      <c r="DT386" s="198"/>
      <c r="DU386" s="198"/>
      <c r="DV386" s="198"/>
      <c r="DW386" s="198"/>
      <c r="DX386" s="198"/>
      <c r="DY386" s="198"/>
      <c r="DZ386" s="198"/>
      <c r="EA386" s="198"/>
      <c r="EB386" s="198"/>
      <c r="EC386" s="198"/>
      <c r="ED386" s="198"/>
      <c r="EE386" s="198"/>
      <c r="EF386" s="198"/>
      <c r="EG386" s="198"/>
      <c r="EH386" s="198"/>
      <c r="EI386" s="198"/>
      <c r="EJ386" s="198"/>
      <c r="EK386" s="198"/>
      <c r="EL386" s="198"/>
      <c r="EM386" s="198"/>
      <c r="EN386" s="198"/>
    </row>
    <row r="387" spans="3:144" x14ac:dyDescent="0.2">
      <c r="C387" s="19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8"/>
      <c r="BN387" s="198"/>
      <c r="BO387" s="198"/>
      <c r="BP387" s="198"/>
      <c r="BQ387" s="198"/>
      <c r="BR387" s="198"/>
      <c r="BS387" s="198"/>
      <c r="BT387" s="198"/>
      <c r="BU387" s="198"/>
      <c r="BV387" s="198"/>
      <c r="BW387" s="198"/>
      <c r="BX387" s="198"/>
      <c r="BY387" s="198"/>
      <c r="BZ387" s="198"/>
      <c r="CA387" s="198"/>
      <c r="CB387" s="198"/>
      <c r="CC387" s="198"/>
      <c r="CD387" s="198"/>
      <c r="CE387" s="198"/>
      <c r="CF387" s="198"/>
      <c r="CG387" s="198"/>
      <c r="CH387" s="198"/>
      <c r="CI387" s="198"/>
      <c r="CJ387" s="198"/>
      <c r="CK387" s="198"/>
      <c r="CL387" s="198"/>
      <c r="CM387" s="198"/>
      <c r="CN387" s="198"/>
      <c r="CO387" s="198"/>
      <c r="CP387" s="198"/>
      <c r="CQ387" s="198"/>
      <c r="CR387" s="198"/>
      <c r="CS387" s="198"/>
      <c r="CT387" s="198"/>
      <c r="CU387" s="198"/>
      <c r="CV387" s="198"/>
      <c r="CW387" s="198"/>
      <c r="CX387" s="198"/>
      <c r="CY387" s="198"/>
      <c r="CZ387" s="198"/>
      <c r="DA387" s="198"/>
      <c r="DB387" s="198"/>
      <c r="DC387" s="198"/>
      <c r="DD387" s="198"/>
      <c r="DE387" s="198"/>
      <c r="DF387" s="198"/>
      <c r="DG387" s="198"/>
      <c r="DH387" s="198"/>
      <c r="DI387" s="198"/>
      <c r="DJ387" s="198"/>
      <c r="DK387" s="198"/>
      <c r="DL387" s="198"/>
      <c r="DM387" s="198"/>
      <c r="DN387" s="198"/>
      <c r="DO387" s="198"/>
      <c r="DP387" s="198"/>
      <c r="DQ387" s="198"/>
      <c r="DR387" s="198"/>
      <c r="DS387" s="198"/>
      <c r="DT387" s="198"/>
      <c r="DU387" s="198"/>
      <c r="DV387" s="198"/>
      <c r="DW387" s="198"/>
      <c r="DX387" s="198"/>
      <c r="DY387" s="198"/>
      <c r="DZ387" s="198"/>
      <c r="EA387" s="198"/>
      <c r="EB387" s="198"/>
      <c r="EC387" s="198"/>
      <c r="ED387" s="198"/>
      <c r="EE387" s="198"/>
      <c r="EF387" s="198"/>
      <c r="EG387" s="198"/>
      <c r="EH387" s="198"/>
      <c r="EI387" s="198"/>
      <c r="EJ387" s="198"/>
      <c r="EK387" s="198"/>
      <c r="EL387" s="198"/>
      <c r="EM387" s="198"/>
      <c r="EN387" s="198"/>
    </row>
    <row r="388" spans="3:144" x14ac:dyDescent="0.2">
      <c r="C388" s="19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8"/>
      <c r="BN388" s="198"/>
      <c r="BO388" s="198"/>
      <c r="BP388" s="198"/>
      <c r="BQ388" s="198"/>
      <c r="BR388" s="198"/>
      <c r="BS388" s="198"/>
      <c r="BT388" s="198"/>
      <c r="BU388" s="198"/>
      <c r="BV388" s="198"/>
      <c r="BW388" s="198"/>
      <c r="BX388" s="198"/>
      <c r="BY388" s="198"/>
      <c r="BZ388" s="198"/>
      <c r="CA388" s="198"/>
      <c r="CB388" s="198"/>
      <c r="CC388" s="198"/>
      <c r="CD388" s="198"/>
      <c r="CE388" s="198"/>
      <c r="CF388" s="198"/>
      <c r="CG388" s="198"/>
      <c r="CH388" s="198"/>
      <c r="CI388" s="198"/>
      <c r="CJ388" s="198"/>
      <c r="CK388" s="198"/>
      <c r="CL388" s="198"/>
      <c r="CM388" s="198"/>
      <c r="CN388" s="198"/>
      <c r="CO388" s="198"/>
      <c r="CP388" s="198"/>
      <c r="CQ388" s="198"/>
      <c r="CR388" s="198"/>
      <c r="CS388" s="198"/>
      <c r="CT388" s="198"/>
      <c r="CU388" s="198"/>
      <c r="CV388" s="198"/>
      <c r="CW388" s="198"/>
      <c r="CX388" s="198"/>
      <c r="CY388" s="198"/>
      <c r="CZ388" s="198"/>
      <c r="DA388" s="198"/>
      <c r="DB388" s="198"/>
      <c r="DC388" s="198"/>
      <c r="DD388" s="198"/>
      <c r="DE388" s="198"/>
      <c r="DF388" s="198"/>
      <c r="DG388" s="198"/>
      <c r="DH388" s="198"/>
      <c r="DI388" s="198"/>
      <c r="DJ388" s="198"/>
      <c r="DK388" s="198"/>
      <c r="DL388" s="198"/>
      <c r="DM388" s="198"/>
      <c r="DN388" s="198"/>
      <c r="DO388" s="198"/>
      <c r="DP388" s="198"/>
      <c r="DQ388" s="198"/>
      <c r="DR388" s="198"/>
      <c r="DS388" s="198"/>
      <c r="DT388" s="198"/>
      <c r="DU388" s="198"/>
      <c r="DV388" s="198"/>
      <c r="DW388" s="198"/>
      <c r="DX388" s="198"/>
      <c r="DY388" s="198"/>
      <c r="DZ388" s="198"/>
      <c r="EA388" s="198"/>
      <c r="EB388" s="198"/>
      <c r="EC388" s="198"/>
      <c r="ED388" s="198"/>
      <c r="EE388" s="198"/>
      <c r="EF388" s="198"/>
      <c r="EG388" s="198"/>
      <c r="EH388" s="198"/>
      <c r="EI388" s="198"/>
      <c r="EJ388" s="198"/>
      <c r="EK388" s="198"/>
      <c r="EL388" s="198"/>
      <c r="EM388" s="198"/>
      <c r="EN388" s="198"/>
    </row>
    <row r="389" spans="3:144" x14ac:dyDescent="0.2">
      <c r="C389" s="198"/>
      <c r="D389" s="198"/>
      <c r="E389" s="198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98"/>
      <c r="BO389" s="198"/>
      <c r="BP389" s="198"/>
      <c r="BQ389" s="198"/>
      <c r="BR389" s="198"/>
      <c r="BS389" s="198"/>
      <c r="BT389" s="198"/>
      <c r="BU389" s="198"/>
      <c r="BV389" s="198"/>
      <c r="BW389" s="198"/>
      <c r="BX389" s="198"/>
      <c r="BY389" s="198"/>
      <c r="BZ389" s="198"/>
      <c r="CA389" s="198"/>
      <c r="CB389" s="198"/>
      <c r="CC389" s="198"/>
      <c r="CD389" s="198"/>
      <c r="CE389" s="198"/>
      <c r="CF389" s="198"/>
      <c r="CG389" s="198"/>
      <c r="CH389" s="198"/>
      <c r="CI389" s="198"/>
      <c r="CJ389" s="198"/>
      <c r="CK389" s="198"/>
      <c r="CL389" s="198"/>
      <c r="CM389" s="198"/>
      <c r="CN389" s="198"/>
      <c r="CO389" s="198"/>
      <c r="CP389" s="198"/>
      <c r="CQ389" s="198"/>
      <c r="CR389" s="198"/>
      <c r="CS389" s="198"/>
      <c r="CT389" s="198"/>
      <c r="CU389" s="198"/>
      <c r="CV389" s="198"/>
      <c r="CW389" s="198"/>
      <c r="CX389" s="198"/>
      <c r="CY389" s="198"/>
      <c r="CZ389" s="198"/>
      <c r="DA389" s="198"/>
      <c r="DB389" s="198"/>
      <c r="DC389" s="198"/>
      <c r="DD389" s="198"/>
      <c r="DE389" s="198"/>
      <c r="DF389" s="198"/>
      <c r="DG389" s="198"/>
      <c r="DH389" s="198"/>
      <c r="DI389" s="198"/>
      <c r="DJ389" s="198"/>
      <c r="DK389" s="198"/>
      <c r="DL389" s="198"/>
      <c r="DM389" s="198"/>
      <c r="DN389" s="198"/>
      <c r="DO389" s="198"/>
      <c r="DP389" s="198"/>
      <c r="DQ389" s="198"/>
      <c r="DR389" s="198"/>
      <c r="DS389" s="198"/>
      <c r="DT389" s="198"/>
      <c r="DU389" s="198"/>
      <c r="DV389" s="198"/>
      <c r="DW389" s="198"/>
      <c r="DX389" s="198"/>
      <c r="DY389" s="198"/>
      <c r="DZ389" s="198"/>
      <c r="EA389" s="198"/>
      <c r="EB389" s="198"/>
      <c r="EC389" s="198"/>
      <c r="ED389" s="198"/>
      <c r="EE389" s="198"/>
      <c r="EF389" s="198"/>
      <c r="EG389" s="198"/>
      <c r="EH389" s="198"/>
      <c r="EI389" s="198"/>
      <c r="EJ389" s="198"/>
      <c r="EK389" s="198"/>
      <c r="EL389" s="198"/>
      <c r="EM389" s="198"/>
      <c r="EN389" s="198"/>
    </row>
    <row r="390" spans="3:144" x14ac:dyDescent="0.2">
      <c r="C390" s="198"/>
      <c r="D390" s="198"/>
      <c r="E390" s="198"/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198"/>
      <c r="BN390" s="198"/>
      <c r="BO390" s="198"/>
      <c r="BP390" s="198"/>
      <c r="BQ390" s="198"/>
      <c r="BR390" s="198"/>
      <c r="BS390" s="198"/>
      <c r="BT390" s="198"/>
      <c r="BU390" s="198"/>
      <c r="BV390" s="198"/>
      <c r="BW390" s="198"/>
      <c r="BX390" s="198"/>
      <c r="BY390" s="198"/>
      <c r="BZ390" s="198"/>
      <c r="CA390" s="198"/>
      <c r="CB390" s="198"/>
      <c r="CC390" s="198"/>
      <c r="CD390" s="198"/>
      <c r="CE390" s="198"/>
      <c r="CF390" s="198"/>
      <c r="CG390" s="198"/>
      <c r="CH390" s="198"/>
      <c r="CI390" s="198"/>
      <c r="CJ390" s="198"/>
      <c r="CK390" s="198"/>
      <c r="CL390" s="198"/>
      <c r="CM390" s="198"/>
      <c r="CN390" s="198"/>
      <c r="CO390" s="198"/>
      <c r="CP390" s="198"/>
      <c r="CQ390" s="198"/>
      <c r="CR390" s="198"/>
      <c r="CS390" s="198"/>
      <c r="CT390" s="198"/>
      <c r="CU390" s="198"/>
      <c r="CV390" s="198"/>
      <c r="CW390" s="198"/>
      <c r="CX390" s="198"/>
      <c r="CY390" s="198"/>
      <c r="CZ390" s="198"/>
      <c r="DA390" s="198"/>
      <c r="DB390" s="198"/>
      <c r="DC390" s="198"/>
      <c r="DD390" s="198"/>
      <c r="DE390" s="198"/>
      <c r="DF390" s="198"/>
      <c r="DG390" s="198"/>
      <c r="DH390" s="198"/>
      <c r="DI390" s="198"/>
      <c r="DJ390" s="198"/>
      <c r="DK390" s="198"/>
      <c r="DL390" s="198"/>
      <c r="DM390" s="198"/>
      <c r="DN390" s="198"/>
      <c r="DO390" s="198"/>
      <c r="DP390" s="198"/>
      <c r="DQ390" s="198"/>
      <c r="DR390" s="198"/>
      <c r="DS390" s="198"/>
      <c r="DT390" s="198"/>
      <c r="DU390" s="198"/>
      <c r="DV390" s="198"/>
      <c r="DW390" s="198"/>
      <c r="DX390" s="198"/>
      <c r="DY390" s="198"/>
      <c r="DZ390" s="198"/>
      <c r="EA390" s="198"/>
      <c r="EB390" s="198"/>
      <c r="EC390" s="198"/>
      <c r="ED390" s="198"/>
      <c r="EE390" s="198"/>
      <c r="EF390" s="198"/>
      <c r="EG390" s="198"/>
      <c r="EH390" s="198"/>
      <c r="EI390" s="198"/>
      <c r="EJ390" s="198"/>
      <c r="EK390" s="198"/>
      <c r="EL390" s="198"/>
      <c r="EM390" s="198"/>
      <c r="EN390" s="198"/>
    </row>
    <row r="391" spans="3:144" x14ac:dyDescent="0.2">
      <c r="C391" s="198"/>
      <c r="D391" s="198"/>
      <c r="E391" s="198"/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98"/>
      <c r="BO391" s="198"/>
      <c r="BP391" s="198"/>
      <c r="BQ391" s="198"/>
      <c r="BR391" s="198"/>
      <c r="BS391" s="198"/>
      <c r="BT391" s="198"/>
      <c r="BU391" s="198"/>
      <c r="BV391" s="198"/>
      <c r="BW391" s="198"/>
      <c r="BX391" s="198"/>
      <c r="BY391" s="198"/>
      <c r="BZ391" s="198"/>
      <c r="CA391" s="198"/>
      <c r="CB391" s="198"/>
      <c r="CC391" s="198"/>
      <c r="CD391" s="198"/>
      <c r="CE391" s="198"/>
      <c r="CF391" s="198"/>
      <c r="CG391" s="198"/>
      <c r="CH391" s="198"/>
      <c r="CI391" s="198"/>
      <c r="CJ391" s="198"/>
      <c r="CK391" s="198"/>
      <c r="CL391" s="198"/>
      <c r="CM391" s="198"/>
      <c r="CN391" s="198"/>
      <c r="CO391" s="198"/>
      <c r="CP391" s="198"/>
      <c r="CQ391" s="198"/>
      <c r="CR391" s="198"/>
      <c r="CS391" s="198"/>
      <c r="CT391" s="198"/>
      <c r="CU391" s="198"/>
      <c r="CV391" s="198"/>
      <c r="CW391" s="198"/>
      <c r="CX391" s="198"/>
      <c r="CY391" s="198"/>
      <c r="CZ391" s="198"/>
      <c r="DA391" s="198"/>
      <c r="DB391" s="198"/>
      <c r="DC391" s="198"/>
      <c r="DD391" s="198"/>
      <c r="DE391" s="198"/>
      <c r="DF391" s="198"/>
      <c r="DG391" s="198"/>
      <c r="DH391" s="198"/>
      <c r="DI391" s="198"/>
      <c r="DJ391" s="198"/>
      <c r="DK391" s="198"/>
      <c r="DL391" s="198"/>
      <c r="DM391" s="198"/>
      <c r="DN391" s="198"/>
      <c r="DO391" s="198"/>
      <c r="DP391" s="198"/>
      <c r="DQ391" s="198"/>
      <c r="DR391" s="198"/>
      <c r="DS391" s="198"/>
      <c r="DT391" s="198"/>
      <c r="DU391" s="198"/>
      <c r="DV391" s="198"/>
      <c r="DW391" s="198"/>
      <c r="DX391" s="198"/>
      <c r="DY391" s="198"/>
      <c r="DZ391" s="198"/>
      <c r="EA391" s="198"/>
      <c r="EB391" s="198"/>
      <c r="EC391" s="198"/>
      <c r="ED391" s="198"/>
      <c r="EE391" s="198"/>
      <c r="EF391" s="198"/>
      <c r="EG391" s="198"/>
      <c r="EH391" s="198"/>
      <c r="EI391" s="198"/>
      <c r="EJ391" s="198"/>
      <c r="EK391" s="198"/>
      <c r="EL391" s="198"/>
      <c r="EM391" s="198"/>
      <c r="EN391" s="198"/>
    </row>
    <row r="392" spans="3:144" x14ac:dyDescent="0.2">
      <c r="C392" s="198"/>
      <c r="D392" s="198"/>
      <c r="E392" s="198"/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8"/>
      <c r="BW392" s="198"/>
      <c r="BX392" s="198"/>
      <c r="BY392" s="198"/>
      <c r="BZ392" s="198"/>
      <c r="CA392" s="198"/>
      <c r="CB392" s="198"/>
      <c r="CC392" s="198"/>
      <c r="CD392" s="198"/>
      <c r="CE392" s="198"/>
      <c r="CF392" s="198"/>
      <c r="CG392" s="198"/>
      <c r="CH392" s="198"/>
      <c r="CI392" s="198"/>
      <c r="CJ392" s="198"/>
      <c r="CK392" s="198"/>
      <c r="CL392" s="198"/>
      <c r="CM392" s="198"/>
      <c r="CN392" s="198"/>
      <c r="CO392" s="198"/>
      <c r="CP392" s="198"/>
      <c r="CQ392" s="198"/>
      <c r="CR392" s="198"/>
      <c r="CS392" s="198"/>
      <c r="CT392" s="198"/>
      <c r="CU392" s="198"/>
      <c r="CV392" s="198"/>
      <c r="CW392" s="198"/>
      <c r="CX392" s="198"/>
      <c r="CY392" s="198"/>
      <c r="CZ392" s="198"/>
      <c r="DA392" s="198"/>
      <c r="DB392" s="198"/>
      <c r="DC392" s="198"/>
      <c r="DD392" s="198"/>
      <c r="DE392" s="198"/>
      <c r="DF392" s="198"/>
      <c r="DG392" s="198"/>
      <c r="DH392" s="198"/>
      <c r="DI392" s="198"/>
      <c r="DJ392" s="198"/>
      <c r="DK392" s="198"/>
      <c r="DL392" s="198"/>
      <c r="DM392" s="198"/>
      <c r="DN392" s="198"/>
      <c r="DO392" s="198"/>
      <c r="DP392" s="198"/>
      <c r="DQ392" s="198"/>
      <c r="DR392" s="198"/>
      <c r="DS392" s="198"/>
      <c r="DT392" s="198"/>
      <c r="DU392" s="198"/>
      <c r="DV392" s="198"/>
      <c r="DW392" s="198"/>
      <c r="DX392" s="198"/>
      <c r="DY392" s="198"/>
      <c r="DZ392" s="198"/>
      <c r="EA392" s="198"/>
      <c r="EB392" s="198"/>
      <c r="EC392" s="198"/>
      <c r="ED392" s="198"/>
      <c r="EE392" s="198"/>
      <c r="EF392" s="198"/>
      <c r="EG392" s="198"/>
      <c r="EH392" s="198"/>
      <c r="EI392" s="198"/>
      <c r="EJ392" s="198"/>
      <c r="EK392" s="198"/>
      <c r="EL392" s="198"/>
      <c r="EM392" s="198"/>
      <c r="EN392" s="198"/>
    </row>
    <row r="393" spans="3:144" x14ac:dyDescent="0.2">
      <c r="C393" s="198"/>
      <c r="D393" s="198"/>
      <c r="E393" s="198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  <c r="AZ393" s="198"/>
      <c r="BA393" s="198"/>
      <c r="BB393" s="198"/>
      <c r="BC393" s="198"/>
      <c r="BD393" s="198"/>
      <c r="BE393" s="198"/>
      <c r="BF393" s="198"/>
      <c r="BG393" s="198"/>
      <c r="BH393" s="198"/>
      <c r="BI393" s="198"/>
      <c r="BJ393" s="198"/>
      <c r="BK393" s="198"/>
      <c r="BL393" s="198"/>
      <c r="BM393" s="198"/>
      <c r="BN393" s="198"/>
      <c r="BO393" s="198"/>
      <c r="BP393" s="198"/>
      <c r="BQ393" s="198"/>
      <c r="BR393" s="198"/>
      <c r="BS393" s="198"/>
      <c r="BT393" s="198"/>
      <c r="BU393" s="198"/>
      <c r="BV393" s="198"/>
      <c r="BW393" s="198"/>
      <c r="BX393" s="198"/>
      <c r="BY393" s="198"/>
      <c r="BZ393" s="198"/>
      <c r="CA393" s="198"/>
      <c r="CB393" s="198"/>
      <c r="CC393" s="198"/>
      <c r="CD393" s="198"/>
      <c r="CE393" s="198"/>
      <c r="CF393" s="198"/>
      <c r="CG393" s="198"/>
      <c r="CH393" s="198"/>
      <c r="CI393" s="198"/>
      <c r="CJ393" s="198"/>
      <c r="CK393" s="198"/>
      <c r="CL393" s="198"/>
      <c r="CM393" s="198"/>
      <c r="CN393" s="198"/>
      <c r="CO393" s="198"/>
      <c r="CP393" s="198"/>
      <c r="CQ393" s="198"/>
      <c r="CR393" s="198"/>
      <c r="CS393" s="198"/>
      <c r="CT393" s="198"/>
      <c r="CU393" s="198"/>
      <c r="CV393" s="198"/>
      <c r="CW393" s="198"/>
      <c r="CX393" s="198"/>
      <c r="CY393" s="198"/>
      <c r="CZ393" s="198"/>
      <c r="DA393" s="198"/>
      <c r="DB393" s="198"/>
      <c r="DC393" s="198"/>
      <c r="DD393" s="198"/>
      <c r="DE393" s="198"/>
      <c r="DF393" s="198"/>
      <c r="DG393" s="198"/>
      <c r="DH393" s="198"/>
      <c r="DI393" s="198"/>
      <c r="DJ393" s="198"/>
      <c r="DK393" s="198"/>
      <c r="DL393" s="198"/>
      <c r="DM393" s="198"/>
      <c r="DN393" s="198"/>
      <c r="DO393" s="198"/>
      <c r="DP393" s="198"/>
      <c r="DQ393" s="198"/>
      <c r="DR393" s="198"/>
      <c r="DS393" s="198"/>
      <c r="DT393" s="198"/>
      <c r="DU393" s="198"/>
      <c r="DV393" s="198"/>
      <c r="DW393" s="198"/>
      <c r="DX393" s="198"/>
      <c r="DY393" s="198"/>
      <c r="DZ393" s="198"/>
      <c r="EA393" s="198"/>
      <c r="EB393" s="198"/>
      <c r="EC393" s="198"/>
      <c r="ED393" s="198"/>
      <c r="EE393" s="198"/>
      <c r="EF393" s="198"/>
      <c r="EG393" s="198"/>
      <c r="EH393" s="198"/>
      <c r="EI393" s="198"/>
      <c r="EJ393" s="198"/>
      <c r="EK393" s="198"/>
      <c r="EL393" s="198"/>
      <c r="EM393" s="198"/>
      <c r="EN393" s="198"/>
    </row>
    <row r="394" spans="3:144" x14ac:dyDescent="0.2">
      <c r="C394" s="198"/>
      <c r="D394" s="198"/>
      <c r="E394" s="198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  <c r="AT394" s="198"/>
      <c r="AU394" s="198"/>
      <c r="AV394" s="198"/>
      <c r="AW394" s="198"/>
      <c r="AX394" s="198"/>
      <c r="AY394" s="198"/>
      <c r="AZ394" s="198"/>
      <c r="BA394" s="198"/>
      <c r="BB394" s="198"/>
      <c r="BC394" s="198"/>
      <c r="BD394" s="198"/>
      <c r="BE394" s="198"/>
      <c r="BF394" s="198"/>
      <c r="BG394" s="198"/>
      <c r="BH394" s="198"/>
      <c r="BI394" s="198"/>
      <c r="BJ394" s="198"/>
      <c r="BK394" s="198"/>
      <c r="BL394" s="198"/>
      <c r="BM394" s="198"/>
      <c r="BN394" s="198"/>
      <c r="BO394" s="198"/>
      <c r="BP394" s="198"/>
      <c r="BQ394" s="198"/>
      <c r="BR394" s="198"/>
      <c r="BS394" s="198"/>
      <c r="BT394" s="198"/>
      <c r="BU394" s="198"/>
      <c r="BV394" s="198"/>
      <c r="BW394" s="198"/>
      <c r="BX394" s="198"/>
      <c r="BY394" s="198"/>
      <c r="BZ394" s="198"/>
      <c r="CA394" s="198"/>
      <c r="CB394" s="198"/>
      <c r="CC394" s="198"/>
      <c r="CD394" s="198"/>
      <c r="CE394" s="198"/>
      <c r="CF394" s="198"/>
      <c r="CG394" s="198"/>
      <c r="CH394" s="198"/>
      <c r="CI394" s="198"/>
      <c r="CJ394" s="198"/>
      <c r="CK394" s="198"/>
      <c r="CL394" s="198"/>
      <c r="CM394" s="198"/>
      <c r="CN394" s="198"/>
      <c r="CO394" s="198"/>
      <c r="CP394" s="198"/>
      <c r="CQ394" s="198"/>
      <c r="CR394" s="198"/>
      <c r="CS394" s="198"/>
      <c r="CT394" s="198"/>
      <c r="CU394" s="198"/>
      <c r="CV394" s="198"/>
      <c r="CW394" s="198"/>
      <c r="CX394" s="198"/>
      <c r="CY394" s="198"/>
      <c r="CZ394" s="198"/>
      <c r="DA394" s="198"/>
      <c r="DB394" s="198"/>
      <c r="DC394" s="198"/>
      <c r="DD394" s="198"/>
      <c r="DE394" s="198"/>
      <c r="DF394" s="198"/>
      <c r="DG394" s="198"/>
      <c r="DH394" s="198"/>
      <c r="DI394" s="198"/>
      <c r="DJ394" s="198"/>
      <c r="DK394" s="198"/>
      <c r="DL394" s="198"/>
      <c r="DM394" s="198"/>
      <c r="DN394" s="198"/>
      <c r="DO394" s="198"/>
      <c r="DP394" s="198"/>
      <c r="DQ394" s="198"/>
      <c r="DR394" s="198"/>
      <c r="DS394" s="198"/>
      <c r="DT394" s="198"/>
      <c r="DU394" s="198"/>
      <c r="DV394" s="198"/>
      <c r="DW394" s="198"/>
      <c r="DX394" s="198"/>
      <c r="DY394" s="198"/>
      <c r="DZ394" s="198"/>
      <c r="EA394" s="198"/>
      <c r="EB394" s="198"/>
      <c r="EC394" s="198"/>
      <c r="ED394" s="198"/>
      <c r="EE394" s="198"/>
      <c r="EF394" s="198"/>
      <c r="EG394" s="198"/>
      <c r="EH394" s="198"/>
      <c r="EI394" s="198"/>
      <c r="EJ394" s="198"/>
      <c r="EK394" s="198"/>
      <c r="EL394" s="198"/>
      <c r="EM394" s="198"/>
      <c r="EN394" s="198"/>
    </row>
    <row r="395" spans="3:144" x14ac:dyDescent="0.2">
      <c r="C395" s="198"/>
      <c r="D395" s="198"/>
      <c r="E395" s="198"/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198"/>
      <c r="BB395" s="198"/>
      <c r="BC395" s="198"/>
      <c r="BD395" s="198"/>
      <c r="BE395" s="198"/>
      <c r="BF395" s="198"/>
      <c r="BG395" s="198"/>
      <c r="BH395" s="198"/>
      <c r="BI395" s="198"/>
      <c r="BJ395" s="198"/>
      <c r="BK395" s="198"/>
      <c r="BL395" s="198"/>
      <c r="BM395" s="198"/>
      <c r="BN395" s="198"/>
      <c r="BO395" s="198"/>
      <c r="BP395" s="198"/>
      <c r="BQ395" s="198"/>
      <c r="BR395" s="198"/>
      <c r="BS395" s="198"/>
      <c r="BT395" s="198"/>
      <c r="BU395" s="198"/>
      <c r="BV395" s="198"/>
      <c r="BW395" s="198"/>
      <c r="BX395" s="198"/>
      <c r="BY395" s="198"/>
      <c r="BZ395" s="198"/>
      <c r="CA395" s="198"/>
      <c r="CB395" s="198"/>
      <c r="CC395" s="198"/>
      <c r="CD395" s="198"/>
      <c r="CE395" s="198"/>
      <c r="CF395" s="198"/>
      <c r="CG395" s="198"/>
      <c r="CH395" s="198"/>
      <c r="CI395" s="198"/>
      <c r="CJ395" s="198"/>
      <c r="CK395" s="198"/>
      <c r="CL395" s="198"/>
      <c r="CM395" s="198"/>
      <c r="CN395" s="198"/>
      <c r="CO395" s="198"/>
      <c r="CP395" s="198"/>
      <c r="CQ395" s="198"/>
      <c r="CR395" s="198"/>
      <c r="CS395" s="198"/>
      <c r="CT395" s="198"/>
      <c r="CU395" s="198"/>
      <c r="CV395" s="198"/>
      <c r="CW395" s="198"/>
      <c r="CX395" s="198"/>
      <c r="CY395" s="198"/>
      <c r="CZ395" s="198"/>
      <c r="DA395" s="198"/>
      <c r="DB395" s="198"/>
      <c r="DC395" s="198"/>
      <c r="DD395" s="198"/>
      <c r="DE395" s="198"/>
      <c r="DF395" s="198"/>
      <c r="DG395" s="198"/>
      <c r="DH395" s="198"/>
      <c r="DI395" s="198"/>
      <c r="DJ395" s="198"/>
      <c r="DK395" s="198"/>
      <c r="DL395" s="198"/>
      <c r="DM395" s="198"/>
      <c r="DN395" s="198"/>
      <c r="DO395" s="198"/>
      <c r="DP395" s="198"/>
      <c r="DQ395" s="198"/>
      <c r="DR395" s="198"/>
      <c r="DS395" s="198"/>
      <c r="DT395" s="198"/>
      <c r="DU395" s="198"/>
      <c r="DV395" s="198"/>
      <c r="DW395" s="198"/>
      <c r="DX395" s="198"/>
      <c r="DY395" s="198"/>
      <c r="DZ395" s="198"/>
      <c r="EA395" s="198"/>
      <c r="EB395" s="198"/>
      <c r="EC395" s="198"/>
      <c r="ED395" s="198"/>
      <c r="EE395" s="198"/>
      <c r="EF395" s="198"/>
      <c r="EG395" s="198"/>
      <c r="EH395" s="198"/>
      <c r="EI395" s="198"/>
      <c r="EJ395" s="198"/>
      <c r="EK395" s="198"/>
      <c r="EL395" s="198"/>
      <c r="EM395" s="198"/>
      <c r="EN395" s="198"/>
    </row>
    <row r="396" spans="3:144" x14ac:dyDescent="0.2">
      <c r="C396" s="198"/>
      <c r="D396" s="198"/>
      <c r="E396" s="198"/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98"/>
      <c r="BO396" s="198"/>
      <c r="BP396" s="198"/>
      <c r="BQ396" s="198"/>
      <c r="BR396" s="198"/>
      <c r="BS396" s="198"/>
      <c r="BT396" s="198"/>
      <c r="BU396" s="198"/>
      <c r="BV396" s="198"/>
      <c r="BW396" s="198"/>
      <c r="BX396" s="198"/>
      <c r="BY396" s="198"/>
      <c r="BZ396" s="198"/>
      <c r="CA396" s="198"/>
      <c r="CB396" s="198"/>
      <c r="CC396" s="198"/>
      <c r="CD396" s="198"/>
      <c r="CE396" s="198"/>
      <c r="CF396" s="198"/>
      <c r="CG396" s="198"/>
      <c r="CH396" s="198"/>
      <c r="CI396" s="198"/>
      <c r="CJ396" s="198"/>
      <c r="CK396" s="198"/>
      <c r="CL396" s="198"/>
      <c r="CM396" s="198"/>
      <c r="CN396" s="198"/>
      <c r="CO396" s="198"/>
      <c r="CP396" s="198"/>
      <c r="CQ396" s="198"/>
      <c r="CR396" s="198"/>
      <c r="CS396" s="198"/>
      <c r="CT396" s="198"/>
      <c r="CU396" s="198"/>
      <c r="CV396" s="198"/>
      <c r="CW396" s="198"/>
      <c r="CX396" s="198"/>
      <c r="CY396" s="198"/>
      <c r="CZ396" s="198"/>
      <c r="DA396" s="198"/>
      <c r="DB396" s="198"/>
      <c r="DC396" s="198"/>
      <c r="DD396" s="198"/>
      <c r="DE396" s="198"/>
      <c r="DF396" s="198"/>
      <c r="DG396" s="198"/>
      <c r="DH396" s="198"/>
      <c r="DI396" s="198"/>
      <c r="DJ396" s="198"/>
      <c r="DK396" s="198"/>
      <c r="DL396" s="198"/>
      <c r="DM396" s="198"/>
      <c r="DN396" s="198"/>
      <c r="DO396" s="198"/>
      <c r="DP396" s="198"/>
      <c r="DQ396" s="198"/>
      <c r="DR396" s="198"/>
      <c r="DS396" s="198"/>
      <c r="DT396" s="198"/>
      <c r="DU396" s="198"/>
      <c r="DV396" s="198"/>
      <c r="DW396" s="198"/>
      <c r="DX396" s="198"/>
      <c r="DY396" s="198"/>
      <c r="DZ396" s="198"/>
      <c r="EA396" s="198"/>
      <c r="EB396" s="198"/>
      <c r="EC396" s="198"/>
      <c r="ED396" s="198"/>
      <c r="EE396" s="198"/>
      <c r="EF396" s="198"/>
      <c r="EG396" s="198"/>
      <c r="EH396" s="198"/>
      <c r="EI396" s="198"/>
      <c r="EJ396" s="198"/>
      <c r="EK396" s="198"/>
      <c r="EL396" s="198"/>
      <c r="EM396" s="198"/>
      <c r="EN396" s="198"/>
    </row>
    <row r="397" spans="3:144" x14ac:dyDescent="0.2">
      <c r="C397" s="198"/>
      <c r="D397" s="198"/>
      <c r="E397" s="198"/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  <c r="BU397" s="198"/>
      <c r="BV397" s="198"/>
      <c r="BW397" s="198"/>
      <c r="BX397" s="198"/>
      <c r="BY397" s="198"/>
      <c r="BZ397" s="198"/>
      <c r="CA397" s="198"/>
      <c r="CB397" s="198"/>
      <c r="CC397" s="198"/>
      <c r="CD397" s="198"/>
      <c r="CE397" s="198"/>
      <c r="CF397" s="198"/>
      <c r="CG397" s="198"/>
      <c r="CH397" s="198"/>
      <c r="CI397" s="198"/>
      <c r="CJ397" s="198"/>
      <c r="CK397" s="198"/>
      <c r="CL397" s="198"/>
      <c r="CM397" s="198"/>
      <c r="CN397" s="198"/>
      <c r="CO397" s="198"/>
      <c r="CP397" s="198"/>
      <c r="CQ397" s="198"/>
      <c r="CR397" s="198"/>
      <c r="CS397" s="198"/>
      <c r="CT397" s="198"/>
      <c r="CU397" s="198"/>
      <c r="CV397" s="198"/>
      <c r="CW397" s="198"/>
      <c r="CX397" s="198"/>
      <c r="CY397" s="198"/>
      <c r="CZ397" s="198"/>
      <c r="DA397" s="198"/>
      <c r="DB397" s="198"/>
      <c r="DC397" s="198"/>
      <c r="DD397" s="198"/>
      <c r="DE397" s="198"/>
      <c r="DF397" s="198"/>
      <c r="DG397" s="198"/>
      <c r="DH397" s="198"/>
      <c r="DI397" s="198"/>
      <c r="DJ397" s="198"/>
      <c r="DK397" s="198"/>
      <c r="DL397" s="198"/>
      <c r="DM397" s="198"/>
      <c r="DN397" s="198"/>
      <c r="DO397" s="198"/>
      <c r="DP397" s="198"/>
      <c r="DQ397" s="198"/>
      <c r="DR397" s="198"/>
      <c r="DS397" s="198"/>
      <c r="DT397" s="198"/>
      <c r="DU397" s="198"/>
      <c r="DV397" s="198"/>
      <c r="DW397" s="198"/>
      <c r="DX397" s="198"/>
      <c r="DY397" s="198"/>
      <c r="DZ397" s="198"/>
      <c r="EA397" s="198"/>
      <c r="EB397" s="198"/>
      <c r="EC397" s="198"/>
      <c r="ED397" s="198"/>
      <c r="EE397" s="198"/>
      <c r="EF397" s="198"/>
      <c r="EG397" s="198"/>
      <c r="EH397" s="198"/>
      <c r="EI397" s="198"/>
      <c r="EJ397" s="198"/>
      <c r="EK397" s="198"/>
      <c r="EL397" s="198"/>
      <c r="EM397" s="198"/>
      <c r="EN397" s="198"/>
    </row>
    <row r="398" spans="3:144" x14ac:dyDescent="0.2">
      <c r="C398" s="198"/>
      <c r="D398" s="198"/>
      <c r="E398" s="198"/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8"/>
      <c r="BW398" s="198"/>
      <c r="BX398" s="198"/>
      <c r="BY398" s="198"/>
      <c r="BZ398" s="198"/>
      <c r="CA398" s="198"/>
      <c r="CB398" s="198"/>
      <c r="CC398" s="198"/>
      <c r="CD398" s="198"/>
      <c r="CE398" s="198"/>
      <c r="CF398" s="198"/>
      <c r="CG398" s="198"/>
      <c r="CH398" s="198"/>
      <c r="CI398" s="198"/>
      <c r="CJ398" s="198"/>
      <c r="CK398" s="198"/>
      <c r="CL398" s="198"/>
      <c r="CM398" s="198"/>
      <c r="CN398" s="198"/>
      <c r="CO398" s="198"/>
      <c r="CP398" s="198"/>
      <c r="CQ398" s="198"/>
      <c r="CR398" s="198"/>
      <c r="CS398" s="198"/>
      <c r="CT398" s="198"/>
      <c r="CU398" s="198"/>
      <c r="CV398" s="198"/>
      <c r="CW398" s="198"/>
      <c r="CX398" s="198"/>
      <c r="CY398" s="198"/>
      <c r="CZ398" s="198"/>
      <c r="DA398" s="198"/>
      <c r="DB398" s="198"/>
      <c r="DC398" s="198"/>
      <c r="DD398" s="198"/>
      <c r="DE398" s="198"/>
      <c r="DF398" s="198"/>
      <c r="DG398" s="198"/>
      <c r="DH398" s="198"/>
      <c r="DI398" s="198"/>
      <c r="DJ398" s="198"/>
      <c r="DK398" s="198"/>
      <c r="DL398" s="198"/>
      <c r="DM398" s="198"/>
      <c r="DN398" s="198"/>
      <c r="DO398" s="198"/>
      <c r="DP398" s="198"/>
      <c r="DQ398" s="198"/>
      <c r="DR398" s="198"/>
      <c r="DS398" s="198"/>
      <c r="DT398" s="198"/>
      <c r="DU398" s="198"/>
      <c r="DV398" s="198"/>
      <c r="DW398" s="198"/>
      <c r="DX398" s="198"/>
      <c r="DY398" s="198"/>
      <c r="DZ398" s="198"/>
      <c r="EA398" s="198"/>
      <c r="EB398" s="198"/>
      <c r="EC398" s="198"/>
      <c r="ED398" s="198"/>
      <c r="EE398" s="198"/>
      <c r="EF398" s="198"/>
      <c r="EG398" s="198"/>
      <c r="EH398" s="198"/>
      <c r="EI398" s="198"/>
      <c r="EJ398" s="198"/>
      <c r="EK398" s="198"/>
      <c r="EL398" s="198"/>
      <c r="EM398" s="198"/>
      <c r="EN398" s="198"/>
    </row>
    <row r="399" spans="3:144" x14ac:dyDescent="0.2"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  <c r="AZ399" s="198"/>
      <c r="BA399" s="198"/>
      <c r="BB399" s="198"/>
      <c r="BC399" s="198"/>
      <c r="BD399" s="198"/>
      <c r="BE399" s="198"/>
      <c r="BF399" s="198"/>
      <c r="BG399" s="198"/>
      <c r="BH399" s="198"/>
      <c r="BI399" s="198"/>
      <c r="BJ399" s="198"/>
      <c r="BK399" s="198"/>
      <c r="BL399" s="198"/>
      <c r="BM399" s="198"/>
      <c r="BN399" s="198"/>
      <c r="BO399" s="198"/>
      <c r="BP399" s="198"/>
      <c r="BQ399" s="198"/>
      <c r="BR399" s="198"/>
      <c r="BS399" s="198"/>
      <c r="BT399" s="198"/>
      <c r="BU399" s="198"/>
      <c r="BV399" s="198"/>
      <c r="BW399" s="198"/>
      <c r="BX399" s="198"/>
      <c r="BY399" s="198"/>
      <c r="BZ399" s="198"/>
      <c r="CA399" s="198"/>
      <c r="CB399" s="198"/>
      <c r="CC399" s="198"/>
      <c r="CD399" s="198"/>
      <c r="CE399" s="198"/>
      <c r="CF399" s="198"/>
      <c r="CG399" s="198"/>
      <c r="CH399" s="198"/>
      <c r="CI399" s="198"/>
      <c r="CJ399" s="198"/>
      <c r="CK399" s="198"/>
      <c r="CL399" s="198"/>
      <c r="CM399" s="198"/>
      <c r="CN399" s="198"/>
      <c r="CO399" s="198"/>
      <c r="CP399" s="198"/>
      <c r="CQ399" s="198"/>
      <c r="CR399" s="198"/>
      <c r="CS399" s="198"/>
      <c r="CT399" s="198"/>
      <c r="CU399" s="198"/>
      <c r="CV399" s="198"/>
      <c r="CW399" s="198"/>
      <c r="CX399" s="198"/>
      <c r="CY399" s="198"/>
      <c r="CZ399" s="198"/>
      <c r="DA399" s="198"/>
      <c r="DB399" s="198"/>
      <c r="DC399" s="198"/>
      <c r="DD399" s="198"/>
      <c r="DE399" s="198"/>
      <c r="DF399" s="198"/>
      <c r="DG399" s="198"/>
      <c r="DH399" s="198"/>
      <c r="DI399" s="198"/>
      <c r="DJ399" s="198"/>
      <c r="DK399" s="198"/>
      <c r="DL399" s="198"/>
      <c r="DM399" s="198"/>
      <c r="DN399" s="198"/>
      <c r="DO399" s="198"/>
      <c r="DP399" s="198"/>
      <c r="DQ399" s="198"/>
      <c r="DR399" s="198"/>
      <c r="DS399" s="198"/>
      <c r="DT399" s="198"/>
      <c r="DU399" s="198"/>
      <c r="DV399" s="198"/>
      <c r="DW399" s="198"/>
      <c r="DX399" s="198"/>
      <c r="DY399" s="198"/>
      <c r="DZ399" s="198"/>
      <c r="EA399" s="198"/>
      <c r="EB399" s="198"/>
      <c r="EC399" s="198"/>
      <c r="ED399" s="198"/>
      <c r="EE399" s="198"/>
      <c r="EF399" s="198"/>
      <c r="EG399" s="198"/>
      <c r="EH399" s="198"/>
      <c r="EI399" s="198"/>
      <c r="EJ399" s="198"/>
      <c r="EK399" s="198"/>
      <c r="EL399" s="198"/>
      <c r="EM399" s="198"/>
      <c r="EN399" s="198"/>
    </row>
    <row r="400" spans="3:144" x14ac:dyDescent="0.2">
      <c r="C400" s="198"/>
      <c r="D400" s="198"/>
      <c r="E400" s="198"/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  <c r="BU400" s="198"/>
      <c r="BV400" s="198"/>
      <c r="BW400" s="198"/>
      <c r="BX400" s="198"/>
      <c r="BY400" s="198"/>
      <c r="BZ400" s="198"/>
      <c r="CA400" s="198"/>
      <c r="CB400" s="198"/>
      <c r="CC400" s="198"/>
      <c r="CD400" s="198"/>
      <c r="CE400" s="198"/>
      <c r="CF400" s="198"/>
      <c r="CG400" s="198"/>
      <c r="CH400" s="198"/>
      <c r="CI400" s="198"/>
      <c r="CJ400" s="198"/>
      <c r="CK400" s="198"/>
      <c r="CL400" s="198"/>
      <c r="CM400" s="198"/>
      <c r="CN400" s="198"/>
      <c r="CO400" s="198"/>
      <c r="CP400" s="198"/>
      <c r="CQ400" s="198"/>
      <c r="CR400" s="198"/>
      <c r="CS400" s="198"/>
      <c r="CT400" s="198"/>
      <c r="CU400" s="198"/>
      <c r="CV400" s="198"/>
      <c r="CW400" s="198"/>
      <c r="CX400" s="198"/>
      <c r="CY400" s="198"/>
      <c r="CZ400" s="198"/>
      <c r="DA400" s="198"/>
      <c r="DB400" s="198"/>
      <c r="DC400" s="198"/>
      <c r="DD400" s="198"/>
      <c r="DE400" s="198"/>
      <c r="DF400" s="198"/>
      <c r="DG400" s="198"/>
      <c r="DH400" s="198"/>
      <c r="DI400" s="198"/>
      <c r="DJ400" s="198"/>
      <c r="DK400" s="198"/>
      <c r="DL400" s="198"/>
      <c r="DM400" s="198"/>
      <c r="DN400" s="198"/>
      <c r="DO400" s="198"/>
      <c r="DP400" s="198"/>
      <c r="DQ400" s="198"/>
      <c r="DR400" s="198"/>
      <c r="DS400" s="198"/>
      <c r="DT400" s="198"/>
      <c r="DU400" s="198"/>
      <c r="DV400" s="198"/>
      <c r="DW400" s="198"/>
      <c r="DX400" s="198"/>
      <c r="DY400" s="198"/>
      <c r="DZ400" s="198"/>
      <c r="EA400" s="198"/>
      <c r="EB400" s="198"/>
      <c r="EC400" s="198"/>
      <c r="ED400" s="198"/>
      <c r="EE400" s="198"/>
      <c r="EF400" s="198"/>
      <c r="EG400" s="198"/>
      <c r="EH400" s="198"/>
      <c r="EI400" s="198"/>
      <c r="EJ400" s="198"/>
      <c r="EK400" s="198"/>
      <c r="EL400" s="198"/>
      <c r="EM400" s="198"/>
      <c r="EN400" s="198"/>
    </row>
    <row r="401" spans="3:144" x14ac:dyDescent="0.2">
      <c r="C401" s="198"/>
      <c r="D401" s="198"/>
      <c r="E401" s="198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198"/>
      <c r="BI401" s="198"/>
      <c r="BJ401" s="198"/>
      <c r="BK401" s="198"/>
      <c r="BL401" s="198"/>
      <c r="BM401" s="198"/>
      <c r="BN401" s="198"/>
      <c r="BO401" s="198"/>
      <c r="BP401" s="198"/>
      <c r="BQ401" s="198"/>
      <c r="BR401" s="198"/>
      <c r="BS401" s="198"/>
      <c r="BT401" s="198"/>
      <c r="BU401" s="198"/>
      <c r="BV401" s="198"/>
      <c r="BW401" s="198"/>
      <c r="BX401" s="198"/>
      <c r="BY401" s="198"/>
      <c r="BZ401" s="198"/>
      <c r="CA401" s="198"/>
      <c r="CB401" s="198"/>
      <c r="CC401" s="198"/>
      <c r="CD401" s="198"/>
      <c r="CE401" s="198"/>
      <c r="CF401" s="198"/>
      <c r="CG401" s="198"/>
      <c r="CH401" s="198"/>
      <c r="CI401" s="198"/>
      <c r="CJ401" s="198"/>
      <c r="CK401" s="198"/>
      <c r="CL401" s="198"/>
      <c r="CM401" s="198"/>
      <c r="CN401" s="198"/>
      <c r="CO401" s="198"/>
      <c r="CP401" s="198"/>
      <c r="CQ401" s="198"/>
      <c r="CR401" s="198"/>
      <c r="CS401" s="198"/>
      <c r="CT401" s="198"/>
      <c r="CU401" s="198"/>
      <c r="CV401" s="198"/>
      <c r="CW401" s="198"/>
      <c r="CX401" s="198"/>
      <c r="CY401" s="198"/>
      <c r="CZ401" s="198"/>
      <c r="DA401" s="198"/>
      <c r="DB401" s="198"/>
      <c r="DC401" s="198"/>
      <c r="DD401" s="198"/>
      <c r="DE401" s="198"/>
      <c r="DF401" s="198"/>
      <c r="DG401" s="198"/>
      <c r="DH401" s="198"/>
      <c r="DI401" s="198"/>
      <c r="DJ401" s="198"/>
      <c r="DK401" s="198"/>
      <c r="DL401" s="198"/>
      <c r="DM401" s="198"/>
      <c r="DN401" s="198"/>
      <c r="DO401" s="198"/>
      <c r="DP401" s="198"/>
      <c r="DQ401" s="198"/>
      <c r="DR401" s="198"/>
      <c r="DS401" s="198"/>
      <c r="DT401" s="198"/>
      <c r="DU401" s="198"/>
      <c r="DV401" s="198"/>
      <c r="DW401" s="198"/>
      <c r="DX401" s="198"/>
      <c r="DY401" s="198"/>
      <c r="DZ401" s="198"/>
      <c r="EA401" s="198"/>
      <c r="EB401" s="198"/>
      <c r="EC401" s="198"/>
      <c r="ED401" s="198"/>
      <c r="EE401" s="198"/>
      <c r="EF401" s="198"/>
      <c r="EG401" s="198"/>
      <c r="EH401" s="198"/>
      <c r="EI401" s="198"/>
      <c r="EJ401" s="198"/>
      <c r="EK401" s="198"/>
      <c r="EL401" s="198"/>
      <c r="EM401" s="198"/>
      <c r="EN401" s="198"/>
    </row>
    <row r="402" spans="3:144" x14ac:dyDescent="0.2">
      <c r="C402" s="198"/>
      <c r="D402" s="198"/>
      <c r="E402" s="198"/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8"/>
      <c r="BN402" s="198"/>
      <c r="BO402" s="198"/>
      <c r="BP402" s="198"/>
      <c r="BQ402" s="198"/>
      <c r="BR402" s="198"/>
      <c r="BS402" s="198"/>
      <c r="BT402" s="198"/>
      <c r="BU402" s="198"/>
      <c r="BV402" s="198"/>
      <c r="BW402" s="198"/>
      <c r="BX402" s="198"/>
      <c r="BY402" s="198"/>
      <c r="BZ402" s="198"/>
      <c r="CA402" s="198"/>
      <c r="CB402" s="198"/>
      <c r="CC402" s="198"/>
      <c r="CD402" s="198"/>
      <c r="CE402" s="198"/>
      <c r="CF402" s="198"/>
      <c r="CG402" s="198"/>
      <c r="CH402" s="198"/>
      <c r="CI402" s="198"/>
      <c r="CJ402" s="198"/>
      <c r="CK402" s="198"/>
      <c r="CL402" s="198"/>
      <c r="CM402" s="198"/>
      <c r="CN402" s="198"/>
      <c r="CO402" s="198"/>
      <c r="CP402" s="198"/>
      <c r="CQ402" s="198"/>
      <c r="CR402" s="198"/>
      <c r="CS402" s="198"/>
      <c r="CT402" s="198"/>
      <c r="CU402" s="198"/>
      <c r="CV402" s="198"/>
      <c r="CW402" s="198"/>
      <c r="CX402" s="198"/>
      <c r="CY402" s="198"/>
      <c r="CZ402" s="198"/>
      <c r="DA402" s="198"/>
      <c r="DB402" s="198"/>
      <c r="DC402" s="198"/>
      <c r="DD402" s="198"/>
      <c r="DE402" s="198"/>
      <c r="DF402" s="198"/>
      <c r="DG402" s="198"/>
      <c r="DH402" s="198"/>
      <c r="DI402" s="198"/>
      <c r="DJ402" s="198"/>
      <c r="DK402" s="198"/>
      <c r="DL402" s="198"/>
      <c r="DM402" s="198"/>
      <c r="DN402" s="198"/>
      <c r="DO402" s="198"/>
      <c r="DP402" s="198"/>
      <c r="DQ402" s="198"/>
      <c r="DR402" s="198"/>
      <c r="DS402" s="198"/>
      <c r="DT402" s="198"/>
      <c r="DU402" s="198"/>
      <c r="DV402" s="198"/>
      <c r="DW402" s="198"/>
      <c r="DX402" s="198"/>
      <c r="DY402" s="198"/>
      <c r="DZ402" s="198"/>
      <c r="EA402" s="198"/>
      <c r="EB402" s="198"/>
      <c r="EC402" s="198"/>
      <c r="ED402" s="198"/>
      <c r="EE402" s="198"/>
      <c r="EF402" s="198"/>
      <c r="EG402" s="198"/>
      <c r="EH402" s="198"/>
      <c r="EI402" s="198"/>
      <c r="EJ402" s="198"/>
      <c r="EK402" s="198"/>
      <c r="EL402" s="198"/>
      <c r="EM402" s="198"/>
      <c r="EN402" s="198"/>
    </row>
    <row r="403" spans="3:144" x14ac:dyDescent="0.2">
      <c r="C403" s="198"/>
      <c r="D403" s="198"/>
      <c r="E403" s="198"/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8"/>
      <c r="BN403" s="198"/>
      <c r="BO403" s="198"/>
      <c r="BP403" s="198"/>
      <c r="BQ403" s="198"/>
      <c r="BR403" s="198"/>
      <c r="BS403" s="198"/>
      <c r="BT403" s="198"/>
      <c r="BU403" s="198"/>
      <c r="BV403" s="198"/>
      <c r="BW403" s="198"/>
      <c r="BX403" s="198"/>
      <c r="BY403" s="198"/>
      <c r="BZ403" s="198"/>
      <c r="CA403" s="198"/>
      <c r="CB403" s="198"/>
      <c r="CC403" s="198"/>
      <c r="CD403" s="198"/>
      <c r="CE403" s="198"/>
      <c r="CF403" s="198"/>
      <c r="CG403" s="198"/>
      <c r="CH403" s="198"/>
      <c r="CI403" s="198"/>
      <c r="CJ403" s="198"/>
      <c r="CK403" s="198"/>
      <c r="CL403" s="198"/>
      <c r="CM403" s="198"/>
      <c r="CN403" s="198"/>
      <c r="CO403" s="198"/>
      <c r="CP403" s="198"/>
      <c r="CQ403" s="198"/>
      <c r="CR403" s="198"/>
      <c r="CS403" s="198"/>
      <c r="CT403" s="198"/>
      <c r="CU403" s="198"/>
      <c r="CV403" s="198"/>
      <c r="CW403" s="198"/>
      <c r="CX403" s="198"/>
      <c r="CY403" s="198"/>
      <c r="CZ403" s="198"/>
      <c r="DA403" s="198"/>
      <c r="DB403" s="198"/>
      <c r="DC403" s="198"/>
      <c r="DD403" s="198"/>
      <c r="DE403" s="198"/>
      <c r="DF403" s="198"/>
      <c r="DG403" s="198"/>
      <c r="DH403" s="198"/>
      <c r="DI403" s="198"/>
      <c r="DJ403" s="198"/>
      <c r="DK403" s="198"/>
      <c r="DL403" s="198"/>
      <c r="DM403" s="198"/>
      <c r="DN403" s="198"/>
      <c r="DO403" s="198"/>
      <c r="DP403" s="198"/>
      <c r="DQ403" s="198"/>
      <c r="DR403" s="198"/>
      <c r="DS403" s="198"/>
      <c r="DT403" s="198"/>
      <c r="DU403" s="198"/>
      <c r="DV403" s="198"/>
      <c r="DW403" s="198"/>
      <c r="DX403" s="198"/>
      <c r="DY403" s="198"/>
      <c r="DZ403" s="198"/>
      <c r="EA403" s="198"/>
      <c r="EB403" s="198"/>
      <c r="EC403" s="198"/>
      <c r="ED403" s="198"/>
      <c r="EE403" s="198"/>
      <c r="EF403" s="198"/>
      <c r="EG403" s="198"/>
      <c r="EH403" s="198"/>
      <c r="EI403" s="198"/>
      <c r="EJ403" s="198"/>
      <c r="EK403" s="198"/>
      <c r="EL403" s="198"/>
      <c r="EM403" s="198"/>
      <c r="EN403" s="198"/>
    </row>
    <row r="404" spans="3:144" x14ac:dyDescent="0.2">
      <c r="C404" s="198"/>
      <c r="D404" s="198"/>
      <c r="E404" s="198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8"/>
      <c r="BN404" s="198"/>
      <c r="BO404" s="198"/>
      <c r="BP404" s="198"/>
      <c r="BQ404" s="198"/>
      <c r="BR404" s="198"/>
      <c r="BS404" s="198"/>
      <c r="BT404" s="198"/>
      <c r="BU404" s="198"/>
      <c r="BV404" s="198"/>
      <c r="BW404" s="198"/>
      <c r="BX404" s="198"/>
      <c r="BY404" s="198"/>
      <c r="BZ404" s="198"/>
      <c r="CA404" s="198"/>
      <c r="CB404" s="198"/>
      <c r="CC404" s="198"/>
      <c r="CD404" s="198"/>
      <c r="CE404" s="198"/>
      <c r="CF404" s="198"/>
      <c r="CG404" s="198"/>
      <c r="CH404" s="198"/>
      <c r="CI404" s="198"/>
      <c r="CJ404" s="198"/>
      <c r="CK404" s="198"/>
      <c r="CL404" s="198"/>
      <c r="CM404" s="198"/>
      <c r="CN404" s="198"/>
      <c r="CO404" s="198"/>
      <c r="CP404" s="198"/>
      <c r="CQ404" s="198"/>
      <c r="CR404" s="198"/>
      <c r="CS404" s="198"/>
      <c r="CT404" s="198"/>
      <c r="CU404" s="198"/>
      <c r="CV404" s="198"/>
      <c r="CW404" s="198"/>
      <c r="CX404" s="198"/>
      <c r="CY404" s="198"/>
      <c r="CZ404" s="198"/>
      <c r="DA404" s="198"/>
      <c r="DB404" s="198"/>
      <c r="DC404" s="198"/>
      <c r="DD404" s="198"/>
      <c r="DE404" s="198"/>
      <c r="DF404" s="198"/>
      <c r="DG404" s="198"/>
      <c r="DH404" s="198"/>
      <c r="DI404" s="198"/>
      <c r="DJ404" s="198"/>
      <c r="DK404" s="198"/>
      <c r="DL404" s="198"/>
      <c r="DM404" s="198"/>
      <c r="DN404" s="198"/>
      <c r="DO404" s="198"/>
      <c r="DP404" s="198"/>
      <c r="DQ404" s="198"/>
      <c r="DR404" s="198"/>
      <c r="DS404" s="198"/>
      <c r="DT404" s="198"/>
      <c r="DU404" s="198"/>
      <c r="DV404" s="198"/>
      <c r="DW404" s="198"/>
      <c r="DX404" s="198"/>
      <c r="DY404" s="198"/>
      <c r="DZ404" s="198"/>
      <c r="EA404" s="198"/>
      <c r="EB404" s="198"/>
      <c r="EC404" s="198"/>
      <c r="ED404" s="198"/>
      <c r="EE404" s="198"/>
      <c r="EF404" s="198"/>
      <c r="EG404" s="198"/>
      <c r="EH404" s="198"/>
      <c r="EI404" s="198"/>
      <c r="EJ404" s="198"/>
      <c r="EK404" s="198"/>
      <c r="EL404" s="198"/>
      <c r="EM404" s="198"/>
      <c r="EN404" s="198"/>
    </row>
    <row r="405" spans="3:144" x14ac:dyDescent="0.2">
      <c r="C405" s="198"/>
      <c r="D405" s="198"/>
      <c r="E405" s="198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8"/>
      <c r="BN405" s="198"/>
      <c r="BO405" s="198"/>
      <c r="BP405" s="198"/>
      <c r="BQ405" s="198"/>
      <c r="BR405" s="198"/>
      <c r="BS405" s="198"/>
      <c r="BT405" s="198"/>
      <c r="BU405" s="198"/>
      <c r="BV405" s="198"/>
      <c r="BW405" s="198"/>
      <c r="BX405" s="198"/>
      <c r="BY405" s="198"/>
      <c r="BZ405" s="198"/>
      <c r="CA405" s="198"/>
      <c r="CB405" s="198"/>
      <c r="CC405" s="198"/>
      <c r="CD405" s="198"/>
      <c r="CE405" s="198"/>
      <c r="CF405" s="198"/>
      <c r="CG405" s="198"/>
      <c r="CH405" s="198"/>
      <c r="CI405" s="198"/>
      <c r="CJ405" s="198"/>
      <c r="CK405" s="198"/>
      <c r="CL405" s="198"/>
      <c r="CM405" s="198"/>
      <c r="CN405" s="198"/>
      <c r="CO405" s="198"/>
      <c r="CP405" s="198"/>
      <c r="CQ405" s="198"/>
      <c r="CR405" s="198"/>
      <c r="CS405" s="198"/>
      <c r="CT405" s="198"/>
      <c r="CU405" s="198"/>
      <c r="CV405" s="198"/>
      <c r="CW405" s="198"/>
      <c r="CX405" s="198"/>
      <c r="CY405" s="198"/>
      <c r="CZ405" s="198"/>
      <c r="DA405" s="198"/>
      <c r="DB405" s="198"/>
      <c r="DC405" s="198"/>
      <c r="DD405" s="198"/>
      <c r="DE405" s="198"/>
      <c r="DF405" s="198"/>
      <c r="DG405" s="198"/>
      <c r="DH405" s="198"/>
      <c r="DI405" s="198"/>
      <c r="DJ405" s="198"/>
      <c r="DK405" s="198"/>
      <c r="DL405" s="198"/>
      <c r="DM405" s="198"/>
      <c r="DN405" s="198"/>
      <c r="DO405" s="198"/>
      <c r="DP405" s="198"/>
      <c r="DQ405" s="198"/>
      <c r="DR405" s="198"/>
      <c r="DS405" s="198"/>
      <c r="DT405" s="198"/>
      <c r="DU405" s="198"/>
      <c r="DV405" s="198"/>
      <c r="DW405" s="198"/>
      <c r="DX405" s="198"/>
      <c r="DY405" s="198"/>
      <c r="DZ405" s="198"/>
      <c r="EA405" s="198"/>
      <c r="EB405" s="198"/>
      <c r="EC405" s="198"/>
      <c r="ED405" s="198"/>
      <c r="EE405" s="198"/>
      <c r="EF405" s="198"/>
      <c r="EG405" s="198"/>
      <c r="EH405" s="198"/>
      <c r="EI405" s="198"/>
      <c r="EJ405" s="198"/>
      <c r="EK405" s="198"/>
      <c r="EL405" s="198"/>
      <c r="EM405" s="198"/>
      <c r="EN405" s="198"/>
    </row>
    <row r="406" spans="3:144" x14ac:dyDescent="0.2">
      <c r="C406" s="198"/>
      <c r="D406" s="198"/>
      <c r="E406" s="198"/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8"/>
      <c r="BN406" s="198"/>
      <c r="BO406" s="198"/>
      <c r="BP406" s="198"/>
      <c r="BQ406" s="198"/>
      <c r="BR406" s="198"/>
      <c r="BS406" s="198"/>
      <c r="BT406" s="198"/>
      <c r="BU406" s="198"/>
      <c r="BV406" s="198"/>
      <c r="BW406" s="198"/>
      <c r="BX406" s="198"/>
      <c r="BY406" s="198"/>
      <c r="BZ406" s="198"/>
      <c r="CA406" s="198"/>
      <c r="CB406" s="198"/>
      <c r="CC406" s="198"/>
      <c r="CD406" s="198"/>
      <c r="CE406" s="198"/>
      <c r="CF406" s="198"/>
      <c r="CG406" s="198"/>
      <c r="CH406" s="198"/>
      <c r="CI406" s="198"/>
      <c r="CJ406" s="198"/>
      <c r="CK406" s="198"/>
      <c r="CL406" s="198"/>
      <c r="CM406" s="198"/>
      <c r="CN406" s="198"/>
      <c r="CO406" s="198"/>
      <c r="CP406" s="198"/>
      <c r="CQ406" s="198"/>
      <c r="CR406" s="198"/>
      <c r="CS406" s="198"/>
      <c r="CT406" s="198"/>
      <c r="CU406" s="198"/>
      <c r="CV406" s="198"/>
      <c r="CW406" s="198"/>
      <c r="CX406" s="198"/>
      <c r="CY406" s="198"/>
      <c r="CZ406" s="198"/>
      <c r="DA406" s="198"/>
      <c r="DB406" s="198"/>
      <c r="DC406" s="198"/>
      <c r="DD406" s="198"/>
      <c r="DE406" s="198"/>
      <c r="DF406" s="198"/>
      <c r="DG406" s="198"/>
      <c r="DH406" s="198"/>
      <c r="DI406" s="198"/>
      <c r="DJ406" s="198"/>
      <c r="DK406" s="198"/>
      <c r="DL406" s="198"/>
      <c r="DM406" s="198"/>
      <c r="DN406" s="198"/>
      <c r="DO406" s="198"/>
      <c r="DP406" s="198"/>
      <c r="DQ406" s="198"/>
      <c r="DR406" s="198"/>
      <c r="DS406" s="198"/>
      <c r="DT406" s="198"/>
      <c r="DU406" s="198"/>
      <c r="DV406" s="198"/>
      <c r="DW406" s="198"/>
      <c r="DX406" s="198"/>
      <c r="DY406" s="198"/>
      <c r="DZ406" s="198"/>
      <c r="EA406" s="198"/>
      <c r="EB406" s="198"/>
      <c r="EC406" s="198"/>
      <c r="ED406" s="198"/>
      <c r="EE406" s="198"/>
      <c r="EF406" s="198"/>
      <c r="EG406" s="198"/>
      <c r="EH406" s="198"/>
      <c r="EI406" s="198"/>
      <c r="EJ406" s="198"/>
      <c r="EK406" s="198"/>
      <c r="EL406" s="198"/>
      <c r="EM406" s="198"/>
      <c r="EN406" s="198"/>
    </row>
    <row r="407" spans="3:144" x14ac:dyDescent="0.2">
      <c r="C407" s="198"/>
      <c r="D407" s="198"/>
      <c r="E407" s="198"/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98"/>
      <c r="BO407" s="198"/>
      <c r="BP407" s="198"/>
      <c r="BQ407" s="198"/>
      <c r="BR407" s="198"/>
      <c r="BS407" s="198"/>
      <c r="BT407" s="198"/>
      <c r="BU407" s="198"/>
      <c r="BV407" s="198"/>
      <c r="BW407" s="198"/>
      <c r="BX407" s="198"/>
      <c r="BY407" s="198"/>
      <c r="BZ407" s="198"/>
      <c r="CA407" s="198"/>
      <c r="CB407" s="198"/>
      <c r="CC407" s="198"/>
      <c r="CD407" s="198"/>
      <c r="CE407" s="198"/>
      <c r="CF407" s="198"/>
      <c r="CG407" s="198"/>
      <c r="CH407" s="198"/>
      <c r="CI407" s="198"/>
      <c r="CJ407" s="198"/>
      <c r="CK407" s="198"/>
      <c r="CL407" s="198"/>
      <c r="CM407" s="198"/>
      <c r="CN407" s="198"/>
      <c r="CO407" s="198"/>
      <c r="CP407" s="198"/>
      <c r="CQ407" s="198"/>
      <c r="CR407" s="198"/>
      <c r="CS407" s="198"/>
      <c r="CT407" s="198"/>
      <c r="CU407" s="198"/>
      <c r="CV407" s="198"/>
      <c r="CW407" s="198"/>
      <c r="CX407" s="198"/>
      <c r="CY407" s="198"/>
      <c r="CZ407" s="198"/>
      <c r="DA407" s="198"/>
      <c r="DB407" s="198"/>
      <c r="DC407" s="198"/>
      <c r="DD407" s="198"/>
      <c r="DE407" s="198"/>
      <c r="DF407" s="198"/>
      <c r="DG407" s="198"/>
      <c r="DH407" s="198"/>
      <c r="DI407" s="198"/>
      <c r="DJ407" s="198"/>
      <c r="DK407" s="198"/>
      <c r="DL407" s="198"/>
      <c r="DM407" s="198"/>
      <c r="DN407" s="198"/>
      <c r="DO407" s="198"/>
      <c r="DP407" s="198"/>
      <c r="DQ407" s="198"/>
      <c r="DR407" s="198"/>
      <c r="DS407" s="198"/>
      <c r="DT407" s="198"/>
      <c r="DU407" s="198"/>
      <c r="DV407" s="198"/>
      <c r="DW407" s="198"/>
      <c r="DX407" s="198"/>
      <c r="DY407" s="198"/>
      <c r="DZ407" s="198"/>
      <c r="EA407" s="198"/>
      <c r="EB407" s="198"/>
      <c r="EC407" s="198"/>
      <c r="ED407" s="198"/>
      <c r="EE407" s="198"/>
      <c r="EF407" s="198"/>
      <c r="EG407" s="198"/>
      <c r="EH407" s="198"/>
      <c r="EI407" s="198"/>
      <c r="EJ407" s="198"/>
      <c r="EK407" s="198"/>
      <c r="EL407" s="198"/>
      <c r="EM407" s="198"/>
      <c r="EN407" s="198"/>
    </row>
    <row r="408" spans="3:144" x14ac:dyDescent="0.2">
      <c r="C408" s="198"/>
      <c r="D408" s="198"/>
      <c r="E408" s="198"/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  <c r="AZ408" s="198"/>
      <c r="BA408" s="198"/>
      <c r="BB408" s="198"/>
      <c r="BC408" s="198"/>
      <c r="BD408" s="198"/>
      <c r="BE408" s="198"/>
      <c r="BF408" s="198"/>
      <c r="BG408" s="198"/>
      <c r="BH408" s="198"/>
      <c r="BI408" s="198"/>
      <c r="BJ408" s="198"/>
      <c r="BK408" s="198"/>
      <c r="BL408" s="198"/>
      <c r="BM408" s="198"/>
      <c r="BN408" s="198"/>
      <c r="BO408" s="198"/>
      <c r="BP408" s="198"/>
      <c r="BQ408" s="198"/>
      <c r="BR408" s="198"/>
      <c r="BS408" s="198"/>
      <c r="BT408" s="198"/>
      <c r="BU408" s="198"/>
      <c r="BV408" s="198"/>
      <c r="BW408" s="198"/>
      <c r="BX408" s="198"/>
      <c r="BY408" s="198"/>
      <c r="BZ408" s="198"/>
      <c r="CA408" s="198"/>
      <c r="CB408" s="198"/>
      <c r="CC408" s="198"/>
      <c r="CD408" s="198"/>
      <c r="CE408" s="198"/>
      <c r="CF408" s="198"/>
      <c r="CG408" s="198"/>
      <c r="CH408" s="198"/>
      <c r="CI408" s="198"/>
      <c r="CJ408" s="198"/>
      <c r="CK408" s="198"/>
      <c r="CL408" s="198"/>
      <c r="CM408" s="198"/>
      <c r="CN408" s="198"/>
      <c r="CO408" s="198"/>
      <c r="CP408" s="198"/>
      <c r="CQ408" s="198"/>
      <c r="CR408" s="198"/>
      <c r="CS408" s="198"/>
      <c r="CT408" s="198"/>
      <c r="CU408" s="198"/>
      <c r="CV408" s="198"/>
      <c r="CW408" s="198"/>
      <c r="CX408" s="198"/>
      <c r="CY408" s="198"/>
      <c r="CZ408" s="198"/>
      <c r="DA408" s="198"/>
      <c r="DB408" s="198"/>
      <c r="DC408" s="198"/>
      <c r="DD408" s="198"/>
      <c r="DE408" s="198"/>
      <c r="DF408" s="198"/>
      <c r="DG408" s="198"/>
      <c r="DH408" s="198"/>
      <c r="DI408" s="198"/>
      <c r="DJ408" s="198"/>
      <c r="DK408" s="198"/>
      <c r="DL408" s="198"/>
      <c r="DM408" s="198"/>
      <c r="DN408" s="198"/>
      <c r="DO408" s="198"/>
      <c r="DP408" s="198"/>
      <c r="DQ408" s="198"/>
      <c r="DR408" s="198"/>
      <c r="DS408" s="198"/>
      <c r="DT408" s="198"/>
      <c r="DU408" s="198"/>
      <c r="DV408" s="198"/>
      <c r="DW408" s="198"/>
      <c r="DX408" s="198"/>
      <c r="DY408" s="198"/>
      <c r="DZ408" s="198"/>
      <c r="EA408" s="198"/>
      <c r="EB408" s="198"/>
      <c r="EC408" s="198"/>
      <c r="ED408" s="198"/>
      <c r="EE408" s="198"/>
      <c r="EF408" s="198"/>
      <c r="EG408" s="198"/>
      <c r="EH408" s="198"/>
      <c r="EI408" s="198"/>
      <c r="EJ408" s="198"/>
      <c r="EK408" s="198"/>
      <c r="EL408" s="198"/>
      <c r="EM408" s="198"/>
      <c r="EN408" s="198"/>
    </row>
    <row r="409" spans="3:144" x14ac:dyDescent="0.2">
      <c r="C409" s="198"/>
      <c r="D409" s="198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  <c r="AZ409" s="198"/>
      <c r="BA409" s="198"/>
      <c r="BB409" s="198"/>
      <c r="BC409" s="198"/>
      <c r="BD409" s="198"/>
      <c r="BE409" s="198"/>
      <c r="BF409" s="198"/>
      <c r="BG409" s="198"/>
      <c r="BH409" s="198"/>
      <c r="BI409" s="198"/>
      <c r="BJ409" s="198"/>
      <c r="BK409" s="198"/>
      <c r="BL409" s="198"/>
      <c r="BM409" s="198"/>
      <c r="BN409" s="198"/>
      <c r="BO409" s="198"/>
      <c r="BP409" s="198"/>
      <c r="BQ409" s="198"/>
      <c r="BR409" s="198"/>
      <c r="BS409" s="198"/>
      <c r="BT409" s="198"/>
      <c r="BU409" s="198"/>
      <c r="BV409" s="198"/>
      <c r="BW409" s="198"/>
      <c r="BX409" s="198"/>
      <c r="BY409" s="198"/>
      <c r="BZ409" s="198"/>
      <c r="CA409" s="198"/>
      <c r="CB409" s="198"/>
      <c r="CC409" s="198"/>
      <c r="CD409" s="198"/>
      <c r="CE409" s="198"/>
      <c r="CF409" s="198"/>
      <c r="CG409" s="198"/>
      <c r="CH409" s="198"/>
      <c r="CI409" s="198"/>
      <c r="CJ409" s="198"/>
      <c r="CK409" s="198"/>
      <c r="CL409" s="198"/>
      <c r="CM409" s="198"/>
      <c r="CN409" s="198"/>
      <c r="CO409" s="198"/>
      <c r="CP409" s="198"/>
      <c r="CQ409" s="198"/>
      <c r="CR409" s="198"/>
      <c r="CS409" s="198"/>
      <c r="CT409" s="198"/>
      <c r="CU409" s="198"/>
      <c r="CV409" s="198"/>
      <c r="CW409" s="198"/>
      <c r="CX409" s="198"/>
      <c r="CY409" s="198"/>
      <c r="CZ409" s="198"/>
      <c r="DA409" s="198"/>
      <c r="DB409" s="198"/>
      <c r="DC409" s="198"/>
      <c r="DD409" s="198"/>
      <c r="DE409" s="198"/>
      <c r="DF409" s="198"/>
      <c r="DG409" s="198"/>
      <c r="DH409" s="198"/>
      <c r="DI409" s="198"/>
      <c r="DJ409" s="198"/>
      <c r="DK409" s="198"/>
      <c r="DL409" s="198"/>
      <c r="DM409" s="198"/>
      <c r="DN409" s="198"/>
      <c r="DO409" s="198"/>
      <c r="DP409" s="198"/>
      <c r="DQ409" s="198"/>
      <c r="DR409" s="198"/>
      <c r="DS409" s="198"/>
      <c r="DT409" s="198"/>
      <c r="DU409" s="198"/>
      <c r="DV409" s="198"/>
      <c r="DW409" s="198"/>
      <c r="DX409" s="198"/>
      <c r="DY409" s="198"/>
      <c r="DZ409" s="198"/>
      <c r="EA409" s="198"/>
      <c r="EB409" s="198"/>
      <c r="EC409" s="198"/>
      <c r="ED409" s="198"/>
      <c r="EE409" s="198"/>
      <c r="EF409" s="198"/>
      <c r="EG409" s="198"/>
      <c r="EH409" s="198"/>
      <c r="EI409" s="198"/>
      <c r="EJ409" s="198"/>
      <c r="EK409" s="198"/>
      <c r="EL409" s="198"/>
      <c r="EM409" s="198"/>
      <c r="EN409" s="198"/>
    </row>
    <row r="410" spans="3:144" x14ac:dyDescent="0.2"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  <c r="AZ410" s="198"/>
      <c r="BA410" s="198"/>
      <c r="BB410" s="198"/>
      <c r="BC410" s="198"/>
      <c r="BD410" s="198"/>
      <c r="BE410" s="198"/>
      <c r="BF410" s="198"/>
      <c r="BG410" s="198"/>
      <c r="BH410" s="198"/>
      <c r="BI410" s="198"/>
      <c r="BJ410" s="198"/>
      <c r="BK410" s="198"/>
      <c r="BL410" s="198"/>
      <c r="BM410" s="198"/>
      <c r="BN410" s="198"/>
      <c r="BO410" s="198"/>
      <c r="BP410" s="198"/>
      <c r="BQ410" s="198"/>
      <c r="BR410" s="198"/>
      <c r="BS410" s="198"/>
      <c r="BT410" s="198"/>
      <c r="BU410" s="198"/>
      <c r="BV410" s="198"/>
      <c r="BW410" s="198"/>
      <c r="BX410" s="198"/>
      <c r="BY410" s="198"/>
      <c r="BZ410" s="198"/>
      <c r="CA410" s="198"/>
      <c r="CB410" s="198"/>
      <c r="CC410" s="198"/>
      <c r="CD410" s="198"/>
      <c r="CE410" s="198"/>
      <c r="CF410" s="198"/>
      <c r="CG410" s="198"/>
      <c r="CH410" s="198"/>
      <c r="CI410" s="198"/>
      <c r="CJ410" s="198"/>
      <c r="CK410" s="198"/>
      <c r="CL410" s="198"/>
      <c r="CM410" s="198"/>
      <c r="CN410" s="198"/>
      <c r="CO410" s="198"/>
      <c r="CP410" s="198"/>
      <c r="CQ410" s="198"/>
      <c r="CR410" s="198"/>
      <c r="CS410" s="198"/>
      <c r="CT410" s="198"/>
      <c r="CU410" s="198"/>
      <c r="CV410" s="198"/>
      <c r="CW410" s="198"/>
      <c r="CX410" s="198"/>
      <c r="CY410" s="198"/>
      <c r="CZ410" s="198"/>
      <c r="DA410" s="198"/>
      <c r="DB410" s="198"/>
      <c r="DC410" s="198"/>
      <c r="DD410" s="198"/>
      <c r="DE410" s="198"/>
      <c r="DF410" s="198"/>
      <c r="DG410" s="198"/>
      <c r="DH410" s="198"/>
      <c r="DI410" s="198"/>
      <c r="DJ410" s="198"/>
      <c r="DK410" s="198"/>
      <c r="DL410" s="198"/>
      <c r="DM410" s="198"/>
      <c r="DN410" s="198"/>
      <c r="DO410" s="198"/>
      <c r="DP410" s="198"/>
      <c r="DQ410" s="198"/>
      <c r="DR410" s="198"/>
      <c r="DS410" s="198"/>
      <c r="DT410" s="198"/>
      <c r="DU410" s="198"/>
      <c r="DV410" s="198"/>
      <c r="DW410" s="198"/>
      <c r="DX410" s="198"/>
      <c r="DY410" s="198"/>
      <c r="DZ410" s="198"/>
      <c r="EA410" s="198"/>
      <c r="EB410" s="198"/>
      <c r="EC410" s="198"/>
      <c r="ED410" s="198"/>
      <c r="EE410" s="198"/>
      <c r="EF410" s="198"/>
      <c r="EG410" s="198"/>
      <c r="EH410" s="198"/>
      <c r="EI410" s="198"/>
      <c r="EJ410" s="198"/>
      <c r="EK410" s="198"/>
      <c r="EL410" s="198"/>
      <c r="EM410" s="198"/>
      <c r="EN410" s="198"/>
    </row>
    <row r="411" spans="3:144" x14ac:dyDescent="0.2">
      <c r="C411" s="198"/>
      <c r="D411" s="198"/>
      <c r="E411" s="198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8"/>
      <c r="AU411" s="198"/>
      <c r="AV411" s="198"/>
      <c r="AW411" s="198"/>
      <c r="AX411" s="198"/>
      <c r="AY411" s="198"/>
      <c r="AZ411" s="198"/>
      <c r="BA411" s="198"/>
      <c r="BB411" s="198"/>
      <c r="BC411" s="198"/>
      <c r="BD411" s="198"/>
      <c r="BE411" s="198"/>
      <c r="BF411" s="198"/>
      <c r="BG411" s="198"/>
      <c r="BH411" s="198"/>
      <c r="BI411" s="198"/>
      <c r="BJ411" s="198"/>
      <c r="BK411" s="198"/>
      <c r="BL411" s="198"/>
      <c r="BM411" s="198"/>
      <c r="BN411" s="198"/>
      <c r="BO411" s="198"/>
      <c r="BP411" s="198"/>
      <c r="BQ411" s="198"/>
      <c r="BR411" s="198"/>
      <c r="BS411" s="198"/>
      <c r="BT411" s="198"/>
      <c r="BU411" s="198"/>
      <c r="BV411" s="198"/>
      <c r="BW411" s="198"/>
      <c r="BX411" s="198"/>
      <c r="BY411" s="198"/>
      <c r="BZ411" s="198"/>
      <c r="CA411" s="198"/>
      <c r="CB411" s="198"/>
      <c r="CC411" s="198"/>
      <c r="CD411" s="198"/>
      <c r="CE411" s="198"/>
      <c r="CF411" s="198"/>
      <c r="CG411" s="198"/>
      <c r="CH411" s="198"/>
      <c r="CI411" s="198"/>
      <c r="CJ411" s="198"/>
      <c r="CK411" s="198"/>
      <c r="CL411" s="198"/>
      <c r="CM411" s="198"/>
      <c r="CN411" s="198"/>
      <c r="CO411" s="198"/>
      <c r="CP411" s="198"/>
      <c r="CQ411" s="198"/>
      <c r="CR411" s="198"/>
      <c r="CS411" s="198"/>
      <c r="CT411" s="198"/>
      <c r="CU411" s="198"/>
      <c r="CV411" s="198"/>
      <c r="CW411" s="198"/>
      <c r="CX411" s="198"/>
      <c r="CY411" s="198"/>
      <c r="CZ411" s="198"/>
      <c r="DA411" s="198"/>
      <c r="DB411" s="198"/>
      <c r="DC411" s="198"/>
      <c r="DD411" s="198"/>
      <c r="DE411" s="198"/>
      <c r="DF411" s="198"/>
      <c r="DG411" s="198"/>
      <c r="DH411" s="198"/>
      <c r="DI411" s="198"/>
      <c r="DJ411" s="198"/>
      <c r="DK411" s="198"/>
      <c r="DL411" s="198"/>
      <c r="DM411" s="198"/>
      <c r="DN411" s="198"/>
      <c r="DO411" s="198"/>
      <c r="DP411" s="198"/>
      <c r="DQ411" s="198"/>
      <c r="DR411" s="198"/>
      <c r="DS411" s="198"/>
      <c r="DT411" s="198"/>
      <c r="DU411" s="198"/>
      <c r="DV411" s="198"/>
      <c r="DW411" s="198"/>
      <c r="DX411" s="198"/>
      <c r="DY411" s="198"/>
      <c r="DZ411" s="198"/>
      <c r="EA411" s="198"/>
      <c r="EB411" s="198"/>
      <c r="EC411" s="198"/>
      <c r="ED411" s="198"/>
      <c r="EE411" s="198"/>
      <c r="EF411" s="198"/>
      <c r="EG411" s="198"/>
      <c r="EH411" s="198"/>
      <c r="EI411" s="198"/>
      <c r="EJ411" s="198"/>
      <c r="EK411" s="198"/>
      <c r="EL411" s="198"/>
      <c r="EM411" s="198"/>
      <c r="EN411" s="198"/>
    </row>
    <row r="412" spans="3:144" x14ac:dyDescent="0.2"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8"/>
      <c r="AU412" s="198"/>
      <c r="AV412" s="198"/>
      <c r="AW412" s="198"/>
      <c r="AX412" s="198"/>
      <c r="AY412" s="198"/>
      <c r="AZ412" s="198"/>
      <c r="BA412" s="198"/>
      <c r="BB412" s="198"/>
      <c r="BC412" s="198"/>
      <c r="BD412" s="198"/>
      <c r="BE412" s="198"/>
      <c r="BF412" s="198"/>
      <c r="BG412" s="198"/>
      <c r="BH412" s="198"/>
      <c r="BI412" s="198"/>
      <c r="BJ412" s="198"/>
      <c r="BK412" s="198"/>
      <c r="BL412" s="198"/>
      <c r="BM412" s="198"/>
      <c r="BN412" s="198"/>
      <c r="BO412" s="198"/>
      <c r="BP412" s="198"/>
      <c r="BQ412" s="198"/>
      <c r="BR412" s="198"/>
      <c r="BS412" s="198"/>
      <c r="BT412" s="198"/>
      <c r="BU412" s="198"/>
      <c r="BV412" s="198"/>
      <c r="BW412" s="198"/>
      <c r="BX412" s="198"/>
      <c r="BY412" s="198"/>
      <c r="BZ412" s="198"/>
      <c r="CA412" s="198"/>
      <c r="CB412" s="198"/>
      <c r="CC412" s="198"/>
      <c r="CD412" s="198"/>
      <c r="CE412" s="198"/>
      <c r="CF412" s="198"/>
      <c r="CG412" s="198"/>
      <c r="CH412" s="198"/>
      <c r="CI412" s="198"/>
      <c r="CJ412" s="198"/>
      <c r="CK412" s="198"/>
      <c r="CL412" s="198"/>
      <c r="CM412" s="198"/>
      <c r="CN412" s="198"/>
      <c r="CO412" s="198"/>
      <c r="CP412" s="198"/>
      <c r="CQ412" s="198"/>
      <c r="CR412" s="198"/>
      <c r="CS412" s="198"/>
      <c r="CT412" s="198"/>
      <c r="CU412" s="198"/>
      <c r="CV412" s="198"/>
      <c r="CW412" s="198"/>
      <c r="CX412" s="198"/>
      <c r="CY412" s="198"/>
      <c r="CZ412" s="198"/>
      <c r="DA412" s="198"/>
      <c r="DB412" s="198"/>
      <c r="DC412" s="198"/>
      <c r="DD412" s="198"/>
      <c r="DE412" s="198"/>
      <c r="DF412" s="198"/>
      <c r="DG412" s="198"/>
      <c r="DH412" s="198"/>
      <c r="DI412" s="198"/>
      <c r="DJ412" s="198"/>
      <c r="DK412" s="198"/>
      <c r="DL412" s="198"/>
      <c r="DM412" s="198"/>
      <c r="DN412" s="198"/>
      <c r="DO412" s="198"/>
      <c r="DP412" s="198"/>
      <c r="DQ412" s="198"/>
      <c r="DR412" s="198"/>
      <c r="DS412" s="198"/>
      <c r="DT412" s="198"/>
      <c r="DU412" s="198"/>
      <c r="DV412" s="198"/>
      <c r="DW412" s="198"/>
      <c r="DX412" s="198"/>
      <c r="DY412" s="198"/>
      <c r="DZ412" s="198"/>
      <c r="EA412" s="198"/>
      <c r="EB412" s="198"/>
      <c r="EC412" s="198"/>
      <c r="ED412" s="198"/>
      <c r="EE412" s="198"/>
      <c r="EF412" s="198"/>
      <c r="EG412" s="198"/>
      <c r="EH412" s="198"/>
      <c r="EI412" s="198"/>
      <c r="EJ412" s="198"/>
      <c r="EK412" s="198"/>
      <c r="EL412" s="198"/>
      <c r="EM412" s="198"/>
      <c r="EN412" s="198"/>
    </row>
    <row r="413" spans="3:144" x14ac:dyDescent="0.2"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  <c r="AZ413" s="198"/>
      <c r="BA413" s="198"/>
      <c r="BB413" s="198"/>
      <c r="BC413" s="198"/>
      <c r="BD413" s="198"/>
      <c r="BE413" s="198"/>
      <c r="BF413" s="198"/>
      <c r="BG413" s="198"/>
      <c r="BH413" s="198"/>
      <c r="BI413" s="198"/>
      <c r="BJ413" s="198"/>
      <c r="BK413" s="198"/>
      <c r="BL413" s="198"/>
      <c r="BM413" s="198"/>
      <c r="BN413" s="198"/>
      <c r="BO413" s="198"/>
      <c r="BP413" s="198"/>
      <c r="BQ413" s="198"/>
      <c r="BR413" s="198"/>
      <c r="BS413" s="198"/>
      <c r="BT413" s="198"/>
      <c r="BU413" s="198"/>
      <c r="BV413" s="198"/>
      <c r="BW413" s="198"/>
      <c r="BX413" s="198"/>
      <c r="BY413" s="198"/>
      <c r="BZ413" s="198"/>
      <c r="CA413" s="198"/>
      <c r="CB413" s="198"/>
      <c r="CC413" s="198"/>
      <c r="CD413" s="198"/>
      <c r="CE413" s="198"/>
      <c r="CF413" s="198"/>
      <c r="CG413" s="198"/>
      <c r="CH413" s="198"/>
      <c r="CI413" s="198"/>
      <c r="CJ413" s="198"/>
      <c r="CK413" s="198"/>
      <c r="CL413" s="198"/>
      <c r="CM413" s="198"/>
      <c r="CN413" s="198"/>
      <c r="CO413" s="198"/>
      <c r="CP413" s="198"/>
      <c r="CQ413" s="198"/>
      <c r="CR413" s="198"/>
      <c r="CS413" s="198"/>
      <c r="CT413" s="198"/>
      <c r="CU413" s="198"/>
      <c r="CV413" s="198"/>
      <c r="CW413" s="198"/>
      <c r="CX413" s="198"/>
      <c r="CY413" s="198"/>
      <c r="CZ413" s="198"/>
      <c r="DA413" s="198"/>
      <c r="DB413" s="198"/>
      <c r="DC413" s="198"/>
      <c r="DD413" s="198"/>
      <c r="DE413" s="198"/>
      <c r="DF413" s="198"/>
      <c r="DG413" s="198"/>
      <c r="DH413" s="198"/>
      <c r="DI413" s="198"/>
      <c r="DJ413" s="198"/>
      <c r="DK413" s="198"/>
      <c r="DL413" s="198"/>
      <c r="DM413" s="198"/>
      <c r="DN413" s="198"/>
      <c r="DO413" s="198"/>
      <c r="DP413" s="198"/>
      <c r="DQ413" s="198"/>
      <c r="DR413" s="198"/>
      <c r="DS413" s="198"/>
      <c r="DT413" s="198"/>
      <c r="DU413" s="198"/>
      <c r="DV413" s="198"/>
      <c r="DW413" s="198"/>
      <c r="DX413" s="198"/>
      <c r="DY413" s="198"/>
      <c r="DZ413" s="198"/>
      <c r="EA413" s="198"/>
      <c r="EB413" s="198"/>
      <c r="EC413" s="198"/>
      <c r="ED413" s="198"/>
      <c r="EE413" s="198"/>
      <c r="EF413" s="198"/>
      <c r="EG413" s="198"/>
      <c r="EH413" s="198"/>
      <c r="EI413" s="198"/>
      <c r="EJ413" s="198"/>
      <c r="EK413" s="198"/>
      <c r="EL413" s="198"/>
      <c r="EM413" s="198"/>
      <c r="EN413" s="198"/>
    </row>
  </sheetData>
  <printOptions gridLines="1"/>
  <pageMargins left="0.25" right="0" top="1" bottom="0" header="0.5" footer="0.25"/>
  <pageSetup scale="93" fitToWidth="2" orientation="landscape" horizontalDpi="4294967292" r:id="rId1"/>
  <headerFooter alignWithMargins="0"/>
  <rowBreaks count="3" manualBreakCount="3">
    <brk id="15" max="42" man="1"/>
    <brk id="19" max="42" man="1"/>
    <brk id="34" max="16383" man="1"/>
  </rowBreaks>
  <colBreaks count="4" manualBreakCount="4">
    <brk id="17" max="1048575" man="1"/>
    <brk id="21" max="1048575" man="1"/>
    <brk id="24" max="45" man="1"/>
    <brk id="3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AA5F53E-D787-41B8-A7D8-F6EAF3E3C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DE64D-1CFB-4AB5-8C8C-5BDBEA2F6843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a0689114-bdb9-4146-803a-240f5368dc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6F406B-597C-422D-A2C7-548532A6DCE6}"/>
</file>

<file path=customXml/itemProps4.xml><?xml version="1.0" encoding="utf-8"?>
<ds:datastoreItem xmlns:ds="http://schemas.openxmlformats.org/officeDocument/2006/customXml" ds:itemID="{C6B203A9-3810-4BD6-BE42-1198FE7A3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Table</vt:lpstr>
      <vt:lpstr>Rev Req</vt:lpstr>
      <vt:lpstr>E355</vt:lpstr>
      <vt:lpstr>E3556</vt:lpstr>
      <vt:lpstr>E356</vt:lpstr>
      <vt:lpstr>E3566</vt:lpstr>
      <vt:lpstr>E3970</vt:lpstr>
      <vt:lpstr>E3536</vt:lpstr>
      <vt:lpstr>E390</vt:lpstr>
      <vt:lpstr>CWIP Closing Detail</vt:lpstr>
      <vt:lpstr>MACRS</vt:lpstr>
      <vt:lpstr>MACRS!Print_Area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Nightingale, Joel (UTC)</cp:lastModifiedBy>
  <cp:lastPrinted>2022-06-27T21:41:12Z</cp:lastPrinted>
  <dcterms:modified xsi:type="dcterms:W3CDTF">2022-06-27T22:39:34Z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