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660" windowWidth="19320" windowHeight="7065" activeTab="0"/>
  </bookViews>
  <sheets>
    <sheet name="21.13 - Electric" sheetId="1" r:id="rId1"/>
    <sheet name="Charged to Expense" sheetId="2" r:id="rId2"/>
    <sheet name="Restated D&amp;O Premium" sheetId="3" r:id="rId3"/>
    <sheet name="Labor Allocation" sheetId="4" r:id="rId4"/>
    <sheet name="Director's Fees" sheetId="5" r:id="rId5"/>
    <sheet name="D&amp;O Premium" sheetId="6" r:id="rId6"/>
    <sheet name="FERC.P354,5" sheetId="7" r:id="rId7"/>
    <sheet name="3.05 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_123Graph_D" hidden="1">#REF!</definedName>
    <definedName name="__123Graph_ECURRENT" localSheetId="0" hidden="1">'[1]ConsolidatingPL'!#REF!</definedName>
    <definedName name="__123Graph_ECURRENT" localSheetId="2" hidden="1">'[1]ConsolidatingPL'!#REF!</definedName>
    <definedName name="__123Graph_ECURRENT" hidden="1">'[1]ConsolidatingPL'!#REF!</definedName>
    <definedName name="_Fill" localSheetId="0" hidden="1">#REF!</definedName>
    <definedName name="_Fill" localSheetId="2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7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7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7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7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7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7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7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7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fullCalcOnLoad="1"/>
</workbook>
</file>

<file path=xl/sharedStrings.xml><?xml version="1.0" encoding="utf-8"?>
<sst xmlns="http://schemas.openxmlformats.org/spreadsheetml/2006/main" count="527" uniqueCount="390">
  <si>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</si>
  <si>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</si>
  <si>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</si>
  <si>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</si>
  <si>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</si>
  <si>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</si>
  <si>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</si>
  <si>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</si>
  <si>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</si>
  <si>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 xml:space="preserve"> </t>
  </si>
  <si>
    <t>DIRECTORS AND OFFICERS INSURANCE</t>
  </si>
  <si>
    <t>GENERAL RATE CASE</t>
  </si>
  <si>
    <t>Total</t>
  </si>
  <si>
    <t>INCREASE (DECREASE) IN EXPENSE</t>
  </si>
  <si>
    <t>INCREASE(DECREASE) OPERATING EXPENSE (LINE 3)</t>
  </si>
  <si>
    <t>Amortization of Prepaid Directors and Officers Insurance</t>
  </si>
  <si>
    <t>DIRECTORS &amp; OFFICERS INSURANCE</t>
  </si>
  <si>
    <t>Order</t>
  </si>
  <si>
    <t>Name</t>
  </si>
  <si>
    <t>Cost Elem.</t>
  </si>
  <si>
    <t>Cost element name</t>
  </si>
  <si>
    <t>Postg Date</t>
  </si>
  <si>
    <t>Injuries &amp; Damages</t>
  </si>
  <si>
    <t>PUGET SOUND ENERGY-ELECTRIC &amp; GAS</t>
  </si>
  <si>
    <t>ALLOCATION METHODS</t>
  </si>
  <si>
    <t>Method</t>
  </si>
  <si>
    <t>Description</t>
  </si>
  <si>
    <t>Electric</t>
  </si>
  <si>
    <t>Gas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</si>
  <si>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</si>
  <si>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</si>
  <si>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</si>
  <si>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</si>
  <si>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</si>
  <si>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</si>
  <si>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</si>
  <si>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</si>
  <si>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</si>
  <si>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</si>
  <si>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</si>
  <si>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</si>
  <si>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</si>
  <si>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</si>
  <si>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Total Percentages</t>
  </si>
  <si>
    <t>Restated D&amp;O Insurance Expense</t>
  </si>
  <si>
    <t>Layers</t>
  </si>
  <si>
    <t>Coverage</t>
  </si>
  <si>
    <t>Insurer</t>
  </si>
  <si>
    <t>Amount (Included Tax)</t>
  </si>
  <si>
    <t>1st</t>
  </si>
  <si>
    <t>2M - 35M</t>
  </si>
  <si>
    <t>AEGIS</t>
  </si>
  <si>
    <t>2nd</t>
  </si>
  <si>
    <t>3rd</t>
  </si>
  <si>
    <t>4th</t>
  </si>
  <si>
    <t>25M - 30M</t>
  </si>
  <si>
    <t>Zurich</t>
  </si>
  <si>
    <t>HCC</t>
  </si>
  <si>
    <t>15M - 60M</t>
  </si>
  <si>
    <t xml:space="preserve">ACE </t>
  </si>
  <si>
    <t>Beasley</t>
  </si>
  <si>
    <t>15M-75M</t>
  </si>
  <si>
    <t>10M-90M</t>
  </si>
  <si>
    <t>6th</t>
  </si>
  <si>
    <t xml:space="preserve">Allocated to Electric </t>
  </si>
  <si>
    <t>Allocated to Gas</t>
  </si>
  <si>
    <t>Direct labor O&amp;M</t>
  </si>
  <si>
    <t>updated</t>
  </si>
  <si>
    <t xml:space="preserve">     Net Classified Plant (Excluding General (Common) Plant)</t>
  </si>
  <si>
    <t>Employee Benefits</t>
  </si>
  <si>
    <t>Direct Labor Accts 500-935</t>
  </si>
  <si>
    <t>Policy Period May 01, 2010 to May 01, 2011</t>
  </si>
  <si>
    <t>Amount</t>
  </si>
  <si>
    <t>FERC Rpt - Drct Lbr</t>
  </si>
  <si>
    <t>107</t>
  </si>
  <si>
    <t>182.3</t>
  </si>
  <si>
    <t>400s</t>
  </si>
  <si>
    <t>500s</t>
  </si>
  <si>
    <t>900</t>
  </si>
  <si>
    <t>Other 1 &amp; 2</t>
  </si>
  <si>
    <t>Overall Result</t>
  </si>
  <si>
    <t>Emp ID Alias</t>
  </si>
  <si>
    <t>$</t>
  </si>
  <si>
    <t>1158</t>
  </si>
  <si>
    <t>6997</t>
  </si>
  <si>
    <t>13970</t>
  </si>
  <si>
    <t>26132</t>
  </si>
  <si>
    <t>30670</t>
  </si>
  <si>
    <t>31190</t>
  </si>
  <si>
    <t>32631</t>
  </si>
  <si>
    <t>42780</t>
  </si>
  <si>
    <t>49280</t>
  </si>
  <si>
    <t>50180</t>
  </si>
  <si>
    <t>52148</t>
  </si>
  <si>
    <t>56160</t>
  </si>
  <si>
    <t>58135</t>
  </si>
  <si>
    <t>59190</t>
  </si>
  <si>
    <t>63280</t>
  </si>
  <si>
    <t>64080</t>
  </si>
  <si>
    <t>71670</t>
  </si>
  <si>
    <t>73570</t>
  </si>
  <si>
    <t>73701</t>
  </si>
  <si>
    <t>76450</t>
  </si>
  <si>
    <t>85970</t>
  </si>
  <si>
    <t>86950</t>
  </si>
  <si>
    <t>96070</t>
  </si>
  <si>
    <t>D&amp;O Insurance Adjustment</t>
  </si>
  <si>
    <t>Direct Labor Report of Employees Covered by D&amp;O Insurance</t>
  </si>
  <si>
    <t>Total Charges to PSE Utility</t>
  </si>
  <si>
    <t>Percent Allocated to the Utility</t>
  </si>
  <si>
    <t>Only covered PSE and its Subsidiaries</t>
  </si>
  <si>
    <t>PUGET SOUND ENERGY</t>
  </si>
  <si>
    <t>Order/Account</t>
  </si>
  <si>
    <t>Percentage</t>
  </si>
  <si>
    <t>Number</t>
  </si>
  <si>
    <t>Q1 2010</t>
  </si>
  <si>
    <t>Totals</t>
  </si>
  <si>
    <t>of Total</t>
  </si>
  <si>
    <t>93020740</t>
  </si>
  <si>
    <t>Puget Energy</t>
  </si>
  <si>
    <t>Puget Holdings LLC</t>
  </si>
  <si>
    <t>Director Fee Expenses</t>
  </si>
  <si>
    <t xml:space="preserve">% Allocation of Directors Fess </t>
  </si>
  <si>
    <t xml:space="preserve">% Allocation of Covered Employs Direct Labor Charges to the Utility </t>
  </si>
  <si>
    <t>Allocation to the Utility</t>
  </si>
  <si>
    <t>Weighted Average</t>
  </si>
  <si>
    <t>D&amp;O Insurance Allocated to Operations</t>
  </si>
  <si>
    <t>D&amp;O Insurance Expense - Electric  Allocation</t>
  </si>
  <si>
    <t>D&amp;O Insurance Expense - Gas  Allocation</t>
  </si>
  <si>
    <t>Gas Restated D&amp;O Insurance</t>
  </si>
  <si>
    <t>% Allocation of D&amp;O Insurance to the Utility</t>
  </si>
  <si>
    <t>D&amp;O Insurance Allocated to the Utility</t>
  </si>
  <si>
    <t xml:space="preserve">Direct Labor O&amp;M % </t>
  </si>
  <si>
    <t>% Weighting</t>
  </si>
  <si>
    <t>Val.in rep.cur.</t>
  </si>
  <si>
    <t>92500635</t>
  </si>
  <si>
    <t>Amort of PPD D&amp;O Insurance - PSE -  2/2009-2/2010</t>
  </si>
  <si>
    <t>62000000</t>
  </si>
  <si>
    <t>Amort of PPD D&amp;O Ins PSE 02/09-05/10</t>
  </si>
  <si>
    <t>Amort of PPD D&amp;O Ins. - PSE -  2/2010-6/01/10</t>
  </si>
  <si>
    <t>Amort of PPD D&amp;O Ins.- PSE -99.059%  5/10-5/11</t>
  </si>
  <si>
    <t>Q2 2010</t>
  </si>
  <si>
    <t>jwe / 7-26-2010</t>
  </si>
  <si>
    <t>Source: Invoice from Marsh  Account 16500341 Prepaid D&amp; O Insurnace 5/5/2010</t>
  </si>
  <si>
    <t>Utility</t>
  </si>
  <si>
    <t>Electric Restated D&amp;0 Insurance</t>
  </si>
  <si>
    <t>Utility O&amp;M</t>
  </si>
  <si>
    <t>Non-Utility</t>
  </si>
  <si>
    <t>DETAIL OF 2010 DIRECTOR COMPENSATION EXPENSE</t>
  </si>
  <si>
    <t>PUGET SOUND ENERGY-ELECTRIC</t>
  </si>
  <si>
    <t>FOR THE TWELVE MONTHS ENDED DECEMBER 31, 2010</t>
  </si>
  <si>
    <t>27080</t>
  </si>
  <si>
    <t>43687</t>
  </si>
  <si>
    <t>Test Year Ended December 31, 2010</t>
  </si>
  <si>
    <t>FERC FORM 2 Pages 354 - 355</t>
  </si>
  <si>
    <t>Distribution of Wages &amp; Salaries</t>
  </si>
  <si>
    <t>12ME 12.31.10</t>
  </si>
  <si>
    <t>Electric Production, Transmission &amp; Distribution</t>
  </si>
  <si>
    <r>
      <t>å</t>
    </r>
    <r>
      <rPr>
        <sz val="10"/>
        <rFont val="Arial"/>
        <family val="2"/>
      </rPr>
      <t xml:space="preserve">A + </t>
    </r>
    <r>
      <rPr>
        <sz val="9"/>
        <rFont val="Symbol"/>
        <family val="1"/>
      </rPr>
      <t>å</t>
    </r>
    <r>
      <rPr>
        <sz val="10"/>
        <rFont val="Arial"/>
        <family val="2"/>
      </rPr>
      <t>B</t>
    </r>
  </si>
  <si>
    <t>Gas Production, Transmission &amp; Distribution</t>
  </si>
  <si>
    <r>
      <t>å</t>
    </r>
    <r>
      <rPr>
        <sz val="10"/>
        <rFont val="Arial"/>
        <family val="2"/>
      </rPr>
      <t xml:space="preserve">C + </t>
    </r>
    <r>
      <rPr>
        <sz val="9"/>
        <rFont val="Symbol"/>
        <family val="1"/>
      </rPr>
      <t>å</t>
    </r>
    <r>
      <rPr>
        <sz val="10"/>
        <rFont val="Arial"/>
        <family val="2"/>
      </rPr>
      <t>D</t>
    </r>
  </si>
  <si>
    <t>4 Factor Allocator</t>
  </si>
  <si>
    <t>Electric Transmission &amp; Distribution</t>
  </si>
  <si>
    <r>
      <t>å</t>
    </r>
    <r>
      <rPr>
        <sz val="10"/>
        <rFont val="Arial"/>
        <family val="2"/>
      </rPr>
      <t>B</t>
    </r>
  </si>
  <si>
    <t>Gas Transmission &amp; Distribution</t>
  </si>
  <si>
    <r>
      <t>å</t>
    </r>
    <r>
      <rPr>
        <sz val="10"/>
        <rFont val="Arial"/>
        <family val="2"/>
      </rPr>
      <t>D</t>
    </r>
  </si>
  <si>
    <t>O&amp;M</t>
  </si>
  <si>
    <t>Capital</t>
  </si>
  <si>
    <t>Direct Labor Split % (from annual GL direct labor analysis)</t>
  </si>
  <si>
    <t>Col-1</t>
  </si>
  <si>
    <t>Col-2</t>
  </si>
  <si>
    <t>Col-3</t>
  </si>
  <si>
    <t>Col-4</t>
  </si>
  <si>
    <t>Col-5</t>
  </si>
  <si>
    <t>Col-6</t>
  </si>
  <si>
    <t>Col-7</t>
  </si>
  <si>
    <t>Col-8</t>
  </si>
  <si>
    <t>Col-9</t>
  </si>
  <si>
    <t>Col-10</t>
  </si>
  <si>
    <t>Col-11</t>
  </si>
  <si>
    <t>Line No.</t>
  </si>
  <si>
    <t>CODE</t>
  </si>
  <si>
    <t>Raw Data (Direct Labor Charges)</t>
  </si>
  <si>
    <t xml:space="preserve">Allocate R.Clearing Accts. </t>
  </si>
  <si>
    <t>Subtotal: RAW + R.Clearing (Col-1 + Col-2)</t>
  </si>
  <si>
    <t>Allocate Construction Support</t>
  </si>
  <si>
    <t>Subtotal: RAW + R.Clearing + Construction Support
(Col-3 + Col4)</t>
  </si>
  <si>
    <t>Allocate Common O&amp;M (Based on 4 factor allocator)</t>
  </si>
  <si>
    <t>Subtotal: RAW + R.Clearing + Construction Support+Common
(Col-5 + Col6)</t>
  </si>
  <si>
    <t>Allocate PTO (Based on DL Split)</t>
  </si>
  <si>
    <t>Total
(d)
(Col-7 + Col8)</t>
  </si>
  <si>
    <t>Col-9 % to Total</t>
  </si>
  <si>
    <t>Col-9 Electric/Gas % to Total O&amp;M</t>
  </si>
  <si>
    <t>ELECTRIC</t>
  </si>
  <si>
    <t>Operation</t>
  </si>
  <si>
    <t xml:space="preserve"> Production</t>
  </si>
  <si>
    <t>3E</t>
  </si>
  <si>
    <t xml:space="preserve"> Transmission</t>
  </si>
  <si>
    <t>4E</t>
  </si>
  <si>
    <t>5E</t>
  </si>
  <si>
    <t xml:space="preserve"> Customer Accounts</t>
  </si>
  <si>
    <t>6E</t>
  </si>
  <si>
    <t xml:space="preserve"> Customer Service &amp; Informational</t>
  </si>
  <si>
    <t>7E</t>
  </si>
  <si>
    <t xml:space="preserve"> Sales</t>
  </si>
  <si>
    <t>8E</t>
  </si>
  <si>
    <t xml:space="preserve"> Administrative &amp; General</t>
  </si>
  <si>
    <t>9E</t>
  </si>
  <si>
    <t xml:space="preserve">  TOTAL Operation (Total of lines 3 thru 9)</t>
  </si>
  <si>
    <t>Maintenance</t>
  </si>
  <si>
    <t>12E</t>
  </si>
  <si>
    <t>13E</t>
  </si>
  <si>
    <t>14E</t>
  </si>
  <si>
    <t>15E</t>
  </si>
  <si>
    <t xml:space="preserve">  TOTAL Operation (Total of lines 12 thru 15)</t>
  </si>
  <si>
    <t>Total Operations &amp; Maintenance</t>
  </si>
  <si>
    <t xml:space="preserve"> Production (Total of lines 3 &amp; 12)</t>
  </si>
  <si>
    <t>A</t>
  </si>
  <si>
    <t xml:space="preserve"> Transmission (Total of lines 4 &amp;13)</t>
  </si>
  <si>
    <t>B</t>
  </si>
  <si>
    <t xml:space="preserve"> Distribution (Total of lines 5 &amp; 14)</t>
  </si>
  <si>
    <t xml:space="preserve"> Customer Accounts (Line 6)</t>
  </si>
  <si>
    <t xml:space="preserve"> Customer Service &amp; Informational (Line 7)</t>
  </si>
  <si>
    <t xml:space="preserve"> Sales (Line 8)</t>
  </si>
  <si>
    <t xml:space="preserve"> Administrative &amp; General (Total of Lines 9 &amp; 15)</t>
  </si>
  <si>
    <t xml:space="preserve">  Total Oper. &amp; Maint (Total of lines 18 thru 24)</t>
  </si>
  <si>
    <t>GAS</t>
  </si>
  <si>
    <t xml:space="preserve"> Production - Manufactured Gas</t>
  </si>
  <si>
    <t>28G</t>
  </si>
  <si>
    <t xml:space="preserve"> Production - Natural Gas (Inc Exploration &amp; Development)</t>
  </si>
  <si>
    <t xml:space="preserve"> Other Gas Supply</t>
  </si>
  <si>
    <t>30G</t>
  </si>
  <si>
    <t xml:space="preserve"> Storage, LNG Terminaling &amp; Processing</t>
  </si>
  <si>
    <t>31G</t>
  </si>
  <si>
    <t>32G</t>
  </si>
  <si>
    <t>33G</t>
  </si>
  <si>
    <t>34G</t>
  </si>
  <si>
    <t>35G</t>
  </si>
  <si>
    <t>36G</t>
  </si>
  <si>
    <t>37G</t>
  </si>
  <si>
    <t xml:space="preserve">  TOTAL Operation (Total of lines 28 thru 37)</t>
  </si>
  <si>
    <t>40G</t>
  </si>
  <si>
    <t xml:space="preserve">43G   </t>
  </si>
  <si>
    <t>44G</t>
  </si>
  <si>
    <t>45G</t>
  </si>
  <si>
    <t>46G</t>
  </si>
  <si>
    <t xml:space="preserve">  TOTAL Operation (Total of lines 40 thru 46)</t>
  </si>
  <si>
    <t>Gas (Continued)</t>
  </si>
  <si>
    <t xml:space="preserve"> Production - Manufactured Gas (Total of lines 28 &amp; 40)</t>
  </si>
  <si>
    <t>C</t>
  </si>
  <si>
    <t xml:space="preserve"> Production - Natural Gas (Inc Expl &amp; Dev) (lines 29 &amp; 41)</t>
  </si>
  <si>
    <t xml:space="preserve"> Other Gas Supply (Total of lines 30 &amp; 42)</t>
  </si>
  <si>
    <t xml:space="preserve"> Storage, LNG Terminaling &amp; Processing (Total of lines 31 &amp; 43</t>
  </si>
  <si>
    <t xml:space="preserve"> Transmission (Total of lines 32 &amp;44)</t>
  </si>
  <si>
    <t>D</t>
  </si>
  <si>
    <t xml:space="preserve"> Distribution (Total of lines 33 &amp; 45)</t>
  </si>
  <si>
    <t xml:space="preserve"> Customer Accounts (Total of line 34)</t>
  </si>
  <si>
    <t xml:space="preserve"> Customer Service &amp; Informational (total of line 35)</t>
  </si>
  <si>
    <t xml:space="preserve"> Sales (Total of line 36)</t>
  </si>
  <si>
    <t>59a</t>
  </si>
  <si>
    <t xml:space="preserve"> Administrative &amp; General (Total of Lines 37 &amp; 46)</t>
  </si>
  <si>
    <t>59b</t>
  </si>
  <si>
    <t xml:space="preserve">  Total Oper. &amp; Maint (Total of lines 49 thru 59)</t>
  </si>
  <si>
    <t>60</t>
  </si>
  <si>
    <t xml:space="preserve">  Other Utility Departments</t>
  </si>
  <si>
    <t>61</t>
  </si>
  <si>
    <t>Operations &amp; Maintenance</t>
  </si>
  <si>
    <t xml:space="preserve">  TOTAL ALL Utility Dept. (Total of lines 25, 59b and 61)</t>
  </si>
  <si>
    <t>UTILITY PLANT</t>
  </si>
  <si>
    <t>Construction (By Utility Departments)</t>
  </si>
  <si>
    <t xml:space="preserve"> Electric Plant</t>
  </si>
  <si>
    <t>65E</t>
  </si>
  <si>
    <t xml:space="preserve"> Gas Plant</t>
  </si>
  <si>
    <t>66G</t>
  </si>
  <si>
    <t xml:space="preserve"> Common Plant</t>
  </si>
  <si>
    <t>67C</t>
  </si>
  <si>
    <t xml:space="preserve">  TOTAL Construction (Total of lines 65 thru 67)</t>
  </si>
  <si>
    <t>Plant Removal (By Utility Departments)</t>
  </si>
  <si>
    <t>70E</t>
  </si>
  <si>
    <t>71G</t>
  </si>
  <si>
    <t>72C</t>
  </si>
  <si>
    <t xml:space="preserve">  TOTAL Plant Removal (Total of lines 70 thru 72)</t>
  </si>
  <si>
    <t>Other Accounts (Specify):</t>
  </si>
  <si>
    <t>121 Non Utility Property</t>
  </si>
  <si>
    <t>74.01T</t>
  </si>
  <si>
    <t>163 Stores Exp.</t>
  </si>
  <si>
    <t>74.02T</t>
  </si>
  <si>
    <t>182 Regulatory Asset</t>
  </si>
  <si>
    <t>74.03T</t>
  </si>
  <si>
    <t>185 Temporary Facilities</t>
  </si>
  <si>
    <t>74.04</t>
  </si>
  <si>
    <t>186 Misc. Deferred Debits</t>
  </si>
  <si>
    <t>74.05</t>
  </si>
  <si>
    <t>Misc 400 Accounts</t>
  </si>
  <si>
    <t>74.06</t>
  </si>
  <si>
    <t>143 Accts Receivable Misc.</t>
  </si>
  <si>
    <t>74.07</t>
  </si>
  <si>
    <t xml:space="preserve">Misc 200 Accounts </t>
  </si>
  <si>
    <t>74M2</t>
  </si>
  <si>
    <t>74.09</t>
  </si>
  <si>
    <t>Jackson Prairie Joint Venture  - Capital - PSE Share</t>
  </si>
  <si>
    <t>74JPC</t>
  </si>
  <si>
    <t>74.10</t>
  </si>
  <si>
    <t>Jackson Prairie Joint Venture  - Expense - PSE Share</t>
  </si>
  <si>
    <t>74JPE</t>
  </si>
  <si>
    <t>75</t>
  </si>
  <si>
    <t>TOTAL Other Accounts</t>
  </si>
  <si>
    <t>76</t>
  </si>
  <si>
    <t>TOTAL SALARIES &amp; WAGES</t>
  </si>
  <si>
    <t>77</t>
  </si>
  <si>
    <t>78</t>
  </si>
  <si>
    <t>Allocated Amounts</t>
  </si>
  <si>
    <t>79</t>
  </si>
  <si>
    <t>Common Customer Accounts           (to Lines 6 &amp; 34)</t>
  </si>
  <si>
    <t>CCA</t>
  </si>
  <si>
    <t>80</t>
  </si>
  <si>
    <t>Common Customer Service              (to Lines 7 &amp; 35)</t>
  </si>
  <si>
    <t>CCS</t>
  </si>
  <si>
    <t>81</t>
  </si>
  <si>
    <t>Common Sales                               (to Lines 8 &amp; 36)</t>
  </si>
  <si>
    <t>CSA</t>
  </si>
  <si>
    <t>82</t>
  </si>
  <si>
    <t>Common A&amp;G                                 (to Lines 9 &amp; 37)</t>
  </si>
  <si>
    <t>CAG</t>
  </si>
  <si>
    <t>83</t>
  </si>
  <si>
    <t>Common Maintenance A&amp;G             (to Lines 15 &amp; 46)</t>
  </si>
  <si>
    <t>CMT</t>
  </si>
  <si>
    <t>84</t>
  </si>
  <si>
    <t>Subtotal Common O&amp;M Amounts     (to Lines 25 &amp; 59b)</t>
  </si>
  <si>
    <t>85</t>
  </si>
  <si>
    <t>Other Allocated Amounts</t>
  </si>
  <si>
    <t>86</t>
  </si>
  <si>
    <t>PTO</t>
  </si>
  <si>
    <t>87</t>
  </si>
  <si>
    <t>Construction Support</t>
  </si>
  <si>
    <t>CONSUP</t>
  </si>
  <si>
    <t>88</t>
  </si>
  <si>
    <t>Remaining Clearing Total</t>
  </si>
  <si>
    <t>RMAT</t>
  </si>
  <si>
    <t>Check Totals</t>
  </si>
  <si>
    <t>Ratio Col-3</t>
  </si>
  <si>
    <t>Ratio Col-5</t>
  </si>
  <si>
    <t>Ratio Col-7</t>
  </si>
  <si>
    <t>Ratio Col-9</t>
  </si>
  <si>
    <t>Total Before PTO</t>
  </si>
  <si>
    <t>Grand Total</t>
  </si>
  <si>
    <t>Common Allocation (Col-6):</t>
  </si>
  <si>
    <t>PTO allocation (Col-8):</t>
  </si>
  <si>
    <t>Based on 4-Factor</t>
  </si>
  <si>
    <t>Based on DL Split</t>
  </si>
  <si>
    <t xml:space="preserve">E = </t>
  </si>
  <si>
    <t>Total to electric:</t>
  </si>
  <si>
    <t xml:space="preserve">F = </t>
  </si>
  <si>
    <r>
      <t xml:space="preserve">Col-4 L25 = Col-3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Col-3 L62 x Col-4 L62</t>
    </r>
  </si>
  <si>
    <r>
      <t xml:space="preserve">Col-4 L59b = Col-3 L59b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Col-3 L62 x Col-4 L62</t>
    </r>
  </si>
  <si>
    <t>Total to gas</t>
  </si>
  <si>
    <t>Non-utility</t>
  </si>
  <si>
    <t>G =</t>
  </si>
  <si>
    <t>H =</t>
  </si>
  <si>
    <r>
      <t xml:space="preserve">Col-8 L25 = Col-7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Col-7 L76 x Col-7 L88</t>
    </r>
  </si>
  <si>
    <r>
      <t xml:space="preserve">Col-8 L62 = Col-7 L62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Col-7 L76 x Col-7 L88</t>
    </r>
  </si>
  <si>
    <t>Total baseline $ except Prod, Transm &amp; Distribution:</t>
  </si>
  <si>
    <t>I =</t>
  </si>
  <si>
    <r>
      <t xml:space="preserve">Col-10 L62 = Col-9 L62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L76</t>
    </r>
  </si>
  <si>
    <t>J =</t>
  </si>
  <si>
    <r>
      <t xml:space="preserve">Col-11 L25 = Col-9 L25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L62</t>
    </r>
  </si>
  <si>
    <r>
      <t xml:space="preserve">Col-11 L59b = Col-9 L59b </t>
    </r>
    <r>
      <rPr>
        <sz val="7.9"/>
        <rFont val="Symbol"/>
        <family val="1"/>
      </rPr>
      <t>¸</t>
    </r>
    <r>
      <rPr>
        <sz val="10"/>
        <rFont val="Arial"/>
        <family val="2"/>
      </rPr>
      <t xml:space="preserve"> Col-9 L62</t>
    </r>
  </si>
  <si>
    <t>Utility O&amp;M (Lines 62 + 74.10 + 84)</t>
  </si>
  <si>
    <t>Non-Utility (Line 74.01 + Line 74.06)</t>
  </si>
  <si>
    <t>Capital (Lines 68 + 73 + 74.02 thru 74.05 + 74.07 thru 74.09 + 87)</t>
  </si>
  <si>
    <t>Col-2 L25 = Col-1 L84 x 66.51% (Electric 4 Factor)</t>
  </si>
  <si>
    <t>Col-2 L59b = Col-1 L84 x 33.49% (Gas 4 Factor)</t>
  </si>
  <si>
    <t>Col-4 L62 = Col-3 L86 x 60.56% (O&amp;M Direct Labor Split)</t>
  </si>
  <si>
    <t>Contract Amount</t>
  </si>
  <si>
    <t>Additional Premium for Employment Practices Liability</t>
  </si>
  <si>
    <t>*Order 92500635 includes Employment Practices Liability from May 2010 through April 2011 of which is being removed to represent the correct amortization for directors and officers insurance</t>
  </si>
  <si>
    <t>Total monthly premiums to be removed</t>
  </si>
  <si>
    <t>Removal Amount</t>
  </si>
  <si>
    <t>12ME DECEMBER 31, 2010</t>
  </si>
  <si>
    <t>Adjustments</t>
  </si>
  <si>
    <t>Remove Employment Practices Liability</t>
  </si>
  <si>
    <t>Employment Practices Liability Interim Premuim</t>
  </si>
  <si>
    <t>Employment Practices Liability Annual Premiym</t>
  </si>
  <si>
    <t>Allocation</t>
  </si>
  <si>
    <t>Allocation to 2010</t>
  </si>
  <si>
    <t>Q4 2010</t>
  </si>
  <si>
    <t>Q3 2010</t>
  </si>
  <si>
    <t>Docket Number UE-111048</t>
  </si>
  <si>
    <t>Exhibit No.     (JHS-21)</t>
  </si>
  <si>
    <t>Page 21.13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</si>
</sst>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0.000%"/>
    <numFmt numFmtId="167" formatCode="_(&quot;$&quot;* #,##0_);_(&quot;$&quot;* \(#,##0\);_(&quot;$&quot;* &quot;-&quot;??_);_(@_)"/>
    <numFmt numFmtId="168" formatCode="mm/dd/yyyy"/>
    <numFmt numFmtId="169" formatCode="0.000000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0.0000%"/>
    <numFmt numFmtId="175" formatCode="[$-409]dddd\,\ mmmm\ dd\,\ yyyy"/>
    <numFmt numFmtId="176" formatCode="[$-409]mmm\-yy;@"/>
    <numFmt numFmtId="177" formatCode="_(* #,##0.000_);_(* \(#,##0.000\);_(* &quot;-&quot;???_);_(@_)"/>
    <numFmt numFmtId="178" formatCode="_(&quot;$&quot;* #,##0.0_);_(&quot;$&quot;* \(#,##0.0\);_(&quot;$&quot;* &quot;-&quot;?_);_(@_)"/>
    <numFmt numFmtId="179" formatCode="#,##0.00_-;#,##0.00\-;&quot; &quot;"/>
    <numFmt numFmtId="180" formatCode="_(&quot;$&quot;* #,##0.0000_);_(&quot;$&quot;* \(#,##0.0000\);_(&quot;$&quot;* &quot;-&quot;??_);_(@_)"/>
    <numFmt numFmtId="181" formatCode="0.00_)"/>
    <numFmt numFmtId="182" formatCode="0.0000000"/>
    <numFmt numFmtId="183" formatCode="d\.mmm\.yy"/>
    <numFmt numFmtId="184" formatCode="#."/>
    <numFmt numFmtId="185" formatCode="_(* ###0_);_(* \(###0\);_(* &quot;-&quot;_);_(@_)"/>
    <numFmt numFmtId="186" formatCode="mmmm\ d\,\ yyyy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&quot;$&quot;#,##0.00"/>
    <numFmt numFmtId="190" formatCode="&quot;&quot;#,##0.00_);\(&quot;&quot;#,##0.00\)"/>
    <numFmt numFmtId="191" formatCode="_(&quot;$&quot;* #,##0.000_);_(&quot;$&quot;* \(#,##0.000\);_(&quot;$&quot;* &quot;-&quot;???_);_(@_)"/>
    <numFmt numFmtId="192" formatCode="0.00000%"/>
    <numFmt numFmtId="193" formatCode="&quot;&quot;#,##0_);\(&quot;&quot;#,##0\)"/>
    <numFmt numFmtId="194" formatCode="#,##0.00;\-#,##0.00;#,##0.00;@"/>
    <numFmt numFmtId="195" formatCode="0.0%"/>
    <numFmt numFmtId="196" formatCode="_(* #,##0.0_);_(* \(#,##0.0\);_(* &quot;-&quot;?_);_(@_)"/>
    <numFmt numFmtId="197" formatCode="_(&quot;$&quot;* #,##0.0_);_(&quot;$&quot;* \(#,##0.0\);_(&quot;$&quot;* &quot;-&quot;??_);_(@_)"/>
    <numFmt numFmtId="198" formatCode="0000"/>
    <numFmt numFmtId="199" formatCode="000000"/>
    <numFmt numFmtId="200" formatCode="m/d/yy"/>
    <numFmt numFmtId="201" formatCode="&quot;$&quot;#,##0\ ;\(&quot;$&quot;#,##0\)"/>
    <numFmt numFmtId="202" formatCode="&quot;$&quot;#,##0.00;\(&quot;$&quot;#,##0.00\)"/>
    <numFmt numFmtId="203" formatCode="0.00000"/>
    <numFmt numFmtId="204" formatCode="0.000000%"/>
  </numFmts>
  <fonts count="9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name val="univers (E1)"/>
      <family val="0"/>
    </font>
    <font>
      <sz val="11"/>
      <name val="Arial"/>
      <family val="2"/>
    </font>
    <font>
      <b/>
      <sz val="8"/>
      <name val="Arial"/>
      <family val="2"/>
    </font>
    <font>
      <b/>
      <i/>
      <sz val="16"/>
      <name val="Helv"/>
      <family val="0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name val="Symbol"/>
      <family val="1"/>
    </font>
    <font>
      <sz val="10"/>
      <color indexed="8"/>
      <name val="Arial"/>
      <family val="2"/>
    </font>
    <font>
      <sz val="7.9"/>
      <name val="Symbol"/>
      <family val="1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3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8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4" fillId="0" borderId="0">
      <alignment/>
      <protection/>
    </xf>
    <xf numFmtId="198" fontId="44" fillId="0" borderId="0">
      <alignment horizontal="left"/>
      <protection/>
    </xf>
    <xf numFmtId="199" fontId="45" fillId="0" borderId="0">
      <alignment horizontal="left"/>
      <protection/>
    </xf>
    <xf numFmtId="0" fontId="73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3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73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73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73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73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73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3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73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73" fillId="20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73" fillId="2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3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5" fillId="33" borderId="0" applyNumberFormat="0" applyBorder="0" applyAlignment="0" applyProtection="0"/>
    <xf numFmtId="0" fontId="74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55" fillId="37" borderId="0" applyNumberFormat="0" applyBorder="0" applyAlignment="0" applyProtection="0"/>
    <xf numFmtId="0" fontId="74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55" fillId="41" borderId="0" applyNumberFormat="0" applyBorder="0" applyAlignment="0" applyProtection="0"/>
    <xf numFmtId="0" fontId="74" fillId="42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1" borderId="0" applyNumberFormat="0" applyBorder="0" applyAlignment="0" applyProtection="0"/>
    <xf numFmtId="0" fontId="74" fillId="43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5" fillId="32" borderId="0" applyNumberFormat="0" applyBorder="0" applyAlignment="0" applyProtection="0"/>
    <xf numFmtId="0" fontId="74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36" borderId="0" applyNumberFormat="0" applyBorder="0" applyAlignment="0" applyProtection="0"/>
    <xf numFmtId="0" fontId="55" fillId="46" borderId="0" applyNumberFormat="0" applyBorder="0" applyAlignment="0" applyProtection="0"/>
    <xf numFmtId="0" fontId="75" fillId="47" borderId="0" applyNumberFormat="0" applyBorder="0" applyAlignment="0" applyProtection="0"/>
    <xf numFmtId="0" fontId="45" fillId="0" borderId="0" applyFont="0" applyFill="0" applyBorder="0" applyAlignment="0" applyProtection="0"/>
    <xf numFmtId="183" fontId="17" fillId="0" borderId="0" applyFill="0" applyBorder="0" applyAlignment="0">
      <protection/>
    </xf>
    <xf numFmtId="0" fontId="76" fillId="48" borderId="1" applyNumberFormat="0" applyAlignment="0" applyProtection="0"/>
    <xf numFmtId="0" fontId="77" fillId="49" borderId="2" applyNumberFormat="0" applyAlignment="0" applyProtection="0"/>
    <xf numFmtId="41" fontId="0" fillId="5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184" fontId="21" fillId="0" borderId="0">
      <alignment/>
      <protection locked="0"/>
    </xf>
    <xf numFmtId="0" fontId="20" fillId="0" borderId="0">
      <alignment/>
      <protection/>
    </xf>
    <xf numFmtId="0" fontId="22" fillId="0" borderId="0" applyNumberFormat="0" applyAlignment="0">
      <protection/>
    </xf>
    <xf numFmtId="0" fontId="23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169" fontId="0" fillId="0" borderId="0">
      <alignment/>
      <protection/>
    </xf>
    <xf numFmtId="0" fontId="7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9" fillId="0" borderId="0">
      <alignment/>
      <protection/>
    </xf>
    <xf numFmtId="0" fontId="79" fillId="54" borderId="0" applyNumberFormat="0" applyBorder="0" applyAlignment="0" applyProtection="0"/>
    <xf numFmtId="38" fontId="7" fillId="50" borderId="0" applyNumberFormat="0" applyBorder="0" applyAlignment="0" applyProtection="0"/>
    <xf numFmtId="197" fontId="46" fillId="0" borderId="0" applyNumberFormat="0" applyFill="0" applyBorder="0" applyProtection="0">
      <alignment horizontal="right"/>
    </xf>
    <xf numFmtId="0" fontId="24" fillId="0" borderId="3" applyNumberFormat="0" applyAlignment="0" applyProtection="0"/>
    <xf numFmtId="0" fontId="24" fillId="0" borderId="4">
      <alignment horizontal="left"/>
      <protection/>
    </xf>
    <xf numFmtId="14" fontId="5" fillId="11" borderId="5">
      <alignment horizontal="center" vertical="center" wrapText="1"/>
      <protection/>
    </xf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38" fontId="14" fillId="0" borderId="0">
      <alignment/>
      <protection/>
    </xf>
    <xf numFmtId="40" fontId="14" fillId="0" borderId="0">
      <alignment/>
      <protection/>
    </xf>
    <xf numFmtId="0" fontId="83" fillId="55" borderId="1" applyNumberFormat="0" applyAlignment="0" applyProtection="0"/>
    <xf numFmtId="10" fontId="7" fillId="56" borderId="9" applyNumberFormat="0" applyBorder="0" applyAlignment="0" applyProtection="0"/>
    <xf numFmtId="41" fontId="25" fillId="57" borderId="10">
      <alignment horizontal="left"/>
      <protection locked="0"/>
    </xf>
    <xf numFmtId="10" fontId="25" fillId="57" borderId="10">
      <alignment horizontal="right"/>
      <protection locked="0"/>
    </xf>
    <xf numFmtId="0" fontId="7" fillId="50" borderId="0">
      <alignment/>
      <protection/>
    </xf>
    <xf numFmtId="3" fontId="26" fillId="0" borderId="0" applyFill="0" applyBorder="0" applyAlignment="0" applyProtection="0"/>
    <xf numFmtId="0" fontId="84" fillId="0" borderId="11" applyNumberFormat="0" applyFill="0" applyAlignment="0" applyProtection="0"/>
    <xf numFmtId="44" fontId="5" fillId="0" borderId="12" applyNumberFormat="0" applyFont="0" applyAlignment="0">
      <protection/>
    </xf>
    <xf numFmtId="44" fontId="5" fillId="0" borderId="13" applyNumberFormat="0" applyFont="0" applyAlignment="0">
      <protection/>
    </xf>
    <xf numFmtId="0" fontId="85" fillId="58" borderId="0" applyNumberFormat="0" applyBorder="0" applyAlignment="0" applyProtection="0"/>
    <xf numFmtId="37" fontId="27" fillId="0" borderId="0">
      <alignment/>
      <protection/>
    </xf>
    <xf numFmtId="181" fontId="1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202" fontId="0" fillId="0" borderId="0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" fillId="0" borderId="0">
      <alignment horizontal="left" wrapText="1"/>
      <protection/>
    </xf>
    <xf numFmtId="0" fontId="13" fillId="0" borderId="0">
      <alignment/>
      <protection/>
    </xf>
    <xf numFmtId="186" fontId="0" fillId="0" borderId="0">
      <alignment horizontal="left" wrapText="1"/>
      <protection/>
    </xf>
    <xf numFmtId="169" fontId="8" fillId="0" borderId="0">
      <alignment horizontal="left" wrapText="1"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9" borderId="14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39" fillId="60" borderId="15" applyNumberFormat="0" applyFont="0" applyAlignment="0" applyProtection="0"/>
    <xf numFmtId="0" fontId="86" fillId="48" borderId="1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0" fillId="61" borderId="10">
      <alignment/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5">
      <alignment horizontal="center"/>
      <protection/>
    </xf>
    <xf numFmtId="3" fontId="28" fillId="0" borderId="0" applyFont="0" applyFill="0" applyBorder="0" applyAlignment="0" applyProtection="0"/>
    <xf numFmtId="0" fontId="28" fillId="62" borderId="0" applyNumberFormat="0" applyFont="0" applyBorder="0" applyAlignment="0" applyProtection="0"/>
    <xf numFmtId="0" fontId="20" fillId="0" borderId="0">
      <alignment/>
      <protection/>
    </xf>
    <xf numFmtId="3" fontId="30" fillId="0" borderId="0" applyFill="0" applyBorder="0" applyAlignment="0" applyProtection="0"/>
    <xf numFmtId="0" fontId="31" fillId="0" borderId="0">
      <alignment/>
      <protection/>
    </xf>
    <xf numFmtId="42" fontId="0" fillId="56" borderId="0">
      <alignment/>
      <protection/>
    </xf>
    <xf numFmtId="42" fontId="0" fillId="56" borderId="17">
      <alignment vertical="center"/>
      <protection/>
    </xf>
    <xf numFmtId="0" fontId="5" fillId="56" borderId="18" applyNumberFormat="0">
      <alignment horizontal="center" vertical="center" wrapText="1"/>
      <protection/>
    </xf>
    <xf numFmtId="10" fontId="0" fillId="56" borderId="0">
      <alignment/>
      <protection/>
    </xf>
    <xf numFmtId="187" fontId="0" fillId="56" borderId="0">
      <alignment/>
      <protection/>
    </xf>
    <xf numFmtId="165" fontId="14" fillId="0" borderId="0" applyBorder="0" applyAlignment="0">
      <protection/>
    </xf>
    <xf numFmtId="42" fontId="0" fillId="56" borderId="19">
      <alignment horizontal="left"/>
      <protection/>
    </xf>
    <xf numFmtId="187" fontId="32" fillId="56" borderId="19">
      <alignment horizontal="left"/>
      <protection/>
    </xf>
    <xf numFmtId="14" fontId="8" fillId="0" borderId="0" applyNumberFormat="0" applyFill="0" applyBorder="0" applyAlignment="0" applyProtection="0"/>
    <xf numFmtId="188" fontId="0" fillId="0" borderId="0" applyFont="0" applyFill="0" applyAlignment="0">
      <protection/>
    </xf>
    <xf numFmtId="4" fontId="47" fillId="57" borderId="20" applyNumberFormat="0" applyProtection="0">
      <alignment vertical="center"/>
    </xf>
    <xf numFmtId="4" fontId="48" fillId="57" borderId="20" applyNumberFormat="0" applyProtection="0">
      <alignment vertical="center"/>
    </xf>
    <xf numFmtId="4" fontId="47" fillId="57" borderId="20" applyNumberFormat="0" applyProtection="0">
      <alignment horizontal="left" vertical="center" indent="1"/>
    </xf>
    <xf numFmtId="0" fontId="47" fillId="57" borderId="20" applyNumberFormat="0" applyProtection="0">
      <alignment horizontal="left" vertical="top" indent="1"/>
    </xf>
    <xf numFmtId="4" fontId="47" fillId="63" borderId="0" applyNumberFormat="0" applyProtection="0">
      <alignment horizontal="left" vertical="center" indent="1"/>
    </xf>
    <xf numFmtId="0" fontId="0" fillId="64" borderId="0" applyNumberFormat="0" applyProtection="0">
      <alignment horizontal="left" vertical="center" indent="1"/>
    </xf>
    <xf numFmtId="4" fontId="42" fillId="5" borderId="20" applyNumberFormat="0" applyProtection="0">
      <alignment horizontal="right" vertical="center"/>
    </xf>
    <xf numFmtId="4" fontId="42" fillId="17" borderId="20" applyNumberFormat="0" applyProtection="0">
      <alignment horizontal="right" vertical="center"/>
    </xf>
    <xf numFmtId="4" fontId="42" fillId="65" borderId="20" applyNumberFormat="0" applyProtection="0">
      <alignment horizontal="right" vertical="center"/>
    </xf>
    <xf numFmtId="4" fontId="42" fillId="23" borderId="20" applyNumberFormat="0" applyProtection="0">
      <alignment horizontal="right" vertical="center"/>
    </xf>
    <xf numFmtId="4" fontId="42" fillId="66" borderId="20" applyNumberFormat="0" applyProtection="0">
      <alignment horizontal="right" vertical="center"/>
    </xf>
    <xf numFmtId="4" fontId="42" fillId="67" borderId="20" applyNumberFormat="0" applyProtection="0">
      <alignment horizontal="right" vertical="center"/>
    </xf>
    <xf numFmtId="4" fontId="42" fillId="68" borderId="20" applyNumberFormat="0" applyProtection="0">
      <alignment horizontal="right" vertical="center"/>
    </xf>
    <xf numFmtId="4" fontId="42" fillId="69" borderId="20" applyNumberFormat="0" applyProtection="0">
      <alignment horizontal="right" vertical="center"/>
    </xf>
    <xf numFmtId="4" fontId="42" fillId="19" borderId="20" applyNumberFormat="0" applyProtection="0">
      <alignment horizontal="right" vertical="center"/>
    </xf>
    <xf numFmtId="4" fontId="47" fillId="70" borderId="21" applyNumberFormat="0" applyProtection="0">
      <alignment horizontal="left" vertical="center" indent="1"/>
    </xf>
    <xf numFmtId="4" fontId="42" fillId="61" borderId="0" applyNumberFormat="0" applyProtection="0">
      <alignment horizontal="left" vertical="center" indent="1"/>
    </xf>
    <xf numFmtId="4" fontId="49" fillId="71" borderId="0" applyNumberFormat="0" applyProtection="0">
      <alignment horizontal="left" vertical="center" indent="1"/>
    </xf>
    <xf numFmtId="4" fontId="42" fillId="63" borderId="20" applyNumberFormat="0" applyProtection="0">
      <alignment horizontal="right" vertical="center"/>
    </xf>
    <xf numFmtId="4" fontId="42" fillId="61" borderId="0" applyNumberFormat="0" applyProtection="0">
      <alignment horizontal="left" vertical="center" indent="1"/>
    </xf>
    <xf numFmtId="4" fontId="42" fillId="63" borderId="0" applyNumberFormat="0" applyProtection="0">
      <alignment horizontal="left" vertical="center" indent="1"/>
    </xf>
    <xf numFmtId="0" fontId="0" fillId="71" borderId="20" applyNumberFormat="0" applyProtection="0">
      <alignment horizontal="left" vertical="center" indent="1"/>
    </xf>
    <xf numFmtId="0" fontId="0" fillId="71" borderId="20" applyNumberFormat="0" applyProtection="0">
      <alignment horizontal="left" vertical="top" indent="1"/>
    </xf>
    <xf numFmtId="0" fontId="0" fillId="63" borderId="20" applyNumberFormat="0" applyProtection="0">
      <alignment horizontal="left" vertical="center" indent="1"/>
    </xf>
    <xf numFmtId="0" fontId="0" fillId="63" borderId="20" applyNumberFormat="0" applyProtection="0">
      <alignment horizontal="left" vertical="top" indent="1"/>
    </xf>
    <xf numFmtId="0" fontId="0" fillId="15" borderId="20" applyNumberFormat="0" applyProtection="0">
      <alignment horizontal="left" vertical="center" indent="1"/>
    </xf>
    <xf numFmtId="0" fontId="0" fillId="15" borderId="20" applyNumberFormat="0" applyProtection="0">
      <alignment horizontal="left" vertical="top" indent="1"/>
    </xf>
    <xf numFmtId="0" fontId="0" fillId="61" borderId="20" applyNumberFormat="0" applyProtection="0">
      <alignment horizontal="left" vertical="center" indent="1"/>
    </xf>
    <xf numFmtId="0" fontId="0" fillId="61" borderId="20" applyNumberFormat="0" applyProtection="0">
      <alignment horizontal="left" vertical="top" indent="1"/>
    </xf>
    <xf numFmtId="0" fontId="0" fillId="56" borderId="9" applyNumberFormat="0">
      <alignment/>
      <protection locked="0"/>
    </xf>
    <xf numFmtId="0" fontId="14" fillId="71" borderId="22" applyBorder="0">
      <alignment/>
      <protection/>
    </xf>
    <xf numFmtId="4" fontId="42" fillId="60" borderId="20" applyNumberFormat="0" applyProtection="0">
      <alignment vertical="center"/>
    </xf>
    <xf numFmtId="4" fontId="50" fillId="60" borderId="20" applyNumberFormat="0" applyProtection="0">
      <alignment vertical="center"/>
    </xf>
    <xf numFmtId="4" fontId="42" fillId="60" borderId="20" applyNumberFormat="0" applyProtection="0">
      <alignment horizontal="left" vertical="center" indent="1"/>
    </xf>
    <xf numFmtId="0" fontId="42" fillId="60" borderId="20" applyNumberFormat="0" applyProtection="0">
      <alignment horizontal="left" vertical="top" indent="1"/>
    </xf>
    <xf numFmtId="4" fontId="42" fillId="61" borderId="20" applyNumberFormat="0" applyProtection="0">
      <alignment horizontal="right" vertical="center"/>
    </xf>
    <xf numFmtId="4" fontId="50" fillId="61" borderId="20" applyNumberFormat="0" applyProtection="0">
      <alignment horizontal="right" vertical="center"/>
    </xf>
    <xf numFmtId="4" fontId="42" fillId="63" borderId="20" applyNumberFormat="0" applyProtection="0">
      <alignment horizontal="left" vertical="center" indent="1"/>
    </xf>
    <xf numFmtId="0" fontId="42" fillId="63" borderId="20" applyNumberFormat="0" applyProtection="0">
      <alignment horizontal="left" vertical="top" indent="1"/>
    </xf>
    <xf numFmtId="4" fontId="51" fillId="72" borderId="0" applyNumberFormat="0" applyProtection="0">
      <alignment horizontal="left" vertical="center" indent="1"/>
    </xf>
    <xf numFmtId="0" fontId="7" fillId="73" borderId="9">
      <alignment/>
      <protection/>
    </xf>
    <xf numFmtId="4" fontId="52" fillId="61" borderId="20" applyNumberFormat="0" applyProtection="0">
      <alignment horizontal="right" vertical="center"/>
    </xf>
    <xf numFmtId="39" fontId="0" fillId="74" borderId="0">
      <alignment/>
      <protection/>
    </xf>
    <xf numFmtId="0" fontId="57" fillId="0" borderId="0" applyNumberFormat="0" applyFill="0" applyBorder="0" applyAlignment="0" applyProtection="0"/>
    <xf numFmtId="38" fontId="7" fillId="0" borderId="23">
      <alignment/>
      <protection/>
    </xf>
    <xf numFmtId="38" fontId="14" fillId="0" borderId="19">
      <alignment/>
      <protection/>
    </xf>
    <xf numFmtId="39" fontId="8" fillId="75" borderId="0">
      <alignment/>
      <protection/>
    </xf>
    <xf numFmtId="169" fontId="0" fillId="0" borderId="0">
      <alignment horizontal="left" wrapText="1"/>
      <protection/>
    </xf>
    <xf numFmtId="173" fontId="0" fillId="0" borderId="0">
      <alignment horizontal="left" wrapText="1"/>
      <protection/>
    </xf>
    <xf numFmtId="184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6" fontId="0" fillId="0" borderId="0">
      <alignment horizontal="left" wrapText="1"/>
      <protection/>
    </xf>
    <xf numFmtId="40" fontId="33" fillId="0" borderId="0" applyBorder="0">
      <alignment horizontal="right"/>
      <protection/>
    </xf>
    <xf numFmtId="41" fontId="16" fillId="56" borderId="0">
      <alignment horizontal="left"/>
      <protection/>
    </xf>
    <xf numFmtId="0" fontId="53" fillId="0" borderId="0">
      <alignment/>
      <protection/>
    </xf>
    <xf numFmtId="0" fontId="54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189" fontId="34" fillId="56" borderId="0">
      <alignment horizontal="left" vertical="center"/>
      <protection/>
    </xf>
    <xf numFmtId="0" fontId="5" fillId="56" borderId="0">
      <alignment horizontal="left" wrapText="1"/>
      <protection/>
    </xf>
    <xf numFmtId="0" fontId="35" fillId="0" borderId="0">
      <alignment horizontal="left" vertical="center"/>
      <protection/>
    </xf>
    <xf numFmtId="0" fontId="88" fillId="0" borderId="24" applyNumberFormat="0" applyFill="0" applyAlignment="0" applyProtection="0"/>
    <xf numFmtId="0" fontId="20" fillId="0" borderId="25">
      <alignment/>
      <protection/>
    </xf>
    <xf numFmtId="0" fontId="8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18" fontId="2" fillId="0" borderId="0" xfId="0" applyNumberFormat="1" applyFont="1" applyAlignment="1">
      <alignment horizontal="centerContinuous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42" fontId="1" fillId="0" borderId="0" xfId="0" applyNumberFormat="1" applyFont="1" applyAlignment="1">
      <alignment horizontal="right"/>
    </xf>
    <xf numFmtId="42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41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41" fontId="1" fillId="0" borderId="18" xfId="0" applyNumberFormat="1" applyFont="1" applyBorder="1" applyAlignment="1" applyProtection="1">
      <alignment horizontal="right"/>
      <protection locked="0"/>
    </xf>
    <xf numFmtId="0" fontId="3" fillId="0" borderId="0" xfId="223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5" fontId="9" fillId="0" borderId="0" xfId="134" applyNumberFormat="1" applyFont="1" applyFill="1" applyAlignment="1">
      <alignment/>
    </xf>
    <xf numFmtId="10" fontId="10" fillId="0" borderId="17" xfId="243" applyNumberFormat="1" applyFont="1" applyFill="1" applyBorder="1" applyAlignment="1">
      <alignment/>
    </xf>
    <xf numFmtId="10" fontId="9" fillId="0" borderId="17" xfId="243" applyNumberFormat="1" applyFont="1" applyFill="1" applyBorder="1" applyAlignment="1">
      <alignment/>
    </xf>
    <xf numFmtId="3" fontId="9" fillId="0" borderId="0" xfId="134" applyNumberFormat="1" applyFont="1" applyFill="1" applyAlignment="1">
      <alignment/>
    </xf>
    <xf numFmtId="42" fontId="9" fillId="0" borderId="0" xfId="159" applyNumberFormat="1" applyFont="1" applyFill="1" applyAlignment="1">
      <alignment/>
    </xf>
    <xf numFmtId="41" fontId="9" fillId="0" borderId="0" xfId="159" applyNumberFormat="1" applyFont="1" applyFill="1" applyAlignment="1">
      <alignment/>
    </xf>
    <xf numFmtId="42" fontId="9" fillId="0" borderId="4" xfId="159" applyNumberFormat="1" applyFont="1" applyFill="1" applyBorder="1" applyAlignment="1">
      <alignment/>
    </xf>
    <xf numFmtId="10" fontId="9" fillId="0" borderId="4" xfId="243" applyNumberFormat="1" applyFont="1" applyFill="1" applyBorder="1" applyAlignment="1">
      <alignment/>
    </xf>
    <xf numFmtId="4" fontId="9" fillId="0" borderId="0" xfId="134" applyFont="1" applyFill="1" applyAlignment="1">
      <alignment/>
    </xf>
    <xf numFmtId="167" fontId="9" fillId="0" borderId="0" xfId="159" applyNumberFormat="1" applyFont="1" applyFill="1" applyAlignment="1">
      <alignment/>
    </xf>
    <xf numFmtId="167" fontId="9" fillId="0" borderId="4" xfId="159" applyNumberFormat="1" applyFont="1" applyFill="1" applyBorder="1" applyAlignment="1">
      <alignment/>
    </xf>
    <xf numFmtId="0" fontId="2" fillId="0" borderId="0" xfId="223" applyFont="1" applyFill="1" applyAlignment="1">
      <alignment horizontal="centerContinuous" vertical="center"/>
      <protection/>
    </xf>
    <xf numFmtId="0" fontId="1" fillId="0" borderId="0" xfId="223" applyFont="1" applyFill="1" applyAlignment="1">
      <alignment/>
      <protection/>
    </xf>
    <xf numFmtId="0" fontId="1" fillId="0" borderId="0" xfId="223" applyFont="1" applyFill="1">
      <alignment/>
      <protection/>
    </xf>
    <xf numFmtId="0" fontId="1" fillId="0" borderId="0" xfId="223" applyFont="1" applyFill="1" applyBorder="1">
      <alignment/>
      <protection/>
    </xf>
    <xf numFmtId="165" fontId="1" fillId="0" borderId="0" xfId="120" applyNumberFormat="1" applyFont="1" applyFill="1" applyAlignment="1">
      <alignment/>
    </xf>
    <xf numFmtId="0" fontId="2" fillId="0" borderId="0" xfId="223" applyFont="1" applyFill="1">
      <alignment/>
      <protection/>
    </xf>
    <xf numFmtId="166" fontId="1" fillId="0" borderId="0" xfId="223" applyNumberFormat="1" applyFont="1" applyFill="1">
      <alignment/>
      <protection/>
    </xf>
    <xf numFmtId="165" fontId="1" fillId="0" borderId="0" xfId="120" applyNumberFormat="1" applyFont="1" applyFill="1" applyBorder="1" applyAlignment="1">
      <alignment/>
    </xf>
    <xf numFmtId="42" fontId="1" fillId="0" borderId="0" xfId="147" applyNumberFormat="1" applyFont="1" applyFill="1" applyAlignment="1">
      <alignment/>
    </xf>
    <xf numFmtId="0" fontId="1" fillId="0" borderId="0" xfId="223" applyFont="1" applyFill="1" applyAlignment="1" quotePrefix="1">
      <alignment horizontal="left"/>
      <protection/>
    </xf>
    <xf numFmtId="173" fontId="1" fillId="0" borderId="0" xfId="120" applyNumberFormat="1" applyFont="1" applyFill="1" applyBorder="1" applyAlignment="1">
      <alignment/>
    </xf>
    <xf numFmtId="0" fontId="1" fillId="0" borderId="0" xfId="223" applyFont="1" applyFill="1" applyAlignment="1">
      <alignment horizontal="left"/>
      <protection/>
    </xf>
    <xf numFmtId="43" fontId="1" fillId="0" borderId="0" xfId="120" applyFont="1" applyFill="1" applyAlignment="1">
      <alignment/>
    </xf>
    <xf numFmtId="166" fontId="1" fillId="0" borderId="0" xfId="240" applyNumberFormat="1" applyFont="1" applyFill="1" applyBorder="1" applyAlignment="1">
      <alignment/>
    </xf>
    <xf numFmtId="166" fontId="1" fillId="0" borderId="0" xfId="240" applyNumberFormat="1" applyFont="1" applyFill="1" applyAlignment="1">
      <alignment/>
    </xf>
    <xf numFmtId="41" fontId="1" fillId="0" borderId="0" xfId="120" applyNumberFormat="1" applyFont="1" applyFill="1" applyAlignment="1">
      <alignment/>
    </xf>
    <xf numFmtId="0" fontId="1" fillId="0" borderId="0" xfId="223" applyFont="1" applyFill="1" applyBorder="1" applyAlignment="1" quotePrefix="1">
      <alignment horizontal="left"/>
      <protection/>
    </xf>
    <xf numFmtId="10" fontId="1" fillId="0" borderId="0" xfId="223" applyNumberFormat="1" applyFont="1" applyFill="1" applyBorder="1">
      <alignment/>
      <protection/>
    </xf>
    <xf numFmtId="41" fontId="1" fillId="0" borderId="0" xfId="0" applyNumberFormat="1" applyFont="1" applyBorder="1" applyAlignment="1" applyProtection="1">
      <alignment horizontal="right"/>
      <protection locked="0"/>
    </xf>
    <xf numFmtId="10" fontId="9" fillId="0" borderId="18" xfId="243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6" fillId="0" borderId="19" xfId="0" applyFont="1" applyBorder="1" applyAlignment="1">
      <alignment/>
    </xf>
    <xf numFmtId="10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44" fontId="38" fillId="0" borderId="26" xfId="0" applyNumberFormat="1" applyFont="1" applyFill="1" applyBorder="1" applyAlignment="1">
      <alignment/>
    </xf>
    <xf numFmtId="43" fontId="38" fillId="0" borderId="27" xfId="0" applyNumberFormat="1" applyFont="1" applyFill="1" applyBorder="1" applyAlignment="1">
      <alignment/>
    </xf>
    <xf numFmtId="43" fontId="38" fillId="0" borderId="27" xfId="0" applyNumberFormat="1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18" xfId="0" applyFont="1" applyBorder="1" applyAlignment="1">
      <alignment/>
    </xf>
    <xf numFmtId="0" fontId="0" fillId="0" borderId="0" xfId="217" applyNumberFormat="1" applyFont="1" applyFill="1" applyAlignment="1">
      <alignment/>
      <protection/>
    </xf>
    <xf numFmtId="0" fontId="0" fillId="0" borderId="0" xfId="217" applyNumberFormat="1" applyFont="1" applyFill="1" applyAlignment="1">
      <alignment horizontal="center"/>
      <protection/>
    </xf>
    <xf numFmtId="0" fontId="5" fillId="0" borderId="0" xfId="217" applyNumberFormat="1" applyFont="1" applyFill="1" applyBorder="1" applyAlignment="1">
      <alignment horizontal="centerContinuous"/>
      <protection/>
    </xf>
    <xf numFmtId="0" fontId="5" fillId="0" borderId="0" xfId="217" applyNumberFormat="1" applyFont="1" applyFill="1" applyAlignment="1">
      <alignment horizontal="centerContinuous" vertical="center"/>
      <protection/>
    </xf>
    <xf numFmtId="0" fontId="9" fillId="0" borderId="0" xfId="217" applyNumberFormat="1" applyFont="1" applyFill="1" applyAlignment="1">
      <alignment/>
      <protection/>
    </xf>
    <xf numFmtId="0" fontId="9" fillId="0" borderId="0" xfId="217" applyNumberFormat="1" applyFont="1" applyFill="1" applyAlignment="1">
      <alignment horizontal="center"/>
      <protection/>
    </xf>
    <xf numFmtId="0" fontId="10" fillId="0" borderId="18" xfId="217" applyNumberFormat="1" applyFont="1" applyFill="1" applyBorder="1" applyAlignment="1">
      <alignment horizontal="center"/>
      <protection/>
    </xf>
    <xf numFmtId="0" fontId="10" fillId="0" borderId="0" xfId="217" applyNumberFormat="1" applyFont="1" applyFill="1" applyAlignment="1">
      <alignment horizontal="center"/>
      <protection/>
    </xf>
    <xf numFmtId="0" fontId="11" fillId="0" borderId="0" xfId="217" applyNumberFormat="1" applyFont="1" applyFill="1" applyAlignment="1">
      <alignment/>
      <protection/>
    </xf>
    <xf numFmtId="14" fontId="9" fillId="0" borderId="0" xfId="217" applyNumberFormat="1" applyFont="1" applyFill="1" applyAlignment="1">
      <alignment horizontal="center"/>
      <protection/>
    </xf>
    <xf numFmtId="0" fontId="9" fillId="0" borderId="0" xfId="217" applyNumberFormat="1" applyFont="1" applyFill="1" applyAlignment="1">
      <alignment horizontal="left"/>
      <protection/>
    </xf>
    <xf numFmtId="3" fontId="9" fillId="0" borderId="0" xfId="217" applyNumberFormat="1" applyFont="1" applyFill="1" applyAlignment="1">
      <alignment/>
      <protection/>
    </xf>
    <xf numFmtId="0" fontId="9" fillId="0" borderId="0" xfId="217" applyNumberFormat="1" applyFont="1" applyFill="1" applyAlignment="1">
      <alignment horizontal="left" wrapText="1"/>
      <protection/>
    </xf>
    <xf numFmtId="0" fontId="9" fillId="0" borderId="0" xfId="217" applyNumberFormat="1" applyFont="1" applyFill="1" applyBorder="1" applyAlignment="1">
      <alignment horizontal="center"/>
      <protection/>
    </xf>
    <xf numFmtId="10" fontId="9" fillId="0" borderId="4" xfId="217" applyNumberFormat="1" applyFont="1" applyFill="1" applyBorder="1" applyAlignment="1">
      <alignment/>
      <protection/>
    </xf>
    <xf numFmtId="167" fontId="9" fillId="0" borderId="0" xfId="217" applyNumberFormat="1" applyFont="1" applyFill="1" applyAlignment="1">
      <alignment/>
      <protection/>
    </xf>
    <xf numFmtId="0" fontId="9" fillId="0" borderId="0" xfId="217" applyNumberFormat="1" applyFont="1" applyFill="1" applyBorder="1" applyAlignment="1">
      <alignment/>
      <protection/>
    </xf>
    <xf numFmtId="10" fontId="9" fillId="0" borderId="17" xfId="217" applyNumberFormat="1" applyFont="1" applyFill="1" applyBorder="1" applyAlignment="1">
      <alignment/>
      <protection/>
    </xf>
    <xf numFmtId="4" fontId="9" fillId="0" borderId="0" xfId="217" applyNumberFormat="1" applyFont="1" applyFill="1" applyAlignment="1">
      <alignment/>
      <protection/>
    </xf>
    <xf numFmtId="42" fontId="9" fillId="0" borderId="0" xfId="217" applyNumberFormat="1" applyFont="1" applyFill="1" applyAlignment="1">
      <alignment/>
      <protection/>
    </xf>
    <xf numFmtId="42" fontId="0" fillId="0" borderId="0" xfId="217" applyNumberFormat="1" applyFont="1" applyFill="1" applyAlignment="1">
      <alignment/>
      <protection/>
    </xf>
    <xf numFmtId="180" fontId="0" fillId="0" borderId="0" xfId="217" applyNumberFormat="1" applyFont="1" applyFill="1" applyAlignment="1">
      <alignment/>
      <protection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0" xfId="223" applyFont="1" applyFill="1" applyAlignment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194" fontId="5" fillId="0" borderId="0" xfId="0" applyNumberFormat="1" applyFont="1" applyAlignment="1">
      <alignment horizontal="center"/>
    </xf>
    <xf numFmtId="10" fontId="5" fillId="0" borderId="0" xfId="240" applyNumberFormat="1" applyFont="1" applyAlignment="1">
      <alignment horizontal="center"/>
    </xf>
    <xf numFmtId="195" fontId="1" fillId="0" borderId="0" xfId="240" applyNumberFormat="1" applyFont="1" applyFill="1" applyAlignment="1">
      <alignment/>
    </xf>
    <xf numFmtId="195" fontId="1" fillId="0" borderId="0" xfId="223" applyNumberFormat="1" applyFont="1" applyFill="1">
      <alignment/>
      <protection/>
    </xf>
    <xf numFmtId="41" fontId="1" fillId="0" borderId="0" xfId="120" applyNumberFormat="1" applyFont="1" applyFill="1" applyBorder="1" applyAlignment="1">
      <alignment/>
    </xf>
    <xf numFmtId="195" fontId="1" fillId="0" borderId="18" xfId="240" applyNumberFormat="1" applyFont="1" applyFill="1" applyBorder="1" applyAlignment="1">
      <alignment/>
    </xf>
    <xf numFmtId="195" fontId="1" fillId="0" borderId="0" xfId="147" applyNumberFormat="1" applyFont="1" applyFill="1" applyAlignment="1">
      <alignment/>
    </xf>
    <xf numFmtId="0" fontId="1" fillId="0" borderId="0" xfId="223" applyFont="1" applyFill="1" applyAlignment="1">
      <alignment horizontal="center" wrapText="1"/>
      <protection/>
    </xf>
    <xf numFmtId="10" fontId="1" fillId="0" borderId="18" xfId="240" applyNumberFormat="1" applyFont="1" applyFill="1" applyBorder="1" applyAlignment="1">
      <alignment/>
    </xf>
    <xf numFmtId="0" fontId="1" fillId="0" borderId="0" xfId="223" applyFont="1" applyFill="1" applyBorder="1" applyAlignment="1">
      <alignment horizontal="left"/>
      <protection/>
    </xf>
    <xf numFmtId="0" fontId="2" fillId="0" borderId="0" xfId="223" applyFont="1" applyFill="1" applyBorder="1" applyAlignment="1">
      <alignment horizontal="left"/>
      <protection/>
    </xf>
    <xf numFmtId="167" fontId="1" fillId="0" borderId="0" xfId="147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6" fillId="0" borderId="29" xfId="0" applyFont="1" applyBorder="1" applyAlignment="1">
      <alignment/>
    </xf>
    <xf numFmtId="0" fontId="36" fillId="0" borderId="3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0" xfId="0" applyAlignment="1" quotePrefix="1">
      <alignment horizontal="center"/>
    </xf>
    <xf numFmtId="44" fontId="0" fillId="0" borderId="0" xfId="152" applyFont="1" applyAlignment="1">
      <alignment/>
    </xf>
    <xf numFmtId="44" fontId="0" fillId="0" borderId="0" xfId="152" applyAlignment="1">
      <alignment/>
    </xf>
    <xf numFmtId="195" fontId="0" fillId="0" borderId="0" xfId="246" applyNumberFormat="1" applyFont="1" applyAlignment="1">
      <alignment/>
    </xf>
    <xf numFmtId="0" fontId="0" fillId="0" borderId="0" xfId="0" applyAlignment="1">
      <alignment horizontal="center"/>
    </xf>
    <xf numFmtId="195" fontId="0" fillId="0" borderId="0" xfId="0" applyNumberFormat="1" applyAlignment="1">
      <alignment/>
    </xf>
    <xf numFmtId="43" fontId="0" fillId="0" borderId="0" xfId="130" applyFont="1" applyAlignment="1">
      <alignment/>
    </xf>
    <xf numFmtId="43" fontId="0" fillId="0" borderId="0" xfId="130" applyAlignment="1">
      <alignment/>
    </xf>
    <xf numFmtId="44" fontId="0" fillId="0" borderId="17" xfId="152" applyBorder="1" applyAlignment="1">
      <alignment/>
    </xf>
    <xf numFmtId="195" fontId="0" fillId="0" borderId="17" xfId="246" applyNumberFormat="1" applyFont="1" applyBorder="1" applyAlignment="1">
      <alignment/>
    </xf>
    <xf numFmtId="0" fontId="7" fillId="0" borderId="0" xfId="0" applyFont="1" applyAlignment="1">
      <alignment/>
    </xf>
    <xf numFmtId="49" fontId="5" fillId="0" borderId="0" xfId="222" applyNumberFormat="1" applyFont="1">
      <alignment/>
      <protection/>
    </xf>
    <xf numFmtId="0" fontId="0" fillId="0" borderId="0" xfId="222">
      <alignment/>
      <protection/>
    </xf>
    <xf numFmtId="0" fontId="40" fillId="0" borderId="0" xfId="222" applyFont="1" applyAlignment="1">
      <alignment horizontal="right"/>
      <protection/>
    </xf>
    <xf numFmtId="0" fontId="0" fillId="0" borderId="31" xfId="222" applyBorder="1">
      <alignment/>
      <protection/>
    </xf>
    <xf numFmtId="0" fontId="0" fillId="0" borderId="32" xfId="222" applyBorder="1">
      <alignment/>
      <protection/>
    </xf>
    <xf numFmtId="0" fontId="0" fillId="0" borderId="33" xfId="222" applyBorder="1">
      <alignment/>
      <protection/>
    </xf>
    <xf numFmtId="14" fontId="5" fillId="0" borderId="0" xfId="222" applyNumberFormat="1" applyFont="1" applyFill="1">
      <alignment/>
      <protection/>
    </xf>
    <xf numFmtId="0" fontId="0" fillId="0" borderId="34" xfId="222" applyBorder="1">
      <alignment/>
      <protection/>
    </xf>
    <xf numFmtId="0" fontId="0" fillId="0" borderId="0" xfId="222" applyBorder="1">
      <alignment/>
      <protection/>
    </xf>
    <xf numFmtId="0" fontId="41" fillId="0" borderId="0" xfId="222" applyFont="1" applyBorder="1">
      <alignment/>
      <protection/>
    </xf>
    <xf numFmtId="44" fontId="0" fillId="0" borderId="0" xfId="222" applyNumberFormat="1" applyBorder="1" applyAlignment="1">
      <alignment horizontal="center"/>
      <protection/>
    </xf>
    <xf numFmtId="44" fontId="0" fillId="0" borderId="0" xfId="222" applyNumberFormat="1" applyBorder="1">
      <alignment/>
      <protection/>
    </xf>
    <xf numFmtId="165" fontId="0" fillId="0" borderId="0" xfId="131" applyNumberFormat="1" applyFont="1" applyAlignment="1">
      <alignment/>
    </xf>
    <xf numFmtId="44" fontId="0" fillId="0" borderId="0" xfId="222" applyNumberFormat="1">
      <alignment/>
      <protection/>
    </xf>
    <xf numFmtId="49" fontId="0" fillId="0" borderId="0" xfId="222" applyNumberFormat="1">
      <alignment/>
      <protection/>
    </xf>
    <xf numFmtId="0" fontId="0" fillId="0" borderId="35" xfId="222" applyBorder="1">
      <alignment/>
      <protection/>
    </xf>
    <xf numFmtId="0" fontId="0" fillId="0" borderId="5" xfId="222" applyBorder="1">
      <alignment/>
      <protection/>
    </xf>
    <xf numFmtId="0" fontId="0" fillId="0" borderId="0" xfId="222" applyAlignment="1">
      <alignment horizontal="center"/>
      <protection/>
    </xf>
    <xf numFmtId="0" fontId="0" fillId="0" borderId="0" xfId="222" applyFill="1" applyAlignment="1">
      <alignment horizontal="center"/>
      <protection/>
    </xf>
    <xf numFmtId="0" fontId="0" fillId="0" borderId="0" xfId="222" applyAlignment="1">
      <alignment horizontal="centerContinuous"/>
      <protection/>
    </xf>
    <xf numFmtId="49" fontId="5" fillId="0" borderId="9" xfId="222" applyNumberFormat="1" applyFont="1" applyBorder="1" applyAlignment="1">
      <alignment vertical="top" wrapText="1"/>
      <protection/>
    </xf>
    <xf numFmtId="0" fontId="5" fillId="0" borderId="9" xfId="222" applyFont="1" applyBorder="1" applyAlignment="1">
      <alignment vertical="top" wrapText="1"/>
      <protection/>
    </xf>
    <xf numFmtId="43" fontId="5" fillId="0" borderId="9" xfId="131" applyFont="1" applyBorder="1" applyAlignment="1">
      <alignment horizontal="center" vertical="top" wrapText="1"/>
    </xf>
    <xf numFmtId="43" fontId="5" fillId="0" borderId="9" xfId="131" applyFont="1" applyFill="1" applyBorder="1" applyAlignment="1">
      <alignment horizontal="center" vertical="top" wrapText="1"/>
    </xf>
    <xf numFmtId="43" fontId="5" fillId="0" borderId="36" xfId="131" applyFont="1" applyBorder="1" applyAlignment="1">
      <alignment horizontal="centerContinuous" vertical="top" wrapText="1"/>
    </xf>
    <xf numFmtId="0" fontId="0" fillId="0" borderId="0" xfId="222" applyAlignment="1">
      <alignment vertical="top" wrapText="1"/>
      <protection/>
    </xf>
    <xf numFmtId="49" fontId="5" fillId="0" borderId="9" xfId="222" applyNumberFormat="1" applyFont="1" applyBorder="1">
      <alignment/>
      <protection/>
    </xf>
    <xf numFmtId="0" fontId="5" fillId="0" borderId="9" xfId="222" applyFont="1" applyBorder="1" applyAlignment="1">
      <alignment horizontal="center"/>
      <protection/>
    </xf>
    <xf numFmtId="49" fontId="0" fillId="0" borderId="9" xfId="222" applyNumberFormat="1" applyBorder="1">
      <alignment/>
      <protection/>
    </xf>
    <xf numFmtId="43" fontId="0" fillId="0" borderId="9" xfId="131" applyFont="1" applyBorder="1" applyAlignment="1">
      <alignment/>
    </xf>
    <xf numFmtId="43" fontId="0" fillId="0" borderId="9" xfId="131" applyFont="1" applyFill="1" applyBorder="1" applyAlignment="1">
      <alignment/>
    </xf>
    <xf numFmtId="0" fontId="0" fillId="0" borderId="9" xfId="222" applyBorder="1">
      <alignment/>
      <protection/>
    </xf>
    <xf numFmtId="43" fontId="0" fillId="0" borderId="36" xfId="131" applyFont="1" applyBorder="1" applyAlignment="1">
      <alignment/>
    </xf>
    <xf numFmtId="0" fontId="5" fillId="0" borderId="9" xfId="222" applyFont="1" applyBorder="1">
      <alignment/>
      <protection/>
    </xf>
    <xf numFmtId="43" fontId="42" fillId="76" borderId="9" xfId="131" applyFont="1" applyFill="1" applyBorder="1" applyAlignment="1">
      <alignment/>
    </xf>
    <xf numFmtId="43" fontId="42" fillId="0" borderId="9" xfId="131" applyFont="1" applyFill="1" applyBorder="1" applyAlignment="1">
      <alignment/>
    </xf>
    <xf numFmtId="43" fontId="42" fillId="76" borderId="36" xfId="131" applyFont="1" applyFill="1" applyBorder="1" applyAlignment="1">
      <alignment/>
    </xf>
    <xf numFmtId="43" fontId="42" fillId="76" borderId="19" xfId="131" applyFont="1" applyFill="1" applyBorder="1" applyAlignment="1">
      <alignment/>
    </xf>
    <xf numFmtId="41" fontId="0" fillId="0" borderId="9" xfId="131" applyNumberFormat="1" applyFont="1" applyFill="1" applyBorder="1" applyAlignment="1">
      <alignment/>
    </xf>
    <xf numFmtId="41" fontId="0" fillId="0" borderId="9" xfId="131" applyNumberFormat="1" applyFont="1" applyBorder="1" applyAlignment="1">
      <alignment/>
    </xf>
    <xf numFmtId="41" fontId="0" fillId="0" borderId="9" xfId="222" applyNumberFormat="1" applyFill="1" applyBorder="1">
      <alignment/>
      <protection/>
    </xf>
    <xf numFmtId="41" fontId="0" fillId="0" borderId="9" xfId="222" applyNumberFormat="1" applyBorder="1">
      <alignment/>
      <protection/>
    </xf>
    <xf numFmtId="41" fontId="0" fillId="0" borderId="36" xfId="131" applyNumberFormat="1" applyFont="1" applyBorder="1" applyAlignment="1">
      <alignment/>
    </xf>
    <xf numFmtId="41" fontId="0" fillId="0" borderId="37" xfId="131" applyNumberFormat="1" applyFont="1" applyFill="1" applyBorder="1" applyAlignment="1">
      <alignment/>
    </xf>
    <xf numFmtId="195" fontId="0" fillId="0" borderId="9" xfId="243" applyNumberFormat="1" applyFont="1" applyBorder="1" applyAlignment="1">
      <alignment/>
    </xf>
    <xf numFmtId="41" fontId="0" fillId="0" borderId="37" xfId="131" applyNumberFormat="1" applyFont="1" applyBorder="1" applyAlignment="1">
      <alignment/>
    </xf>
    <xf numFmtId="41" fontId="0" fillId="0" borderId="36" xfId="131" applyNumberFormat="1" applyFont="1" applyFill="1" applyBorder="1" applyAlignment="1">
      <alignment/>
    </xf>
    <xf numFmtId="41" fontId="42" fillId="76" borderId="9" xfId="131" applyNumberFormat="1" applyFont="1" applyFill="1" applyBorder="1" applyAlignment="1">
      <alignment/>
    </xf>
    <xf numFmtId="41" fontId="0" fillId="76" borderId="9" xfId="131" applyNumberFormat="1" applyFont="1" applyFill="1" applyBorder="1" applyAlignment="1">
      <alignment/>
    </xf>
    <xf numFmtId="41" fontId="0" fillId="76" borderId="36" xfId="131" applyNumberFormat="1" applyFont="1" applyFill="1" applyBorder="1" applyAlignment="1">
      <alignment/>
    </xf>
    <xf numFmtId="41" fontId="0" fillId="76" borderId="0" xfId="131" applyNumberFormat="1" applyFont="1" applyFill="1" applyBorder="1" applyAlignment="1">
      <alignment/>
    </xf>
    <xf numFmtId="41" fontId="0" fillId="76" borderId="27" xfId="131" applyNumberFormat="1" applyFont="1" applyFill="1" applyBorder="1" applyAlignment="1">
      <alignment/>
    </xf>
    <xf numFmtId="41" fontId="0" fillId="0" borderId="36" xfId="131" applyNumberFormat="1" applyFont="1" applyFill="1" applyBorder="1" applyAlignment="1">
      <alignment horizontal="right"/>
    </xf>
    <xf numFmtId="195" fontId="0" fillId="0" borderId="38" xfId="243" applyNumberFormat="1" applyFont="1" applyBorder="1" applyAlignment="1">
      <alignment/>
    </xf>
    <xf numFmtId="195" fontId="0" fillId="0" borderId="36" xfId="243" applyNumberFormat="1" applyFont="1" applyBorder="1" applyAlignment="1">
      <alignment/>
    </xf>
    <xf numFmtId="195" fontId="0" fillId="0" borderId="39" xfId="243" applyNumberFormat="1" applyFont="1" applyBorder="1" applyAlignment="1">
      <alignment/>
    </xf>
    <xf numFmtId="41" fontId="0" fillId="76" borderId="38" xfId="131" applyNumberFormat="1" applyFont="1" applyFill="1" applyBorder="1" applyAlignment="1">
      <alignment/>
    </xf>
    <xf numFmtId="41" fontId="0" fillId="76" borderId="29" xfId="131" applyNumberFormat="1" applyFont="1" applyFill="1" applyBorder="1" applyAlignment="1">
      <alignment/>
    </xf>
    <xf numFmtId="41" fontId="0" fillId="76" borderId="19" xfId="131" applyNumberFormat="1" applyFont="1" applyFill="1" applyBorder="1" applyAlignment="1">
      <alignment/>
    </xf>
    <xf numFmtId="41" fontId="0" fillId="76" borderId="26" xfId="131" applyNumberFormat="1" applyFont="1" applyFill="1" applyBorder="1" applyAlignment="1">
      <alignment/>
    </xf>
    <xf numFmtId="195" fontId="0" fillId="0" borderId="40" xfId="243" applyNumberFormat="1" applyFont="1" applyBorder="1" applyAlignment="1">
      <alignment/>
    </xf>
    <xf numFmtId="41" fontId="0" fillId="76" borderId="40" xfId="131" applyNumberFormat="1" applyFont="1" applyFill="1" applyBorder="1" applyAlignment="1">
      <alignment/>
    </xf>
    <xf numFmtId="41" fontId="0" fillId="76" borderId="28" xfId="131" applyNumberFormat="1" applyFont="1" applyFill="1" applyBorder="1" applyAlignment="1">
      <alignment/>
    </xf>
    <xf numFmtId="0" fontId="0" fillId="0" borderId="9" xfId="222" applyFont="1" applyBorder="1">
      <alignment/>
      <protection/>
    </xf>
    <xf numFmtId="41" fontId="0" fillId="76" borderId="4" xfId="131" applyNumberFormat="1" applyFont="1" applyFill="1" applyBorder="1" applyAlignment="1">
      <alignment/>
    </xf>
    <xf numFmtId="41" fontId="0" fillId="76" borderId="37" xfId="131" applyNumberFormat="1" applyFont="1" applyFill="1" applyBorder="1" applyAlignment="1">
      <alignment/>
    </xf>
    <xf numFmtId="41" fontId="0" fillId="0" borderId="4" xfId="131" applyNumberFormat="1" applyFont="1" applyBorder="1" applyAlignment="1">
      <alignment/>
    </xf>
    <xf numFmtId="41" fontId="0" fillId="0" borderId="4" xfId="131" applyNumberFormat="1" applyFont="1" applyFill="1" applyBorder="1" applyAlignment="1">
      <alignment/>
    </xf>
    <xf numFmtId="195" fontId="0" fillId="0" borderId="37" xfId="243" applyNumberFormat="1" applyFont="1" applyBorder="1" applyAlignment="1">
      <alignment/>
    </xf>
    <xf numFmtId="41" fontId="0" fillId="76" borderId="18" xfId="131" applyNumberFormat="1" applyFont="1" applyFill="1" applyBorder="1" applyAlignment="1">
      <alignment/>
    </xf>
    <xf numFmtId="41" fontId="0" fillId="76" borderId="41" xfId="131" applyNumberFormat="1" applyFont="1" applyFill="1" applyBorder="1" applyAlignment="1">
      <alignment/>
    </xf>
    <xf numFmtId="49" fontId="0" fillId="0" borderId="9" xfId="222" applyNumberFormat="1" applyFont="1" applyBorder="1">
      <alignment/>
      <protection/>
    </xf>
    <xf numFmtId="0" fontId="0" fillId="0" borderId="9" xfId="222" applyFill="1" applyBorder="1">
      <alignment/>
      <protection/>
    </xf>
    <xf numFmtId="41" fontId="0" fillId="0" borderId="5" xfId="131" applyNumberFormat="1" applyFont="1" applyBorder="1" applyAlignment="1">
      <alignment/>
    </xf>
    <xf numFmtId="41" fontId="0" fillId="0" borderId="5" xfId="131" applyNumberFormat="1" applyFont="1" applyFill="1" applyBorder="1" applyAlignment="1">
      <alignment/>
    </xf>
    <xf numFmtId="195" fontId="0" fillId="0" borderId="42" xfId="243" applyNumberFormat="1" applyFont="1" applyBorder="1" applyAlignment="1">
      <alignment/>
    </xf>
    <xf numFmtId="43" fontId="0" fillId="0" borderId="0" xfId="222" applyNumberFormat="1">
      <alignment/>
      <protection/>
    </xf>
    <xf numFmtId="43" fontId="0" fillId="0" borderId="0" xfId="131" applyFont="1" applyAlignment="1">
      <alignment/>
    </xf>
    <xf numFmtId="0" fontId="0" fillId="0" borderId="0" xfId="222" applyFill="1">
      <alignment/>
      <protection/>
    </xf>
    <xf numFmtId="0" fontId="0" fillId="0" borderId="0" xfId="222" applyAlignment="1">
      <alignment horizontal="right"/>
      <protection/>
    </xf>
    <xf numFmtId="10" fontId="0" fillId="0" borderId="0" xfId="243" applyNumberFormat="1" applyFont="1" applyAlignment="1">
      <alignment/>
    </xf>
    <xf numFmtId="10" fontId="0" fillId="0" borderId="0" xfId="243" applyNumberFormat="1" applyFont="1" applyAlignment="1">
      <alignment horizontal="centerContinuous"/>
    </xf>
    <xf numFmtId="10" fontId="0" fillId="0" borderId="0" xfId="243" applyNumberFormat="1" applyFont="1" applyAlignment="1">
      <alignment/>
    </xf>
    <xf numFmtId="10" fontId="0" fillId="0" borderId="0" xfId="220" applyNumberFormat="1" applyFont="1" applyBorder="1" applyAlignment="1">
      <alignment/>
      <protection/>
    </xf>
    <xf numFmtId="165" fontId="0" fillId="0" borderId="18" xfId="131" applyNumberFormat="1" applyFont="1" applyBorder="1" applyAlignment="1">
      <alignment/>
    </xf>
    <xf numFmtId="10" fontId="0" fillId="0" borderId="18" xfId="243" applyNumberFormat="1" applyFont="1" applyBorder="1" applyAlignment="1">
      <alignment/>
    </xf>
    <xf numFmtId="0" fontId="0" fillId="0" borderId="18" xfId="222" applyBorder="1">
      <alignment/>
      <protection/>
    </xf>
    <xf numFmtId="41" fontId="0" fillId="0" borderId="19" xfId="222" applyNumberFormat="1" applyBorder="1">
      <alignment/>
      <protection/>
    </xf>
    <xf numFmtId="10" fontId="0" fillId="0" borderId="19" xfId="243" applyNumberFormat="1" applyFont="1" applyBorder="1" applyAlignment="1">
      <alignment/>
    </xf>
    <xf numFmtId="0" fontId="0" fillId="0" borderId="19" xfId="222" applyBorder="1">
      <alignment/>
      <protection/>
    </xf>
    <xf numFmtId="165" fontId="0" fillId="0" borderId="0" xfId="222" applyNumberFormat="1" applyBorder="1">
      <alignment/>
      <protection/>
    </xf>
    <xf numFmtId="10" fontId="0" fillId="0" borderId="0" xfId="243" applyNumberFormat="1" applyFont="1" applyBorder="1" applyAlignment="1">
      <alignment/>
    </xf>
    <xf numFmtId="41" fontId="0" fillId="0" borderId="17" xfId="222" applyNumberFormat="1" applyBorder="1">
      <alignment/>
      <protection/>
    </xf>
    <xf numFmtId="0" fontId="5" fillId="0" borderId="29" xfId="222" applyFont="1" applyBorder="1">
      <alignment/>
      <protection/>
    </xf>
    <xf numFmtId="0" fontId="0" fillId="0" borderId="26" xfId="222" applyBorder="1">
      <alignment/>
      <protection/>
    </xf>
    <xf numFmtId="49" fontId="0" fillId="0" borderId="0" xfId="222" applyNumberFormat="1" applyAlignment="1">
      <alignment horizontal="left" indent="1"/>
      <protection/>
    </xf>
    <xf numFmtId="49" fontId="0" fillId="0" borderId="0" xfId="222" applyNumberFormat="1" applyAlignment="1">
      <alignment horizontal="center"/>
      <protection/>
    </xf>
    <xf numFmtId="0" fontId="0" fillId="0" borderId="30" xfId="222" applyBorder="1">
      <alignment/>
      <protection/>
    </xf>
    <xf numFmtId="37" fontId="0" fillId="0" borderId="0" xfId="222" applyNumberFormat="1" applyBorder="1">
      <alignment/>
      <protection/>
    </xf>
    <xf numFmtId="10" fontId="0" fillId="0" borderId="0" xfId="222" applyNumberFormat="1" applyBorder="1">
      <alignment/>
      <protection/>
    </xf>
    <xf numFmtId="41" fontId="0" fillId="0" borderId="0" xfId="222" applyNumberFormat="1" applyBorder="1" applyAlignment="1">
      <alignment horizontal="right"/>
      <protection/>
    </xf>
    <xf numFmtId="0" fontId="8" fillId="0" borderId="27" xfId="220" applyNumberFormat="1" applyBorder="1" applyAlignment="1">
      <alignment horizontal="right"/>
      <protection/>
    </xf>
    <xf numFmtId="37" fontId="0" fillId="0" borderId="17" xfId="222" applyNumberFormat="1" applyBorder="1">
      <alignment/>
      <protection/>
    </xf>
    <xf numFmtId="10" fontId="0" fillId="0" borderId="17" xfId="222" applyNumberFormat="1" applyBorder="1">
      <alignment/>
      <protection/>
    </xf>
    <xf numFmtId="41" fontId="0" fillId="0" borderId="0" xfId="222" applyNumberFormat="1" applyBorder="1">
      <alignment/>
      <protection/>
    </xf>
    <xf numFmtId="10" fontId="0" fillId="0" borderId="43" xfId="222" applyNumberFormat="1" applyBorder="1">
      <alignment/>
      <protection/>
    </xf>
    <xf numFmtId="43" fontId="0" fillId="0" borderId="27" xfId="222" applyNumberFormat="1" applyBorder="1">
      <alignment/>
      <protection/>
    </xf>
    <xf numFmtId="0" fontId="0" fillId="0" borderId="28" xfId="222" applyBorder="1">
      <alignment/>
      <protection/>
    </xf>
    <xf numFmtId="37" fontId="0" fillId="0" borderId="4" xfId="222" applyNumberFormat="1" applyBorder="1">
      <alignment/>
      <protection/>
    </xf>
    <xf numFmtId="0" fontId="0" fillId="0" borderId="41" xfId="222" applyBorder="1">
      <alignment/>
      <protection/>
    </xf>
    <xf numFmtId="49" fontId="0" fillId="0" borderId="0" xfId="222" applyNumberFormat="1" applyBorder="1" applyAlignment="1">
      <alignment horizontal="left" indent="4"/>
      <protection/>
    </xf>
    <xf numFmtId="0" fontId="5" fillId="0" borderId="0" xfId="0" applyNumberFormat="1" applyFont="1" applyFill="1" applyAlignment="1">
      <alignment horizontal="centerContinuous" vertical="center"/>
    </xf>
    <xf numFmtId="0" fontId="36" fillId="0" borderId="0" xfId="0" applyFont="1" applyAlignment="1">
      <alignment vertical="top" wrapText="1"/>
    </xf>
    <xf numFmtId="4" fontId="36" fillId="0" borderId="0" xfId="0" applyNumberFormat="1" applyFont="1" applyAlignment="1">
      <alignment/>
    </xf>
    <xf numFmtId="0" fontId="36" fillId="0" borderId="31" xfId="0" applyFont="1" applyBorder="1" applyAlignment="1">
      <alignment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/>
    </xf>
    <xf numFmtId="0" fontId="36" fillId="0" borderId="34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38" fillId="0" borderId="35" xfId="0" applyFont="1" applyBorder="1" applyAlignment="1">
      <alignment/>
    </xf>
    <xf numFmtId="4" fontId="0" fillId="0" borderId="5" xfId="0" applyNumberFormat="1" applyFill="1" applyBorder="1" applyAlignment="1">
      <alignment/>
    </xf>
    <xf numFmtId="0" fontId="36" fillId="0" borderId="5" xfId="0" applyFont="1" applyBorder="1" applyAlignment="1">
      <alignment/>
    </xf>
    <xf numFmtId="15" fontId="2" fillId="0" borderId="0" xfId="223" applyNumberFormat="1" applyFont="1" applyFill="1" applyAlignment="1">
      <alignment horizontal="centerContinuous" vertical="center"/>
      <protection/>
    </xf>
    <xf numFmtId="44" fontId="38" fillId="0" borderId="37" xfId="0" applyNumberFormat="1" applyFont="1" applyFill="1" applyBorder="1" applyAlignment="1">
      <alignment/>
    </xf>
    <xf numFmtId="165" fontId="36" fillId="0" borderId="0" xfId="120" applyNumberFormat="1" applyFont="1" applyBorder="1" applyAlignment="1">
      <alignment horizontal="center"/>
    </xf>
    <xf numFmtId="192" fontId="36" fillId="0" borderId="0" xfId="0" applyNumberFormat="1" applyFont="1" applyBorder="1" applyAlignment="1">
      <alignment/>
    </xf>
    <xf numFmtId="165" fontId="0" fillId="0" borderId="0" xfId="120" applyNumberFormat="1" applyFont="1" applyFill="1" applyAlignment="1">
      <alignment/>
    </xf>
    <xf numFmtId="165" fontId="0" fillId="0" borderId="44" xfId="120" applyNumberFormat="1" applyFont="1" applyFill="1" applyBorder="1" applyAlignment="1">
      <alignment/>
    </xf>
    <xf numFmtId="165" fontId="38" fillId="0" borderId="45" xfId="120" applyNumberFormat="1" applyFont="1" applyBorder="1" applyAlignment="1">
      <alignment/>
    </xf>
    <xf numFmtId="10" fontId="36" fillId="0" borderId="0" xfId="240" applyNumberFormat="1" applyFont="1" applyBorder="1" applyAlignment="1">
      <alignment/>
    </xf>
    <xf numFmtId="10" fontId="36" fillId="0" borderId="5" xfId="240" applyNumberFormat="1" applyFont="1" applyBorder="1" applyAlignment="1">
      <alignment/>
    </xf>
    <xf numFmtId="49" fontId="90" fillId="0" borderId="46" xfId="0" applyNumberFormat="1" applyFont="1" applyFill="1" applyBorder="1" applyAlignment="1">
      <alignment horizontal="right" vertical="center" wrapText="1"/>
    </xf>
    <xf numFmtId="49" fontId="90" fillId="0" borderId="46" xfId="0" applyNumberFormat="1" applyFont="1" applyFill="1" applyBorder="1" applyAlignment="1">
      <alignment horizontal="left" vertical="center" wrapText="1"/>
    </xf>
    <xf numFmtId="194" fontId="90" fillId="0" borderId="46" xfId="0" applyNumberFormat="1" applyFont="1" applyFill="1" applyBorder="1" applyAlignment="1">
      <alignment horizontal="right" vertical="center" wrapText="1"/>
    </xf>
    <xf numFmtId="44" fontId="0" fillId="0" borderId="44" xfId="222" applyNumberFormat="1" applyFill="1" applyBorder="1" applyAlignment="1">
      <alignment horizontal="center"/>
      <protection/>
    </xf>
    <xf numFmtId="0" fontId="0" fillId="0" borderId="47" xfId="222" applyFill="1" applyBorder="1">
      <alignment/>
      <protection/>
    </xf>
    <xf numFmtId="0" fontId="0" fillId="0" borderId="0" xfId="222" applyFill="1" applyAlignment="1">
      <alignment horizontal="centerContinuous"/>
      <protection/>
    </xf>
    <xf numFmtId="43" fontId="5" fillId="0" borderId="37" xfId="131" applyFont="1" applyFill="1" applyBorder="1" applyAlignment="1">
      <alignment horizontal="centerContinuous" vertical="top" wrapText="1"/>
    </xf>
    <xf numFmtId="43" fontId="0" fillId="0" borderId="37" xfId="131" applyFont="1" applyFill="1" applyBorder="1" applyAlignment="1">
      <alignment/>
    </xf>
    <xf numFmtId="43" fontId="42" fillId="0" borderId="26" xfId="131" applyFont="1" applyFill="1" applyBorder="1" applyAlignment="1">
      <alignment/>
    </xf>
    <xf numFmtId="41" fontId="0" fillId="0" borderId="27" xfId="13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4" xfId="0" applyFon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41" fontId="0" fillId="0" borderId="0" xfId="129" applyNumberFormat="1" applyFont="1" applyFill="1" applyBorder="1" applyAlignment="1">
      <alignment horizontal="center"/>
    </xf>
    <xf numFmtId="41" fontId="0" fillId="0" borderId="18" xfId="0" applyNumberFormat="1" applyFill="1" applyBorder="1" applyAlignment="1">
      <alignment/>
    </xf>
    <xf numFmtId="42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0" fontId="5" fillId="0" borderId="0" xfId="240" applyNumberFormat="1" applyFont="1" applyFill="1" applyAlignment="1">
      <alignment horizontal="center"/>
    </xf>
    <xf numFmtId="0" fontId="5" fillId="0" borderId="0" xfId="222" applyFont="1" applyFill="1" applyAlignment="1">
      <alignment horizontal="center"/>
      <protection/>
    </xf>
    <xf numFmtId="10" fontId="0" fillId="0" borderId="5" xfId="222" applyNumberFormat="1" applyFill="1" applyBorder="1">
      <alignment/>
      <protection/>
    </xf>
    <xf numFmtId="0" fontId="5" fillId="0" borderId="0" xfId="222" applyFont="1" applyFill="1">
      <alignment/>
      <protection/>
    </xf>
    <xf numFmtId="10" fontId="0" fillId="0" borderId="5" xfId="243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48" xfId="0" applyFont="1" applyFill="1" applyBorder="1" applyAlignment="1" quotePrefix="1">
      <alignment horizontal="right"/>
    </xf>
    <xf numFmtId="0" fontId="2" fillId="0" borderId="39" xfId="0" applyFont="1" applyFill="1" applyBorder="1" applyAlignment="1">
      <alignment horizontal="right"/>
    </xf>
    <xf numFmtId="42" fontId="1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0" fontId="0" fillId="0" borderId="19" xfId="243" applyNumberFormat="1" applyFont="1" applyBorder="1" applyAlignment="1">
      <alignment/>
    </xf>
    <xf numFmtId="10" fontId="0" fillId="0" borderId="0" xfId="243" applyNumberFormat="1" applyFont="1" applyBorder="1" applyAlignment="1">
      <alignment/>
    </xf>
    <xf numFmtId="41" fontId="0" fillId="0" borderId="0" xfId="222" applyNumberFormat="1" applyBorder="1" applyAlignment="1">
      <alignment/>
      <protection/>
    </xf>
    <xf numFmtId="0" fontId="8" fillId="0" borderId="27" xfId="220" applyNumberFormat="1" applyBorder="1" applyAlignment="1">
      <alignment/>
      <protection/>
    </xf>
    <xf numFmtId="41" fontId="0" fillId="0" borderId="17" xfId="222" applyNumberFormat="1" applyBorder="1" applyAlignment="1">
      <alignment/>
      <protection/>
    </xf>
    <xf numFmtId="0" fontId="8" fillId="0" borderId="49" xfId="220" applyNumberFormat="1" applyBorder="1" applyAlignment="1">
      <alignment/>
      <protection/>
    </xf>
    <xf numFmtId="41" fontId="0" fillId="0" borderId="43" xfId="222" applyNumberFormat="1" applyBorder="1" applyAlignment="1">
      <alignment/>
      <protection/>
    </xf>
    <xf numFmtId="0" fontId="8" fillId="0" borderId="50" xfId="220" applyNumberFormat="1" applyBorder="1" applyAlignment="1">
      <alignment/>
      <protection/>
    </xf>
  </cellXfs>
  <cellStyles count="323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08C Power Cost Comparison" xfId="25"/>
    <cellStyle name="_DEM-WP (C) Power Cost 2006GRC Order" xfId="26"/>
    <cellStyle name="_DEM-WP Revised (HC) Wild Horse 2006GRC" xfId="27"/>
    <cellStyle name="_DEM-WP(C) Costs not in AURORA 2006GRC" xfId="28"/>
    <cellStyle name="_DEM-WP(C) Costs not in AURORA 2007GRC" xfId="29"/>
    <cellStyle name="_DEM-WP(C) Costs not in AURORA 2007PCORC-5.07Update" xfId="30"/>
    <cellStyle name="_DEM-WP(C) Sumas Proforma 11.14.07" xfId="31"/>
    <cellStyle name="_DEM-WP(C) Sumas Proforma 11.5.07" xfId="32"/>
    <cellStyle name="_DEM-WP(C) Westside Hydro Data_051007" xfId="33"/>
    <cellStyle name="_Fuel Prices 4-14" xfId="34"/>
    <cellStyle name="_PC DRAFT 10 15 07" xfId="35"/>
    <cellStyle name="_Power Cost Value Copy 11.30.05 gas 1.09.06 AURORA at 1.10.06" xfId="36"/>
    <cellStyle name="_Power Costs Rate Year 11-13-07" xfId="37"/>
    <cellStyle name="_Recon to Darrin's 5.11.05 proforma" xfId="38"/>
    <cellStyle name="_Tenaska Comparison" xfId="39"/>
    <cellStyle name="_Value Copy 11 30 05 gas 12 09 05 AURORA at 12 14 05" xfId="40"/>
    <cellStyle name="_VC 2007GRC PC 10312007" xfId="41"/>
    <cellStyle name="_VC 6.15.06 update on 06GRC power costs.xls Chart 1" xfId="42"/>
    <cellStyle name="_VC 6.15.06 update on 06GRC power costs.xls Chart 2" xfId="43"/>
    <cellStyle name="_VC 6.15.06 update on 06GRC power costs.xls Chart 3" xfId="44"/>
    <cellStyle name="0,0&#13;&#10;NA&#13;&#10;" xfId="45"/>
    <cellStyle name="0000" xfId="46"/>
    <cellStyle name="000000" xfId="47"/>
    <cellStyle name="20% - Accent1" xfId="48"/>
    <cellStyle name="20% - Accent1 2" xfId="49"/>
    <cellStyle name="20% - Accent1 3" xfId="50"/>
    <cellStyle name="20% - Accent2" xfId="51"/>
    <cellStyle name="20% - Accent2 2" xfId="52"/>
    <cellStyle name="20% - Accent2 3" xfId="53"/>
    <cellStyle name="20% - Accent3" xfId="54"/>
    <cellStyle name="20% - Accent3 2" xfId="55"/>
    <cellStyle name="20% - Accent3 3" xfId="56"/>
    <cellStyle name="20% - Accent4" xfId="57"/>
    <cellStyle name="20% - Accent4 2" xfId="58"/>
    <cellStyle name="20% - Accent4 3" xfId="59"/>
    <cellStyle name="20% - Accent5" xfId="60"/>
    <cellStyle name="20% - Accent5 2" xfId="61"/>
    <cellStyle name="20% - Accent5 3" xfId="62"/>
    <cellStyle name="20% - Accent6" xfId="63"/>
    <cellStyle name="20% - Accent6 2" xfId="64"/>
    <cellStyle name="20% - Accent6 3" xfId="65"/>
    <cellStyle name="40% - Accent1" xfId="66"/>
    <cellStyle name="40% - Accent1 2" xfId="67"/>
    <cellStyle name="40% - Accent1 3" xfId="68"/>
    <cellStyle name="40% - Accent2" xfId="69"/>
    <cellStyle name="40% - Accent2 2" xfId="70"/>
    <cellStyle name="40% - Accent2 3" xfId="71"/>
    <cellStyle name="40% - Accent3" xfId="72"/>
    <cellStyle name="40% - Accent3 2" xfId="73"/>
    <cellStyle name="40% - Accent3 3" xfId="74"/>
    <cellStyle name="40% - Accent4" xfId="75"/>
    <cellStyle name="40% - Accent4 2" xfId="76"/>
    <cellStyle name="40% - Accent4 3" xfId="77"/>
    <cellStyle name="40% - Accent5" xfId="78"/>
    <cellStyle name="40% - Accent5 2" xfId="79"/>
    <cellStyle name="40% - Accent5 3" xfId="80"/>
    <cellStyle name="40% - Accent6" xfId="81"/>
    <cellStyle name="40% - Accent6 2" xfId="82"/>
    <cellStyle name="40% - Accent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1 - 20%" xfId="91"/>
    <cellStyle name="Accent1 - 40%" xfId="92"/>
    <cellStyle name="Accent1 - 60%" xfId="93"/>
    <cellStyle name="Accent2" xfId="94"/>
    <cellStyle name="Accent2 - 20%" xfId="95"/>
    <cellStyle name="Accent2 - 40%" xfId="96"/>
    <cellStyle name="Accent2 - 60%" xfId="97"/>
    <cellStyle name="Accent3" xfId="98"/>
    <cellStyle name="Accent3 - 20%" xfId="99"/>
    <cellStyle name="Accent3 - 40%" xfId="100"/>
    <cellStyle name="Accent3 - 60%" xfId="101"/>
    <cellStyle name="Accent4" xfId="102"/>
    <cellStyle name="Accent4 - 20%" xfId="103"/>
    <cellStyle name="Accent4 - 40%" xfId="104"/>
    <cellStyle name="Accent4 - 60%" xfId="105"/>
    <cellStyle name="Accent5" xfId="106"/>
    <cellStyle name="Accent5 - 20%" xfId="107"/>
    <cellStyle name="Accent5 - 40%" xfId="108"/>
    <cellStyle name="Accent5 - 60%" xfId="109"/>
    <cellStyle name="Accent6" xfId="110"/>
    <cellStyle name="Accent6 - 20%" xfId="111"/>
    <cellStyle name="Accent6 - 40%" xfId="112"/>
    <cellStyle name="Accent6 - 60%" xfId="113"/>
    <cellStyle name="Bad" xfId="114"/>
    <cellStyle name="blank" xfId="115"/>
    <cellStyle name="Calc Currency (0)" xfId="116"/>
    <cellStyle name="Calculation" xfId="117"/>
    <cellStyle name="Check Cell" xfId="118"/>
    <cellStyle name="CheckCell" xfId="119"/>
    <cellStyle name="Comma" xfId="120"/>
    <cellStyle name="Comma [0]" xfId="121"/>
    <cellStyle name="Comma 10" xfId="122"/>
    <cellStyle name="Comma 2" xfId="123"/>
    <cellStyle name="Comma 2 2" xfId="124"/>
    <cellStyle name="Comma 2 3" xfId="125"/>
    <cellStyle name="Comma 3" xfId="126"/>
    <cellStyle name="Comma 3 2" xfId="127"/>
    <cellStyle name="Comma 4" xfId="128"/>
    <cellStyle name="Comma 5" xfId="129"/>
    <cellStyle name="Comma 6" xfId="130"/>
    <cellStyle name="Comma 7" xfId="131"/>
    <cellStyle name="Comma 8" xfId="132"/>
    <cellStyle name="Comma 9" xfId="133"/>
    <cellStyle name="Comma_Common Allocators GRC TY 0903" xfId="134"/>
    <cellStyle name="Comma0" xfId="135"/>
    <cellStyle name="Comma0 - Style2" xfId="136"/>
    <cellStyle name="Comma0 - Style4" xfId="137"/>
    <cellStyle name="Comma0 - Style5" xfId="138"/>
    <cellStyle name="Comma0_00COS Ind Allocators" xfId="139"/>
    <cellStyle name="Comma1 - Style1" xfId="140"/>
    <cellStyle name="Copied" xfId="141"/>
    <cellStyle name="COST1" xfId="142"/>
    <cellStyle name="Curren - Style1" xfId="143"/>
    <cellStyle name="Curren - Style2" xfId="144"/>
    <cellStyle name="Curren - Style5" xfId="145"/>
    <cellStyle name="Curren - Style6" xfId="146"/>
    <cellStyle name="Currency" xfId="147"/>
    <cellStyle name="Currency [0]" xfId="148"/>
    <cellStyle name="Currency 10" xfId="149"/>
    <cellStyle name="Currency 2" xfId="150"/>
    <cellStyle name="Currency 2 2" xfId="151"/>
    <cellStyle name="Currency 3" xfId="152"/>
    <cellStyle name="Currency 4" xfId="153"/>
    <cellStyle name="Currency 5" xfId="154"/>
    <cellStyle name="Currency 6" xfId="155"/>
    <cellStyle name="Currency 7" xfId="156"/>
    <cellStyle name="Currency 8" xfId="157"/>
    <cellStyle name="Currency 9" xfId="158"/>
    <cellStyle name="Currency_Common Allocators GRC TY 0903" xfId="159"/>
    <cellStyle name="Currency0" xfId="160"/>
    <cellStyle name="Date" xfId="161"/>
    <cellStyle name="Emphasis 1" xfId="162"/>
    <cellStyle name="Emphasis 2" xfId="163"/>
    <cellStyle name="Emphasis 3" xfId="164"/>
    <cellStyle name="Entered" xfId="165"/>
    <cellStyle name="Explanatory Text" xfId="166"/>
    <cellStyle name="Fixed" xfId="167"/>
    <cellStyle name="Fixed3 - Style3" xfId="168"/>
    <cellStyle name="Good" xfId="169"/>
    <cellStyle name="Grey" xfId="170"/>
    <cellStyle name="Header" xfId="171"/>
    <cellStyle name="Header1" xfId="172"/>
    <cellStyle name="Header2" xfId="173"/>
    <cellStyle name="Heading" xfId="174"/>
    <cellStyle name="Heading 1" xfId="175"/>
    <cellStyle name="Heading 2" xfId="176"/>
    <cellStyle name="Heading 3" xfId="177"/>
    <cellStyle name="Heading 4" xfId="178"/>
    <cellStyle name="Heading1" xfId="179"/>
    <cellStyle name="Heading2" xfId="180"/>
    <cellStyle name="Input" xfId="181"/>
    <cellStyle name="Input [yellow]" xfId="182"/>
    <cellStyle name="Input Cells" xfId="183"/>
    <cellStyle name="Input Cells Percent" xfId="184"/>
    <cellStyle name="Lines" xfId="185"/>
    <cellStyle name="LINKED" xfId="186"/>
    <cellStyle name="Linked Cell" xfId="187"/>
    <cellStyle name="modified border" xfId="188"/>
    <cellStyle name="modified border1" xfId="189"/>
    <cellStyle name="Neutral" xfId="190"/>
    <cellStyle name="no dec" xfId="191"/>
    <cellStyle name="Normal - Style1" xfId="192"/>
    <cellStyle name="Normal 10" xfId="193"/>
    <cellStyle name="Normal 11" xfId="194"/>
    <cellStyle name="Normal 12" xfId="195"/>
    <cellStyle name="Normal 13" xfId="196"/>
    <cellStyle name="Normal 14" xfId="197"/>
    <cellStyle name="Normal 15" xfId="198"/>
    <cellStyle name="Normal 2" xfId="199"/>
    <cellStyle name="Normal 2 2" xfId="200"/>
    <cellStyle name="Normal 2 2 2" xfId="201"/>
    <cellStyle name="Normal 2 2 3" xfId="202"/>
    <cellStyle name="Normal 2 3" xfId="203"/>
    <cellStyle name="Normal 2 4" xfId="204"/>
    <cellStyle name="Normal 2 5" xfId="205"/>
    <cellStyle name="Normal 2 6" xfId="206"/>
    <cellStyle name="Normal 2 7" xfId="207"/>
    <cellStyle name="Normal 2_Allocation Method - Working File" xfId="208"/>
    <cellStyle name="Normal 3" xfId="209"/>
    <cellStyle name="Normal 3 2" xfId="210"/>
    <cellStyle name="Normal 3 3" xfId="211"/>
    <cellStyle name="Normal 3 4" xfId="212"/>
    <cellStyle name="Normal 3 5" xfId="213"/>
    <cellStyle name="Normal 3_Net Classified Plant" xfId="214"/>
    <cellStyle name="Normal 4" xfId="215"/>
    <cellStyle name="Normal 4 2" xfId="216"/>
    <cellStyle name="Normal 5" xfId="217"/>
    <cellStyle name="Normal 6" xfId="218"/>
    <cellStyle name="Normal 7" xfId="219"/>
    <cellStyle name="Normal 8" xfId="220"/>
    <cellStyle name="Normal 9" xfId="221"/>
    <cellStyle name="Normal_2.21E Wage Increase" xfId="222"/>
    <cellStyle name="Normal_D&amp;O insurance" xfId="223"/>
    <cellStyle name="Note" xfId="224"/>
    <cellStyle name="Note 10" xfId="225"/>
    <cellStyle name="Note 11" xfId="226"/>
    <cellStyle name="Note 12" xfId="227"/>
    <cellStyle name="Note 2" xfId="228"/>
    <cellStyle name="Note 3" xfId="229"/>
    <cellStyle name="Note 4" xfId="230"/>
    <cellStyle name="Note 5" xfId="231"/>
    <cellStyle name="Note 6" xfId="232"/>
    <cellStyle name="Note 7" xfId="233"/>
    <cellStyle name="Note 8" xfId="234"/>
    <cellStyle name="Note 9" xfId="235"/>
    <cellStyle name="Output" xfId="236"/>
    <cellStyle name="Percen - Style1" xfId="237"/>
    <cellStyle name="Percen - Style2" xfId="238"/>
    <cellStyle name="Percen - Style3" xfId="239"/>
    <cellStyle name="Percent" xfId="240"/>
    <cellStyle name="Percent (0)" xfId="241"/>
    <cellStyle name="Percent [2]" xfId="242"/>
    <cellStyle name="Percent 2" xfId="243"/>
    <cellStyle name="Percent 3" xfId="244"/>
    <cellStyle name="Percent 3 2" xfId="245"/>
    <cellStyle name="Percent 4" xfId="246"/>
    <cellStyle name="Percent 5" xfId="247"/>
    <cellStyle name="Percent 6" xfId="248"/>
    <cellStyle name="Percent 7" xfId="249"/>
    <cellStyle name="Percent 8" xfId="250"/>
    <cellStyle name="Processing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purple - Style8" xfId="258"/>
    <cellStyle name="RED" xfId="259"/>
    <cellStyle name="Red - Style7" xfId="260"/>
    <cellStyle name="Report" xfId="261"/>
    <cellStyle name="Report Bar" xfId="262"/>
    <cellStyle name="Report Heading" xfId="263"/>
    <cellStyle name="Report Percent" xfId="264"/>
    <cellStyle name="Report Unit Cost" xfId="265"/>
    <cellStyle name="Reports" xfId="266"/>
    <cellStyle name="Reports Total" xfId="267"/>
    <cellStyle name="Reports Unit Cost Total" xfId="268"/>
    <cellStyle name="RevList" xfId="269"/>
    <cellStyle name="round100" xfId="270"/>
    <cellStyle name="SAPBEXaggData" xfId="271"/>
    <cellStyle name="SAPBEXaggDataEmph" xfId="272"/>
    <cellStyle name="SAPBEXaggItem" xfId="273"/>
    <cellStyle name="SAPBEXaggItemX" xfId="274"/>
    <cellStyle name="SAPBEXchaText" xfId="275"/>
    <cellStyle name="SAPBEXchaText 2" xfId="276"/>
    <cellStyle name="SAPBEXexcBad7" xfId="277"/>
    <cellStyle name="SAPBEXexcBad8" xfId="278"/>
    <cellStyle name="SAPBEXexcBad9" xfId="279"/>
    <cellStyle name="SAPBEXexcCritical4" xfId="280"/>
    <cellStyle name="SAPBEXexcCritical5" xfId="281"/>
    <cellStyle name="SAPBEXexcCritical6" xfId="282"/>
    <cellStyle name="SAPBEXexcGood1" xfId="283"/>
    <cellStyle name="SAPBEXexcGood2" xfId="284"/>
    <cellStyle name="SAPBEXexcGood3" xfId="285"/>
    <cellStyle name="SAPBEXfilterDrill" xfId="286"/>
    <cellStyle name="SAPBEXfilterItem" xfId="287"/>
    <cellStyle name="SAPBEXfilterText" xfId="288"/>
    <cellStyle name="SAPBEXformats" xfId="289"/>
    <cellStyle name="SAPBEXheaderItem" xfId="290"/>
    <cellStyle name="SAPBEXheaderText" xfId="291"/>
    <cellStyle name="SAPBEXHLevel0" xfId="292"/>
    <cellStyle name="SAPBEXHLevel0X" xfId="293"/>
    <cellStyle name="SAPBEXHLevel1" xfId="294"/>
    <cellStyle name="SAPBEXHLevel1X" xfId="295"/>
    <cellStyle name="SAPBEXHLevel2" xfId="296"/>
    <cellStyle name="SAPBEXHLevel2X" xfId="297"/>
    <cellStyle name="SAPBEXHLevel3" xfId="298"/>
    <cellStyle name="SAPBEXHLevel3X" xfId="299"/>
    <cellStyle name="SAPBEXinputData" xfId="300"/>
    <cellStyle name="SAPBEXItemHeader" xfId="301"/>
    <cellStyle name="SAPBEXresData" xfId="302"/>
    <cellStyle name="SAPBEXresDataEmph" xfId="303"/>
    <cellStyle name="SAPBEXresItem" xfId="304"/>
    <cellStyle name="SAPBEXresItemX" xfId="305"/>
    <cellStyle name="SAPBEXstdData" xfId="306"/>
    <cellStyle name="SAPBEXstdDataEmph" xfId="307"/>
    <cellStyle name="SAPBEXstdItem" xfId="308"/>
    <cellStyle name="SAPBEXstdItemX" xfId="309"/>
    <cellStyle name="SAPBEXtitle" xfId="310"/>
    <cellStyle name="SAPBEXunassignedItem" xfId="311"/>
    <cellStyle name="SAPBEXundefined" xfId="312"/>
    <cellStyle name="shade" xfId="313"/>
    <cellStyle name="Sheet Title" xfId="314"/>
    <cellStyle name="StmtTtl1" xfId="315"/>
    <cellStyle name="StmtTtl2" xfId="316"/>
    <cellStyle name="STYL1 - Style1" xfId="317"/>
    <cellStyle name="Style 1" xfId="318"/>
    <cellStyle name="Style 1 2" xfId="319"/>
    <cellStyle name="Style 1 3" xfId="320"/>
    <cellStyle name="Style 1 3 2" xfId="321"/>
    <cellStyle name="Style 1 3 2 2" xfId="322"/>
    <cellStyle name="Style 1 3 3" xfId="323"/>
    <cellStyle name="Style 1 3 4" xfId="324"/>
    <cellStyle name="Style 1 4" xfId="325"/>
    <cellStyle name="Subtotal" xfId="326"/>
    <cellStyle name="Sub-total" xfId="327"/>
    <cellStyle name="taples Plaza" xfId="328"/>
    <cellStyle name="Tickmark" xfId="329"/>
    <cellStyle name="Title" xfId="330"/>
    <cellStyle name="Title: Major" xfId="331"/>
    <cellStyle name="Title: Minor" xfId="332"/>
    <cellStyle name="Title: Worksheet" xfId="333"/>
    <cellStyle name="Total" xfId="334"/>
    <cellStyle name="Total4 - Style4" xfId="335"/>
    <cellStyle name="Warning Text" xfId="3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peder\Local%20Settings\Temporary%20Internet%20Files\Content.Outlook\966INFBW\Final%20SOG%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YTD"/>
      <sheetName val="12M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47.00390625" style="0" customWidth="1"/>
    <col min="3" max="3" width="11.57421875" style="0" customWidth="1"/>
    <col min="4" max="4" width="11.28125" style="0" bestFit="1" customWidth="1"/>
    <col min="5" max="5" width="13.00390625" style="0" bestFit="1" customWidth="1"/>
  </cols>
  <sheetData>
    <row r="1" spans="1:5" ht="12.75">
      <c r="A1" s="1"/>
      <c r="B1" s="1"/>
      <c r="C1" s="1"/>
      <c r="D1" s="1"/>
      <c r="E1" s="282" t="s">
        <v>387</v>
      </c>
    </row>
    <row r="2" spans="1:5" ht="13.5" thickBot="1">
      <c r="A2" s="2"/>
      <c r="B2" s="2"/>
      <c r="C2" s="2"/>
      <c r="D2" s="2"/>
      <c r="E2" s="283" t="s">
        <v>388</v>
      </c>
    </row>
    <row r="3" spans="1:5" ht="14.25" thickBot="1" thickTop="1">
      <c r="A3" s="3"/>
      <c r="B3" s="3"/>
      <c r="C3" s="3"/>
      <c r="D3" s="3"/>
      <c r="E3" s="284" t="s">
        <v>389</v>
      </c>
    </row>
    <row r="4" spans="1:5" ht="13.5" thickTop="1">
      <c r="A4" s="4" t="s">
        <v>149</v>
      </c>
      <c r="B4" s="5"/>
      <c r="C4" s="5"/>
      <c r="D4" s="5"/>
      <c r="E4" s="6"/>
    </row>
    <row r="5" spans="1:5" ht="12.75">
      <c r="A5" s="286" t="s">
        <v>16</v>
      </c>
      <c r="B5" s="286"/>
      <c r="C5" s="286"/>
      <c r="D5" s="286"/>
      <c r="E5" s="286"/>
    </row>
    <row r="6" spans="1:5" ht="12.75">
      <c r="A6" s="5" t="s">
        <v>150</v>
      </c>
      <c r="B6" s="5"/>
      <c r="C6" s="5"/>
      <c r="D6" s="5"/>
      <c r="E6" s="7"/>
    </row>
    <row r="7" spans="1:5" ht="12.75">
      <c r="A7" s="4" t="s">
        <v>11</v>
      </c>
      <c r="B7" s="5"/>
      <c r="C7" s="5"/>
      <c r="D7" s="4"/>
      <c r="E7" s="7"/>
    </row>
    <row r="8" spans="1:5" ht="12.75">
      <c r="A8" s="2"/>
      <c r="B8" s="8"/>
      <c r="C8" s="8"/>
      <c r="D8" s="2"/>
      <c r="E8" s="2"/>
    </row>
    <row r="9" spans="1:5" ht="12.75">
      <c r="A9" s="9" t="s">
        <v>0</v>
      </c>
      <c r="B9" s="2"/>
      <c r="C9" s="2"/>
      <c r="D9" s="2"/>
      <c r="E9" s="2"/>
    </row>
    <row r="10" spans="1:5" ht="12.75">
      <c r="A10" s="10" t="s">
        <v>1</v>
      </c>
      <c r="B10" s="11" t="s">
        <v>2</v>
      </c>
      <c r="C10" s="10" t="s">
        <v>3</v>
      </c>
      <c r="D10" s="10" t="s">
        <v>4</v>
      </c>
      <c r="E10" s="12" t="s">
        <v>5</v>
      </c>
    </row>
    <row r="11" spans="1:5" ht="12.75">
      <c r="A11" s="13"/>
      <c r="B11" s="13"/>
      <c r="C11" s="13"/>
      <c r="D11" s="13"/>
      <c r="E11" s="13"/>
    </row>
    <row r="12" spans="1:5" ht="12.75">
      <c r="A12" s="14">
        <v>1</v>
      </c>
      <c r="B12" s="13" t="s">
        <v>6</v>
      </c>
      <c r="C12" s="15">
        <f>'Charged to Expense'!H19</f>
        <v>322483.7235980937</v>
      </c>
      <c r="D12" s="15">
        <f>'Restated D&amp;O Premium'!F23</f>
        <v>270816.37514571205</v>
      </c>
      <c r="E12" s="15">
        <f>+D12-C12</f>
        <v>-51667.34845238167</v>
      </c>
    </row>
    <row r="13" spans="1:5" ht="12.75">
      <c r="A13" s="14">
        <f aca="true" t="shared" si="0" ref="A13:A20">A12+1</f>
        <v>2</v>
      </c>
      <c r="B13" s="13"/>
      <c r="C13" s="16"/>
      <c r="D13" s="16"/>
      <c r="E13" s="17"/>
    </row>
    <row r="14" spans="1:5" ht="12.75">
      <c r="A14" s="14">
        <f t="shared" si="0"/>
        <v>3</v>
      </c>
      <c r="B14" s="13" t="s">
        <v>13</v>
      </c>
      <c r="C14" s="18">
        <f>SUM(C12:C13)</f>
        <v>322483.7235980937</v>
      </c>
      <c r="D14" s="18">
        <f>SUM(D12:D13)</f>
        <v>270816.37514571205</v>
      </c>
      <c r="E14" s="19">
        <f>SUM(E12:E13)</f>
        <v>-51667.34845238167</v>
      </c>
    </row>
    <row r="15" spans="1:5" ht="12.75">
      <c r="A15" s="14">
        <f t="shared" si="0"/>
        <v>4</v>
      </c>
      <c r="B15" s="13"/>
      <c r="C15" s="20"/>
      <c r="D15" s="20"/>
      <c r="E15" s="20"/>
    </row>
    <row r="16" spans="1:5" ht="12.75">
      <c r="A16" s="14">
        <f t="shared" si="0"/>
        <v>5</v>
      </c>
      <c r="B16" s="13" t="s">
        <v>14</v>
      </c>
      <c r="C16" s="20"/>
      <c r="D16" s="20"/>
      <c r="E16" s="21">
        <f>E14</f>
        <v>-51667.34845238167</v>
      </c>
    </row>
    <row r="17" spans="1:5" ht="12.75">
      <c r="A17" s="14">
        <f t="shared" si="0"/>
        <v>6</v>
      </c>
      <c r="B17" s="13"/>
      <c r="C17" s="20"/>
      <c r="D17" s="20"/>
      <c r="E17" s="21"/>
    </row>
    <row r="18" spans="1:5" ht="12.75">
      <c r="A18" s="14">
        <f t="shared" si="0"/>
        <v>7</v>
      </c>
      <c r="B18" s="13" t="s">
        <v>7</v>
      </c>
      <c r="C18" s="20"/>
      <c r="D18" s="22">
        <v>0.35</v>
      </c>
      <c r="E18" s="56">
        <f>-E16*D18</f>
        <v>18083.571958333585</v>
      </c>
    </row>
    <row r="19" spans="1:5" ht="12.75">
      <c r="A19" s="14">
        <f t="shared" si="0"/>
        <v>8</v>
      </c>
      <c r="B19" s="13"/>
      <c r="C19" s="20"/>
      <c r="D19" s="22"/>
      <c r="E19" s="23"/>
    </row>
    <row r="20" spans="1:5" ht="13.5" thickBot="1">
      <c r="A20" s="14">
        <f t="shared" si="0"/>
        <v>9</v>
      </c>
      <c r="B20" s="13" t="s">
        <v>8</v>
      </c>
      <c r="C20" s="20"/>
      <c r="D20" s="20"/>
      <c r="E20" s="285">
        <f>-E16-E18</f>
        <v>33583.776494048085</v>
      </c>
    </row>
    <row r="21" spans="1:5" ht="13.5" thickTop="1">
      <c r="A21" s="13" t="s">
        <v>9</v>
      </c>
      <c r="B21" s="13"/>
      <c r="C21" s="20"/>
      <c r="D21" s="20"/>
      <c r="E21" s="20"/>
    </row>
    <row r="22" spans="1:5" ht="12.75">
      <c r="A22" s="13"/>
      <c r="B22" s="13"/>
      <c r="C22" s="20"/>
      <c r="D22" s="20"/>
      <c r="E22" s="20"/>
    </row>
    <row r="30" ht="12.75">
      <c r="A30" s="24"/>
    </row>
  </sheetData>
  <sheetProtection/>
  <mergeCells count="1">
    <mergeCell ref="A5:E5"/>
  </mergeCells>
  <printOptions/>
  <pageMargins left="0.75" right="0.75" top="1" bottom="1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3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9.140625" style="58" customWidth="1"/>
    <col min="2" max="2" width="2.7109375" style="58" customWidth="1"/>
    <col min="3" max="3" width="15.7109375" style="58" customWidth="1"/>
    <col min="4" max="4" width="50.00390625" style="58" customWidth="1"/>
    <col min="5" max="5" width="15.7109375" style="58" customWidth="1"/>
    <col min="6" max="6" width="25.7109375" style="58" customWidth="1"/>
    <col min="7" max="7" width="19.140625" style="58" customWidth="1"/>
    <col min="8" max="8" width="16.7109375" style="58" customWidth="1"/>
    <col min="9" max="9" width="16.421875" style="58" bestFit="1" customWidth="1"/>
    <col min="10" max="10" width="13.140625" style="58" bestFit="1" customWidth="1"/>
    <col min="11" max="16384" width="9.140625" style="58" customWidth="1"/>
  </cols>
  <sheetData>
    <row r="1" spans="3:10" ht="15">
      <c r="C1" s="59" t="s">
        <v>15</v>
      </c>
      <c r="I1" s="241"/>
      <c r="J1" s="241"/>
    </row>
    <row r="3" spans="3:8" ht="15">
      <c r="C3" s="25" t="s">
        <v>17</v>
      </c>
      <c r="D3" s="25" t="s">
        <v>18</v>
      </c>
      <c r="E3" s="25" t="s">
        <v>19</v>
      </c>
      <c r="F3" s="25" t="s">
        <v>20</v>
      </c>
      <c r="G3" s="110" t="s">
        <v>21</v>
      </c>
      <c r="H3" s="110" t="s">
        <v>134</v>
      </c>
    </row>
    <row r="4" spans="3:8" ht="15">
      <c r="C4" s="111" t="s">
        <v>135</v>
      </c>
      <c r="D4" s="111" t="s">
        <v>136</v>
      </c>
      <c r="E4" s="111" t="s">
        <v>137</v>
      </c>
      <c r="F4" s="111" t="s">
        <v>22</v>
      </c>
      <c r="G4" s="112">
        <v>40203</v>
      </c>
      <c r="H4" s="113">
        <v>86089.35</v>
      </c>
    </row>
    <row r="5" spans="3:8" ht="15">
      <c r="C5" s="111" t="s">
        <v>135</v>
      </c>
      <c r="D5" s="111" t="s">
        <v>138</v>
      </c>
      <c r="E5" s="111" t="s">
        <v>137</v>
      </c>
      <c r="F5" s="111" t="s">
        <v>22</v>
      </c>
      <c r="G5" s="112">
        <v>40234</v>
      </c>
      <c r="H5" s="113">
        <v>86089.35</v>
      </c>
    </row>
    <row r="6" spans="3:8" ht="15">
      <c r="C6" s="111" t="s">
        <v>135</v>
      </c>
      <c r="D6" s="111" t="s">
        <v>139</v>
      </c>
      <c r="E6" s="111" t="s">
        <v>137</v>
      </c>
      <c r="F6" s="111" t="s">
        <v>22</v>
      </c>
      <c r="G6" s="112">
        <v>40262</v>
      </c>
      <c r="H6" s="113">
        <v>67355.1</v>
      </c>
    </row>
    <row r="7" spans="3:8" ht="15">
      <c r="C7" s="111" t="s">
        <v>135</v>
      </c>
      <c r="D7" s="111" t="s">
        <v>139</v>
      </c>
      <c r="E7" s="111" t="s">
        <v>137</v>
      </c>
      <c r="F7" s="111" t="s">
        <v>22</v>
      </c>
      <c r="G7" s="112">
        <v>40293</v>
      </c>
      <c r="H7" s="113">
        <v>67355.1</v>
      </c>
    </row>
    <row r="8" spans="3:8" ht="15">
      <c r="C8" s="111" t="s">
        <v>135</v>
      </c>
      <c r="D8" s="111" t="s">
        <v>140</v>
      </c>
      <c r="E8" s="111" t="s">
        <v>137</v>
      </c>
      <c r="F8" s="111" t="s">
        <v>22</v>
      </c>
      <c r="G8" s="112">
        <v>40323</v>
      </c>
      <c r="H8" s="113">
        <v>144920.85</v>
      </c>
    </row>
    <row r="9" spans="3:8" ht="15">
      <c r="C9" s="111" t="s">
        <v>135</v>
      </c>
      <c r="D9" s="111" t="s">
        <v>140</v>
      </c>
      <c r="E9" s="111" t="s">
        <v>137</v>
      </c>
      <c r="F9" s="111" t="s">
        <v>22</v>
      </c>
      <c r="G9" s="112">
        <v>40354</v>
      </c>
      <c r="H9" s="113">
        <v>77519.08</v>
      </c>
    </row>
    <row r="10" spans="3:8" ht="15">
      <c r="C10" s="111" t="s">
        <v>135</v>
      </c>
      <c r="D10" s="111" t="s">
        <v>140</v>
      </c>
      <c r="E10" s="111" t="s">
        <v>137</v>
      </c>
      <c r="F10" s="111" t="s">
        <v>22</v>
      </c>
      <c r="G10" s="112">
        <v>40384</v>
      </c>
      <c r="H10" s="113">
        <v>77508.4</v>
      </c>
    </row>
    <row r="11" spans="3:8" ht="15">
      <c r="C11" s="111" t="s">
        <v>135</v>
      </c>
      <c r="D11" s="111" t="s">
        <v>140</v>
      </c>
      <c r="E11" s="111" t="s">
        <v>137</v>
      </c>
      <c r="F11" s="111" t="s">
        <v>22</v>
      </c>
      <c r="G11" s="112">
        <v>40415</v>
      </c>
      <c r="H11" s="113">
        <v>77508.4</v>
      </c>
    </row>
    <row r="12" spans="3:8" ht="15">
      <c r="C12" s="111" t="s">
        <v>135</v>
      </c>
      <c r="D12" s="111" t="s">
        <v>140</v>
      </c>
      <c r="E12" s="111" t="s">
        <v>137</v>
      </c>
      <c r="F12" s="111" t="s">
        <v>22</v>
      </c>
      <c r="G12" s="112">
        <v>40446</v>
      </c>
      <c r="H12" s="113">
        <v>77508.4</v>
      </c>
    </row>
    <row r="13" spans="3:8" ht="15">
      <c r="C13" s="111" t="s">
        <v>135</v>
      </c>
      <c r="D13" s="111" t="s">
        <v>140</v>
      </c>
      <c r="E13" s="111" t="s">
        <v>137</v>
      </c>
      <c r="F13" s="111" t="s">
        <v>22</v>
      </c>
      <c r="G13" s="112">
        <v>40476</v>
      </c>
      <c r="H13" s="113">
        <v>77508.4</v>
      </c>
    </row>
    <row r="14" spans="3:8" ht="15">
      <c r="C14" s="111" t="s">
        <v>135</v>
      </c>
      <c r="D14" s="111" t="s">
        <v>140</v>
      </c>
      <c r="E14" s="111" t="s">
        <v>137</v>
      </c>
      <c r="F14" s="111" t="s">
        <v>22</v>
      </c>
      <c r="G14" s="112">
        <v>40507</v>
      </c>
      <c r="H14" s="113">
        <v>77508.4</v>
      </c>
    </row>
    <row r="15" spans="3:8" ht="15">
      <c r="C15" s="111" t="s">
        <v>135</v>
      </c>
      <c r="D15" s="111" t="s">
        <v>140</v>
      </c>
      <c r="E15" s="111" t="s">
        <v>137</v>
      </c>
      <c r="F15" s="111" t="s">
        <v>22</v>
      </c>
      <c r="G15" s="112">
        <v>40537</v>
      </c>
      <c r="H15" s="113">
        <v>77508.4</v>
      </c>
    </row>
    <row r="16" spans="3:8" ht="15">
      <c r="C16" s="111" t="s">
        <v>379</v>
      </c>
      <c r="D16" s="111" t="s">
        <v>380</v>
      </c>
      <c r="E16" s="111"/>
      <c r="F16" s="111"/>
      <c r="G16" s="112"/>
      <c r="H16" s="254">
        <f>-H28</f>
        <v>-91219.72168946666</v>
      </c>
    </row>
    <row r="17" spans="6:8" ht="15">
      <c r="F17" s="114" t="s">
        <v>12</v>
      </c>
      <c r="G17" s="62"/>
      <c r="H17" s="65">
        <f>SUM(H4:H16)</f>
        <v>903159.5083105335</v>
      </c>
    </row>
    <row r="18" spans="6:8" ht="15">
      <c r="F18" s="115" t="s">
        <v>66</v>
      </c>
      <c r="G18" s="63">
        <f>'FERC.P354,5'!D8</f>
        <v>0.6056</v>
      </c>
      <c r="H18" s="66">
        <f>G18*H17</f>
        <v>546953.3982328591</v>
      </c>
    </row>
    <row r="19" spans="6:8" ht="15">
      <c r="F19" s="115" t="s">
        <v>64</v>
      </c>
      <c r="G19" s="63">
        <f>'3.05 '!E10</f>
        <v>0.5896</v>
      </c>
      <c r="H19" s="67">
        <f>H18*G19</f>
        <v>322483.7235980937</v>
      </c>
    </row>
    <row r="20" spans="6:8" ht="15">
      <c r="F20" s="115" t="s">
        <v>65</v>
      </c>
      <c r="G20" s="63">
        <f>'3.05 '!F10</f>
        <v>0.4104</v>
      </c>
      <c r="H20" s="67">
        <f>H18*G20</f>
        <v>224469.67463476537</v>
      </c>
    </row>
    <row r="21" spans="6:8" ht="15">
      <c r="F21" s="68"/>
      <c r="G21" s="69"/>
      <c r="H21" s="251">
        <f>SUM(H19:H20)</f>
        <v>546953.3982328591</v>
      </c>
    </row>
    <row r="22" spans="7:8" ht="15">
      <c r="G22" s="64"/>
      <c r="H22" s="64"/>
    </row>
    <row r="23" spans="5:8" ht="15.75" thickBot="1">
      <c r="E23" s="64"/>
      <c r="F23" s="64"/>
      <c r="G23" s="64"/>
      <c r="H23" s="64"/>
    </row>
    <row r="24" spans="3:8" ht="15">
      <c r="C24" s="26"/>
      <c r="D24" s="242"/>
      <c r="E24" s="243" t="s">
        <v>373</v>
      </c>
      <c r="F24" s="243" t="s">
        <v>383</v>
      </c>
      <c r="G24" s="243" t="s">
        <v>384</v>
      </c>
      <c r="H24" s="244" t="s">
        <v>377</v>
      </c>
    </row>
    <row r="25" spans="3:8" ht="15">
      <c r="C25" s="25"/>
      <c r="D25" s="245" t="s">
        <v>381</v>
      </c>
      <c r="E25" s="252">
        <v>23000</v>
      </c>
      <c r="F25" s="253">
        <v>0.99059</v>
      </c>
      <c r="G25" s="257">
        <v>1</v>
      </c>
      <c r="H25" s="255">
        <f>E25*F25*G25</f>
        <v>22783.57</v>
      </c>
    </row>
    <row r="26" spans="3:8" ht="15">
      <c r="C26" s="25"/>
      <c r="D26" s="245" t="s">
        <v>382</v>
      </c>
      <c r="E26" s="246">
        <v>103500</v>
      </c>
      <c r="F26" s="253">
        <v>0.99059</v>
      </c>
      <c r="G26" s="257">
        <f>8/12</f>
        <v>0.6666666666666666</v>
      </c>
      <c r="H26" s="255">
        <f>E26*F26*G26</f>
        <v>68350.70999999999</v>
      </c>
    </row>
    <row r="27" spans="3:8" ht="15">
      <c r="C27" s="25"/>
      <c r="D27" s="245" t="s">
        <v>374</v>
      </c>
      <c r="E27" s="246">
        <v>129.38</v>
      </c>
      <c r="F27" s="253">
        <v>0.99059</v>
      </c>
      <c r="G27" s="257">
        <f>8/12</f>
        <v>0.6666666666666666</v>
      </c>
      <c r="H27" s="255">
        <f>E27*F27*G27</f>
        <v>85.44168946666665</v>
      </c>
    </row>
    <row r="28" spans="3:8" ht="15.75" thickBot="1">
      <c r="C28" s="25"/>
      <c r="D28" s="247" t="s">
        <v>376</v>
      </c>
      <c r="E28" s="248"/>
      <c r="F28" s="249"/>
      <c r="G28" s="258"/>
      <c r="H28" s="256">
        <f>SUM(H25:H27)</f>
        <v>91219.72168946666</v>
      </c>
    </row>
    <row r="29" ht="15" customHeight="1"/>
    <row r="30" spans="4:6" ht="15">
      <c r="D30" s="287" t="s">
        <v>375</v>
      </c>
      <c r="E30" s="287"/>
      <c r="F30" s="287"/>
    </row>
    <row r="31" spans="4:6" ht="15">
      <c r="D31" s="287"/>
      <c r="E31" s="287"/>
      <c r="F31" s="287"/>
    </row>
    <row r="32" spans="4:6" ht="15">
      <c r="D32" s="240"/>
      <c r="E32" s="240"/>
      <c r="F32" s="240"/>
    </row>
    <row r="33" spans="4:6" ht="15">
      <c r="D33" s="240"/>
      <c r="E33" s="240"/>
      <c r="F33" s="240"/>
    </row>
  </sheetData>
  <sheetProtection/>
  <mergeCells count="1">
    <mergeCell ref="D30:F31"/>
  </mergeCells>
  <printOptions/>
  <pageMargins left="0.2" right="0.23" top="0.75" bottom="0.75" header="0.3" footer="0.3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1"/>
  <sheetViews>
    <sheetView zoomScalePageLayoutView="0" workbookViewId="0" topLeftCell="A1">
      <selection activeCell="F14" sqref="F14"/>
    </sheetView>
  </sheetViews>
  <sheetFormatPr defaultColWidth="8.00390625" defaultRowHeight="12.75"/>
  <cols>
    <col min="1" max="1" width="4.28125" style="40" customWidth="1"/>
    <col min="2" max="2" width="2.140625" style="40" customWidth="1"/>
    <col min="3" max="3" width="56.421875" style="40" customWidth="1"/>
    <col min="4" max="4" width="8.8515625" style="40" customWidth="1"/>
    <col min="5" max="5" width="11.140625" style="40" customWidth="1"/>
    <col min="6" max="6" width="13.28125" style="42" customWidth="1"/>
    <col min="7" max="7" width="31.7109375" style="42" customWidth="1"/>
    <col min="8" max="8" width="2.7109375" style="40" customWidth="1"/>
    <col min="9" max="9" width="13.57421875" style="40" customWidth="1"/>
    <col min="10" max="16384" width="8.00390625" style="40" customWidth="1"/>
  </cols>
  <sheetData>
    <row r="3" spans="1:10" ht="12.75">
      <c r="A3" s="38" t="s">
        <v>11</v>
      </c>
      <c r="B3" s="38"/>
      <c r="C3" s="38"/>
      <c r="D3" s="38"/>
      <c r="E3" s="38"/>
      <c r="F3" s="38"/>
      <c r="G3" s="38"/>
      <c r="H3" s="39"/>
      <c r="I3" s="39"/>
      <c r="J3" s="39"/>
    </row>
    <row r="4" spans="1:10" ht="12.75">
      <c r="A4" s="38" t="s">
        <v>10</v>
      </c>
      <c r="B4" s="38"/>
      <c r="C4" s="38"/>
      <c r="D4" s="38"/>
      <c r="E4" s="38"/>
      <c r="F4" s="38"/>
      <c r="G4" s="38"/>
      <c r="H4" s="39"/>
      <c r="I4" s="39"/>
      <c r="J4" s="39"/>
    </row>
    <row r="5" spans="1:10" ht="12.75">
      <c r="A5" s="250" t="s">
        <v>378</v>
      </c>
      <c r="B5" s="38"/>
      <c r="C5" s="38"/>
      <c r="D5" s="38"/>
      <c r="E5" s="38"/>
      <c r="F5" s="38"/>
      <c r="G5" s="38"/>
      <c r="H5" s="39"/>
      <c r="I5" s="39"/>
      <c r="J5" s="39"/>
    </row>
    <row r="6" ht="12.75">
      <c r="I6" s="41"/>
    </row>
    <row r="7" spans="1:9" ht="38.25">
      <c r="A7" s="43">
        <v>1</v>
      </c>
      <c r="D7" s="105" t="s">
        <v>124</v>
      </c>
      <c r="E7" s="105" t="s">
        <v>133</v>
      </c>
      <c r="F7" s="105" t="s">
        <v>125</v>
      </c>
      <c r="G7" s="53"/>
      <c r="H7" s="44"/>
      <c r="I7" s="45"/>
    </row>
    <row r="8" spans="1:9" ht="12.75">
      <c r="A8" s="43">
        <f>A7+1</f>
        <v>2</v>
      </c>
      <c r="H8" s="44"/>
      <c r="I8" s="45"/>
    </row>
    <row r="9" spans="1:9" ht="12.75">
      <c r="A9" s="43">
        <f aca="true" t="shared" si="0" ref="A9:A28">A8+1</f>
        <v>3</v>
      </c>
      <c r="C9" s="40" t="s">
        <v>123</v>
      </c>
      <c r="D9" s="101">
        <f>'Labor Allocation'!D9</f>
        <v>0.9150194202061375</v>
      </c>
      <c r="E9" s="101">
        <v>0.5</v>
      </c>
      <c r="F9" s="100">
        <f>D9*E9</f>
        <v>0.45750971010306873</v>
      </c>
      <c r="G9" s="46"/>
      <c r="I9" s="45"/>
    </row>
    <row r="10" spans="1:9" ht="12.75">
      <c r="A10" s="43">
        <f t="shared" si="0"/>
        <v>4</v>
      </c>
      <c r="C10" s="49" t="s">
        <v>122</v>
      </c>
      <c r="D10" s="100">
        <f>'Director''s Fees'!O8</f>
        <v>0.9013641133263379</v>
      </c>
      <c r="E10" s="100">
        <v>0.5</v>
      </c>
      <c r="F10" s="103">
        <f>D10*E10</f>
        <v>0.45068205666316896</v>
      </c>
      <c r="G10" s="102"/>
      <c r="I10" s="48"/>
    </row>
    <row r="11" spans="1:9" ht="12.75">
      <c r="A11" s="43">
        <f t="shared" si="0"/>
        <v>5</v>
      </c>
      <c r="C11" s="49" t="s">
        <v>130</v>
      </c>
      <c r="F11" s="104">
        <f>ROUND(SUM(F9:F10),3)</f>
        <v>0.908</v>
      </c>
      <c r="G11" s="46"/>
      <c r="I11" s="48"/>
    </row>
    <row r="12" spans="1:9" ht="12.75">
      <c r="A12" s="43">
        <f t="shared" si="0"/>
        <v>6</v>
      </c>
      <c r="C12" s="49"/>
      <c r="F12" s="46"/>
      <c r="G12" s="46"/>
      <c r="I12" s="48"/>
    </row>
    <row r="13" spans="1:9" ht="12.75">
      <c r="A13" s="43">
        <f t="shared" si="0"/>
        <v>7</v>
      </c>
      <c r="C13" s="49"/>
      <c r="F13" s="46"/>
      <c r="G13" s="46"/>
      <c r="I13" s="48"/>
    </row>
    <row r="14" spans="1:9" ht="12.75">
      <c r="A14" s="43">
        <f t="shared" si="0"/>
        <v>8</v>
      </c>
      <c r="C14" s="47" t="s">
        <v>44</v>
      </c>
      <c r="F14" s="109">
        <f>'D&amp;O Premium'!F11</f>
        <v>835306.25</v>
      </c>
      <c r="H14" s="50"/>
      <c r="I14" s="51"/>
    </row>
    <row r="15" spans="1:9" ht="12.75">
      <c r="A15" s="43">
        <f t="shared" si="0"/>
        <v>9</v>
      </c>
      <c r="C15" s="49" t="s">
        <v>130</v>
      </c>
      <c r="F15" s="103">
        <f>F11</f>
        <v>0.908</v>
      </c>
      <c r="H15" s="50"/>
      <c r="I15" s="51"/>
    </row>
    <row r="16" spans="1:9" ht="12.75">
      <c r="A16" s="43">
        <f t="shared" si="0"/>
        <v>10</v>
      </c>
      <c r="C16" s="49" t="s">
        <v>131</v>
      </c>
      <c r="F16" s="109">
        <f>F14*F15</f>
        <v>758458.0750000001</v>
      </c>
      <c r="H16" s="50"/>
      <c r="I16" s="51"/>
    </row>
    <row r="17" spans="1:9" ht="12.75">
      <c r="A17" s="43">
        <f t="shared" si="0"/>
        <v>11</v>
      </c>
      <c r="C17" s="40" t="s">
        <v>132</v>
      </c>
      <c r="F17" s="106">
        <f>'FERC.P354,5'!D8</f>
        <v>0.6056</v>
      </c>
      <c r="G17" s="52"/>
      <c r="I17" s="51"/>
    </row>
    <row r="18" spans="1:9" ht="12.75">
      <c r="A18" s="43">
        <f t="shared" si="0"/>
        <v>12</v>
      </c>
      <c r="C18" s="40" t="s">
        <v>126</v>
      </c>
      <c r="F18" s="109">
        <f>F16*F17</f>
        <v>459322.21022000007</v>
      </c>
      <c r="G18" s="52"/>
      <c r="I18" s="51"/>
    </row>
    <row r="19" spans="1:9" ht="12.75">
      <c r="A19" s="43">
        <f t="shared" si="0"/>
        <v>13</v>
      </c>
      <c r="G19" s="52"/>
      <c r="I19" s="51"/>
    </row>
    <row r="20" spans="1:9" ht="12.75">
      <c r="A20" s="43">
        <f t="shared" si="0"/>
        <v>14</v>
      </c>
      <c r="C20" s="94" t="s">
        <v>27</v>
      </c>
      <c r="F20" s="52"/>
      <c r="G20" s="52"/>
      <c r="I20" s="51"/>
    </row>
    <row r="21" spans="1:9" ht="12.75">
      <c r="A21" s="43">
        <f t="shared" si="0"/>
        <v>15</v>
      </c>
      <c r="C21" s="40" t="s">
        <v>126</v>
      </c>
      <c r="F21" s="109">
        <f>F18</f>
        <v>459322.21022000007</v>
      </c>
      <c r="G21" s="52"/>
      <c r="I21" s="51"/>
    </row>
    <row r="22" spans="1:9" ht="12.75">
      <c r="A22" s="43">
        <f t="shared" si="0"/>
        <v>16</v>
      </c>
      <c r="C22" s="54" t="s">
        <v>127</v>
      </c>
      <c r="E22" s="55"/>
      <c r="F22" s="106">
        <f>'3.05 '!E10</f>
        <v>0.5896</v>
      </c>
      <c r="G22" s="53"/>
      <c r="I22" s="45"/>
    </row>
    <row r="23" spans="1:9" ht="12.75">
      <c r="A23" s="43">
        <f t="shared" si="0"/>
        <v>17</v>
      </c>
      <c r="C23" s="108" t="s">
        <v>145</v>
      </c>
      <c r="D23" s="55"/>
      <c r="E23" s="55"/>
      <c r="F23" s="109">
        <f>F21*F22</f>
        <v>270816.37514571205</v>
      </c>
      <c r="G23" s="53"/>
      <c r="I23" s="45"/>
    </row>
    <row r="24" spans="1:9" ht="12.75">
      <c r="A24" s="43">
        <f t="shared" si="0"/>
        <v>18</v>
      </c>
      <c r="C24" s="107"/>
      <c r="D24" s="55"/>
      <c r="E24" s="55"/>
      <c r="F24" s="53"/>
      <c r="G24" s="53"/>
      <c r="I24" s="45"/>
    </row>
    <row r="25" spans="1:9" ht="12.75">
      <c r="A25" s="43">
        <f t="shared" si="0"/>
        <v>19</v>
      </c>
      <c r="C25" s="94" t="s">
        <v>28</v>
      </c>
      <c r="F25" s="52"/>
      <c r="G25" s="52"/>
      <c r="I25" s="51"/>
    </row>
    <row r="26" spans="1:9" ht="12.75">
      <c r="A26" s="43">
        <f t="shared" si="0"/>
        <v>20</v>
      </c>
      <c r="C26" s="40" t="s">
        <v>126</v>
      </c>
      <c r="F26" s="109">
        <f>F18</f>
        <v>459322.21022000007</v>
      </c>
      <c r="G26" s="52"/>
      <c r="I26" s="51"/>
    </row>
    <row r="27" spans="1:9" ht="12.75">
      <c r="A27" s="43">
        <f t="shared" si="0"/>
        <v>21</v>
      </c>
      <c r="C27" s="54" t="s">
        <v>128</v>
      </c>
      <c r="E27" s="55"/>
      <c r="F27" s="106">
        <f>'3.05 '!F10</f>
        <v>0.4104</v>
      </c>
      <c r="G27" s="53"/>
      <c r="I27" s="45"/>
    </row>
    <row r="28" spans="1:9" ht="12.75">
      <c r="A28" s="43">
        <f t="shared" si="0"/>
        <v>22</v>
      </c>
      <c r="C28" s="108" t="s">
        <v>129</v>
      </c>
      <c r="D28" s="55"/>
      <c r="E28" s="55"/>
      <c r="F28" s="109">
        <f>F26*F27</f>
        <v>188505.835074288</v>
      </c>
      <c r="G28" s="53"/>
      <c r="I28" s="45"/>
    </row>
    <row r="29" spans="1:9" ht="12.75">
      <c r="A29" s="43"/>
      <c r="C29" s="107"/>
      <c r="D29" s="55"/>
      <c r="E29" s="55"/>
      <c r="F29" s="53"/>
      <c r="G29" s="53"/>
      <c r="I29" s="45"/>
    </row>
    <row r="30" spans="1:9" ht="12.75">
      <c r="A30" s="43"/>
      <c r="C30" s="107"/>
      <c r="D30" s="55"/>
      <c r="E30" s="55"/>
      <c r="F30" s="53"/>
      <c r="G30" s="53"/>
      <c r="I30" s="45"/>
    </row>
    <row r="31" ht="12.75">
      <c r="A31" s="43"/>
    </row>
  </sheetData>
  <sheetProtection/>
  <printOptions horizontalCentered="1"/>
  <pageMargins left="0" right="0" top="1" bottom="0.5" header="0.5" footer="0.2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6">
      <selection activeCell="J27" sqref="J27"/>
    </sheetView>
  </sheetViews>
  <sheetFormatPr defaultColWidth="9.140625" defaultRowHeight="12.75"/>
  <cols>
    <col min="3" max="3" width="11.7109375" style="0" bestFit="1" customWidth="1"/>
    <col min="4" max="4" width="12.00390625" style="0" bestFit="1" customWidth="1"/>
    <col min="6" max="11" width="10.00390625" style="0" bestFit="1" customWidth="1"/>
  </cols>
  <sheetData>
    <row r="1" spans="1:11" ht="12.75">
      <c r="A1" s="288" t="s">
        <v>106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>
      <c r="A2" s="288" t="s">
        <v>153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8" t="s">
        <v>107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2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2.75">
      <c r="A7" s="96" t="s">
        <v>108</v>
      </c>
      <c r="B7" s="95"/>
      <c r="D7" s="97">
        <f>B15+C15+E15+F15</f>
        <v>4935464.36</v>
      </c>
      <c r="E7" s="95"/>
      <c r="F7" s="95"/>
      <c r="G7" s="95"/>
      <c r="H7" s="95"/>
      <c r="I7" s="95"/>
      <c r="J7" s="95"/>
      <c r="K7" s="95"/>
    </row>
    <row r="8" spans="1:11" ht="12.75">
      <c r="A8" s="96" t="s">
        <v>108</v>
      </c>
      <c r="B8" s="95"/>
      <c r="D8" s="98">
        <f>H15</f>
        <v>5393835.64</v>
      </c>
      <c r="E8" s="95"/>
      <c r="F8" s="95"/>
      <c r="G8" s="95"/>
      <c r="H8" s="95"/>
      <c r="I8" s="95"/>
      <c r="J8" s="95"/>
      <c r="K8" s="95"/>
    </row>
    <row r="9" spans="1:11" ht="12.75">
      <c r="A9" s="96" t="s">
        <v>109</v>
      </c>
      <c r="B9" s="95"/>
      <c r="D9" s="99">
        <f>D7/D8</f>
        <v>0.9150194202061375</v>
      </c>
      <c r="E9" s="95"/>
      <c r="F9" s="95"/>
      <c r="G9" s="95"/>
      <c r="H9" s="95"/>
      <c r="I9" s="95"/>
      <c r="J9" s="95"/>
      <c r="K9" s="95"/>
    </row>
    <row r="10" spans="1:11" ht="12.75">
      <c r="A10" s="275"/>
      <c r="B10" s="276"/>
      <c r="C10" s="25"/>
      <c r="D10" s="277"/>
      <c r="E10" s="276"/>
      <c r="F10" s="276"/>
      <c r="G10" s="276"/>
      <c r="H10" s="276"/>
      <c r="I10" s="276"/>
      <c r="J10" s="95"/>
      <c r="K10" s="95"/>
    </row>
    <row r="11" spans="1:9" ht="13.5" thickBot="1">
      <c r="A11" s="25"/>
      <c r="B11" s="25" t="s">
        <v>144</v>
      </c>
      <c r="C11" s="25" t="s">
        <v>144</v>
      </c>
      <c r="D11" s="25"/>
      <c r="E11" s="25" t="s">
        <v>144</v>
      </c>
      <c r="F11" s="25" t="s">
        <v>144</v>
      </c>
      <c r="G11" s="25"/>
      <c r="H11" s="25"/>
      <c r="I11" s="25"/>
    </row>
    <row r="12" spans="1:9" ht="13.5" thickBot="1">
      <c r="A12" s="259"/>
      <c r="B12" s="260" t="s">
        <v>72</v>
      </c>
      <c r="C12" s="260" t="s">
        <v>72</v>
      </c>
      <c r="D12" s="260" t="s">
        <v>72</v>
      </c>
      <c r="E12" s="260" t="s">
        <v>72</v>
      </c>
      <c r="F12" s="260" t="s">
        <v>72</v>
      </c>
      <c r="G12" s="260" t="s">
        <v>72</v>
      </c>
      <c r="H12" s="260" t="s">
        <v>72</v>
      </c>
      <c r="I12" s="25"/>
    </row>
    <row r="13" spans="1:9" ht="23.25" thickBot="1">
      <c r="A13" s="259" t="s">
        <v>73</v>
      </c>
      <c r="B13" s="260" t="s">
        <v>74</v>
      </c>
      <c r="C13" s="260" t="s">
        <v>75</v>
      </c>
      <c r="D13" s="260" t="s">
        <v>76</v>
      </c>
      <c r="E13" s="260" t="s">
        <v>77</v>
      </c>
      <c r="F13" s="260" t="s">
        <v>78</v>
      </c>
      <c r="G13" s="260" t="s">
        <v>79</v>
      </c>
      <c r="H13" s="260" t="s">
        <v>80</v>
      </c>
      <c r="I13" s="25"/>
    </row>
    <row r="14" spans="1:9" ht="23.25" thickBot="1">
      <c r="A14" s="260" t="s">
        <v>81</v>
      </c>
      <c r="B14" s="259" t="s">
        <v>82</v>
      </c>
      <c r="C14" s="259" t="s">
        <v>82</v>
      </c>
      <c r="D14" s="259" t="s">
        <v>82</v>
      </c>
      <c r="E14" s="259" t="s">
        <v>82</v>
      </c>
      <c r="F14" s="259" t="s">
        <v>82</v>
      </c>
      <c r="G14" s="259" t="s">
        <v>82</v>
      </c>
      <c r="H14" s="259" t="s">
        <v>82</v>
      </c>
      <c r="I14" s="25"/>
    </row>
    <row r="15" spans="1:9" ht="23.25" thickBot="1">
      <c r="A15" s="260" t="s">
        <v>80</v>
      </c>
      <c r="B15" s="261">
        <v>176292.32</v>
      </c>
      <c r="C15" s="261">
        <v>172439.59</v>
      </c>
      <c r="D15" s="261">
        <v>33673.92</v>
      </c>
      <c r="E15" s="261">
        <v>26822</v>
      </c>
      <c r="F15" s="261">
        <v>4559910.45</v>
      </c>
      <c r="G15" s="261">
        <v>424697.36</v>
      </c>
      <c r="H15" s="261">
        <v>5393835.64</v>
      </c>
      <c r="I15" s="25"/>
    </row>
    <row r="16" spans="1:9" ht="13.5" thickBot="1">
      <c r="A16" s="260" t="s">
        <v>83</v>
      </c>
      <c r="B16" s="259"/>
      <c r="C16" s="259"/>
      <c r="D16" s="261">
        <v>47.47</v>
      </c>
      <c r="E16" s="259"/>
      <c r="F16" s="261">
        <v>187149.45</v>
      </c>
      <c r="G16" s="261">
        <v>7015.15</v>
      </c>
      <c r="H16" s="261">
        <v>194212.07</v>
      </c>
      <c r="I16" s="25"/>
    </row>
    <row r="17" spans="1:9" ht="13.5" thickBot="1">
      <c r="A17" s="260" t="s">
        <v>84</v>
      </c>
      <c r="B17" s="261"/>
      <c r="C17" s="259"/>
      <c r="D17" s="259">
        <v>51.01</v>
      </c>
      <c r="E17" s="259"/>
      <c r="F17" s="261">
        <v>177799.44</v>
      </c>
      <c r="G17" s="261">
        <v>8823.9</v>
      </c>
      <c r="H17" s="261">
        <v>186674.35</v>
      </c>
      <c r="I17" s="25"/>
    </row>
    <row r="18" spans="1:9" ht="13.5" thickBot="1">
      <c r="A18" s="260" t="s">
        <v>85</v>
      </c>
      <c r="B18" s="259"/>
      <c r="C18" s="259"/>
      <c r="D18" s="261">
        <v>373.2</v>
      </c>
      <c r="E18" s="259"/>
      <c r="F18" s="261">
        <v>168075.97</v>
      </c>
      <c r="G18" s="261">
        <v>40454.88</v>
      </c>
      <c r="H18" s="261">
        <v>208904.05</v>
      </c>
      <c r="I18" s="25"/>
    </row>
    <row r="19" spans="1:9" ht="13.5" thickBot="1">
      <c r="A19" s="260" t="s">
        <v>86</v>
      </c>
      <c r="B19" s="259"/>
      <c r="C19" s="259"/>
      <c r="D19" s="261"/>
      <c r="E19" s="259"/>
      <c r="F19" s="261">
        <v>135650.15</v>
      </c>
      <c r="G19" s="261">
        <v>5921.38</v>
      </c>
      <c r="H19" s="261">
        <v>141571.53</v>
      </c>
      <c r="I19" s="25"/>
    </row>
    <row r="20" spans="1:9" ht="13.5" thickBot="1">
      <c r="A20" s="260" t="s">
        <v>151</v>
      </c>
      <c r="B20" s="259"/>
      <c r="C20" s="259"/>
      <c r="D20" s="259"/>
      <c r="E20" s="259"/>
      <c r="F20" s="261">
        <v>133497.11</v>
      </c>
      <c r="G20" s="261">
        <v>2757.37</v>
      </c>
      <c r="H20" s="261">
        <v>136254.48</v>
      </c>
      <c r="I20" s="25"/>
    </row>
    <row r="21" spans="1:9" ht="13.5" thickBot="1">
      <c r="A21" s="260" t="s">
        <v>87</v>
      </c>
      <c r="B21" s="261">
        <v>9076.56</v>
      </c>
      <c r="C21" s="259"/>
      <c r="D21" s="261">
        <v>1461.48</v>
      </c>
      <c r="E21" s="259"/>
      <c r="F21" s="261">
        <v>128583.45</v>
      </c>
      <c r="G21" s="259"/>
      <c r="H21" s="261">
        <v>139121.49</v>
      </c>
      <c r="I21" s="25"/>
    </row>
    <row r="22" spans="1:9" ht="13.5" thickBot="1">
      <c r="A22" s="260" t="s">
        <v>88</v>
      </c>
      <c r="B22" s="259"/>
      <c r="C22" s="259"/>
      <c r="D22" s="259"/>
      <c r="E22" s="259"/>
      <c r="F22" s="261">
        <v>449768.62</v>
      </c>
      <c r="G22" s="261">
        <v>33375.66</v>
      </c>
      <c r="H22" s="261">
        <v>483144.28</v>
      </c>
      <c r="I22" s="25"/>
    </row>
    <row r="23" spans="1:9" ht="13.5" thickBot="1">
      <c r="A23" s="260" t="s">
        <v>89</v>
      </c>
      <c r="B23" s="259"/>
      <c r="C23" s="259"/>
      <c r="D23" s="259"/>
      <c r="E23" s="259"/>
      <c r="F23" s="261">
        <v>230410.45</v>
      </c>
      <c r="G23" s="261"/>
      <c r="H23" s="261">
        <v>230410.45</v>
      </c>
      <c r="I23" s="25"/>
    </row>
    <row r="24" spans="1:9" ht="13.5" thickBot="1">
      <c r="A24" s="260" t="s">
        <v>90</v>
      </c>
      <c r="B24" s="261"/>
      <c r="C24" s="259"/>
      <c r="D24" s="259"/>
      <c r="E24" s="261">
        <v>26764.32</v>
      </c>
      <c r="F24" s="259">
        <v>127263.57</v>
      </c>
      <c r="G24" s="261"/>
      <c r="H24" s="261">
        <v>154027.89</v>
      </c>
      <c r="I24" s="25"/>
    </row>
    <row r="25" spans="1:9" ht="13.5" thickBot="1">
      <c r="A25" s="260" t="s">
        <v>152</v>
      </c>
      <c r="B25" s="259">
        <v>114565.73</v>
      </c>
      <c r="C25" s="259"/>
      <c r="D25" s="259"/>
      <c r="E25" s="261"/>
      <c r="F25" s="261">
        <v>61689.23</v>
      </c>
      <c r="G25" s="259"/>
      <c r="H25" s="261">
        <v>176254.96</v>
      </c>
      <c r="I25" s="25"/>
    </row>
    <row r="26" spans="1:9" ht="13.5" thickBot="1">
      <c r="A26" s="260" t="s">
        <v>91</v>
      </c>
      <c r="B26" s="259"/>
      <c r="C26" s="259"/>
      <c r="D26" s="259"/>
      <c r="E26" s="259"/>
      <c r="F26" s="261">
        <v>107892.91</v>
      </c>
      <c r="G26" s="261">
        <v>8184.96</v>
      </c>
      <c r="H26" s="261">
        <v>116077.87</v>
      </c>
      <c r="I26" s="25"/>
    </row>
    <row r="27" spans="1:9" ht="13.5" thickBot="1">
      <c r="A27" s="260" t="s">
        <v>92</v>
      </c>
      <c r="B27" s="259"/>
      <c r="C27" s="259"/>
      <c r="D27" s="259"/>
      <c r="E27" s="259"/>
      <c r="F27" s="261">
        <v>297830.69</v>
      </c>
      <c r="G27" s="261">
        <v>13962.36</v>
      </c>
      <c r="H27" s="261">
        <v>311793.05</v>
      </c>
      <c r="I27" s="25"/>
    </row>
    <row r="28" spans="1:9" ht="13.5" thickBot="1">
      <c r="A28" s="260" t="s">
        <v>93</v>
      </c>
      <c r="B28" s="259"/>
      <c r="C28" s="259"/>
      <c r="D28" s="259"/>
      <c r="E28" s="259"/>
      <c r="F28" s="259"/>
      <c r="G28" s="261">
        <v>115079.29</v>
      </c>
      <c r="H28" s="261">
        <v>115079.29</v>
      </c>
      <c r="I28" s="25"/>
    </row>
    <row r="29" spans="1:9" ht="13.5" thickBot="1">
      <c r="A29" s="260" t="s">
        <v>94</v>
      </c>
      <c r="B29" s="261">
        <v>3564.69</v>
      </c>
      <c r="C29" s="261">
        <v>2268.96</v>
      </c>
      <c r="D29" s="261">
        <v>31636.43</v>
      </c>
      <c r="E29" s="261"/>
      <c r="F29" s="261">
        <v>137750.35</v>
      </c>
      <c r="G29" s="259"/>
      <c r="H29" s="261">
        <v>175220.43</v>
      </c>
      <c r="I29" s="25"/>
    </row>
    <row r="30" spans="1:9" ht="13.5" thickBot="1">
      <c r="A30" s="260" t="s">
        <v>95</v>
      </c>
      <c r="B30" s="259"/>
      <c r="C30" s="259"/>
      <c r="D30" s="259"/>
      <c r="E30" s="259"/>
      <c r="F30" s="261">
        <v>246284.81</v>
      </c>
      <c r="G30" s="261"/>
      <c r="H30" s="261">
        <v>246284.81</v>
      </c>
      <c r="I30" s="25"/>
    </row>
    <row r="31" spans="1:9" ht="13.5" thickBot="1">
      <c r="A31" s="260" t="s">
        <v>96</v>
      </c>
      <c r="B31" s="259"/>
      <c r="C31" s="259"/>
      <c r="D31" s="259"/>
      <c r="E31" s="259"/>
      <c r="F31" s="261">
        <v>174816.83</v>
      </c>
      <c r="G31" s="259"/>
      <c r="H31" s="261">
        <v>174816.83</v>
      </c>
      <c r="I31" s="25"/>
    </row>
    <row r="32" spans="1:9" ht="13.5" thickBot="1">
      <c r="A32" s="260" t="s">
        <v>97</v>
      </c>
      <c r="B32" s="259"/>
      <c r="C32" s="259"/>
      <c r="D32" s="259"/>
      <c r="E32" s="259"/>
      <c r="F32" s="261">
        <v>651855.93</v>
      </c>
      <c r="G32" s="261">
        <v>70800.24</v>
      </c>
      <c r="H32" s="261">
        <v>722656.17</v>
      </c>
      <c r="I32" s="25"/>
    </row>
    <row r="33" spans="1:9" ht="13.5" thickBot="1">
      <c r="A33" s="260" t="s">
        <v>98</v>
      </c>
      <c r="B33" s="261">
        <v>25471.04</v>
      </c>
      <c r="C33" s="259"/>
      <c r="D33" s="259"/>
      <c r="E33" s="259"/>
      <c r="F33" s="261">
        <v>98505.9</v>
      </c>
      <c r="G33" s="259"/>
      <c r="H33" s="261">
        <v>123976.94</v>
      </c>
      <c r="I33" s="25"/>
    </row>
    <row r="34" spans="1:9" ht="13.5" thickBot="1">
      <c r="A34" s="260" t="s">
        <v>99</v>
      </c>
      <c r="B34" s="259"/>
      <c r="C34" s="259"/>
      <c r="D34" s="259"/>
      <c r="E34" s="259"/>
      <c r="F34" s="261">
        <v>338514.72</v>
      </c>
      <c r="G34" s="261">
        <v>6204.36</v>
      </c>
      <c r="H34" s="261">
        <v>344719.08</v>
      </c>
      <c r="I34" s="25"/>
    </row>
    <row r="35" spans="1:9" ht="13.5" thickBot="1">
      <c r="A35" s="260" t="s">
        <v>100</v>
      </c>
      <c r="B35" s="261">
        <v>21043.2</v>
      </c>
      <c r="C35" s="259"/>
      <c r="D35" s="261">
        <v>87.68</v>
      </c>
      <c r="E35" s="259"/>
      <c r="F35" s="261">
        <v>114750.24</v>
      </c>
      <c r="G35" s="261">
        <v>21130.88</v>
      </c>
      <c r="H35" s="261">
        <v>157012</v>
      </c>
      <c r="I35" s="25"/>
    </row>
    <row r="36" spans="1:9" ht="13.5" thickBot="1">
      <c r="A36" s="260" t="s">
        <v>101</v>
      </c>
      <c r="B36" s="259"/>
      <c r="C36" s="259"/>
      <c r="D36" s="259"/>
      <c r="E36" s="259"/>
      <c r="F36" s="259"/>
      <c r="G36" s="261">
        <v>89284.24</v>
      </c>
      <c r="H36" s="261">
        <v>89284.24</v>
      </c>
      <c r="I36" s="25"/>
    </row>
    <row r="37" spans="1:9" ht="13.5" thickBot="1">
      <c r="A37" s="260" t="s">
        <v>102</v>
      </c>
      <c r="B37" s="259"/>
      <c r="C37" s="259"/>
      <c r="D37" s="259"/>
      <c r="E37" s="259"/>
      <c r="F37" s="261">
        <v>156670.34</v>
      </c>
      <c r="G37" s="259"/>
      <c r="H37" s="261">
        <v>156670.34</v>
      </c>
      <c r="I37" s="25"/>
    </row>
    <row r="38" spans="1:9" ht="13.5" thickBot="1">
      <c r="A38" s="260" t="s">
        <v>103</v>
      </c>
      <c r="B38" s="259">
        <v>2571.1</v>
      </c>
      <c r="C38" s="259">
        <v>170170.63</v>
      </c>
      <c r="D38" s="259">
        <v>16.65</v>
      </c>
      <c r="E38" s="259">
        <v>57.68</v>
      </c>
      <c r="F38" s="259">
        <v>23796.98</v>
      </c>
      <c r="G38" s="261">
        <v>369.49</v>
      </c>
      <c r="H38" s="261">
        <v>196982.53</v>
      </c>
      <c r="I38" s="25"/>
    </row>
    <row r="39" spans="1:9" ht="13.5" thickBot="1">
      <c r="A39" s="260" t="s">
        <v>104</v>
      </c>
      <c r="B39" s="261"/>
      <c r="C39" s="261"/>
      <c r="D39" s="261"/>
      <c r="E39" s="261"/>
      <c r="F39" s="261">
        <v>200071.51</v>
      </c>
      <c r="G39" s="261">
        <v>865.44</v>
      </c>
      <c r="H39" s="261">
        <v>200936.95</v>
      </c>
      <c r="I39" s="25"/>
    </row>
    <row r="40" spans="1:9" ht="13.5" thickBot="1">
      <c r="A40" s="260" t="s">
        <v>105</v>
      </c>
      <c r="B40" s="259"/>
      <c r="C40" s="259"/>
      <c r="D40" s="259"/>
      <c r="E40" s="259"/>
      <c r="F40" s="261">
        <v>211281.8</v>
      </c>
      <c r="G40" s="261">
        <v>467.76</v>
      </c>
      <c r="H40" s="261">
        <v>211749.56</v>
      </c>
      <c r="I40" s="25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2.75">
      <c r="A42" s="25"/>
      <c r="B42" s="25"/>
      <c r="C42" s="25"/>
      <c r="D42" s="25"/>
      <c r="E42" s="25"/>
      <c r="F42" s="25"/>
      <c r="G42" s="25"/>
      <c r="H42" s="25"/>
      <c r="I42" s="25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0.28125" style="0" bestFit="1" customWidth="1"/>
    <col min="2" max="2" width="2.00390625" style="0" customWidth="1"/>
    <col min="3" max="3" width="14.140625" style="0" bestFit="1" customWidth="1"/>
    <col min="4" max="4" width="1.851562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2.140625" style="0" customWidth="1"/>
    <col min="13" max="13" width="12.28125" style="0" bestFit="1" customWidth="1"/>
    <col min="14" max="14" width="1.8515625" style="0" customWidth="1"/>
    <col min="15" max="15" width="11.421875" style="0" bestFit="1" customWidth="1"/>
  </cols>
  <sheetData>
    <row r="1" spans="1:15" ht="15.75">
      <c r="A1" s="289" t="s">
        <v>111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ht="15.75">
      <c r="A2" s="289" t="s">
        <v>148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ht="15.7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5" spans="1:15" ht="12.75">
      <c r="A5" s="95"/>
      <c r="B5" s="95"/>
      <c r="C5" s="95" t="s">
        <v>112</v>
      </c>
      <c r="D5" s="95"/>
      <c r="F5" s="95"/>
      <c r="G5" s="95"/>
      <c r="H5" s="95"/>
      <c r="I5" s="95"/>
      <c r="J5" s="95"/>
      <c r="K5" s="95"/>
      <c r="L5" s="95"/>
      <c r="M5" s="95"/>
      <c r="N5" s="95"/>
      <c r="O5" s="95" t="s">
        <v>113</v>
      </c>
    </row>
    <row r="6" spans="1:15" ht="13.5" thickBot="1">
      <c r="A6" s="95"/>
      <c r="B6" s="95"/>
      <c r="C6" s="116" t="s">
        <v>114</v>
      </c>
      <c r="D6" s="95"/>
      <c r="E6" s="116" t="s">
        <v>115</v>
      </c>
      <c r="F6" s="95"/>
      <c r="G6" s="116" t="s">
        <v>141</v>
      </c>
      <c r="H6" s="95"/>
      <c r="I6" s="116" t="s">
        <v>386</v>
      </c>
      <c r="J6" s="95"/>
      <c r="K6" s="116" t="s">
        <v>385</v>
      </c>
      <c r="M6" s="116" t="s">
        <v>116</v>
      </c>
      <c r="N6" s="95"/>
      <c r="O6" s="116" t="s">
        <v>117</v>
      </c>
    </row>
    <row r="8" spans="1:15" ht="12.75">
      <c r="A8" t="s">
        <v>146</v>
      </c>
      <c r="C8" s="117" t="s">
        <v>118</v>
      </c>
      <c r="E8" s="118">
        <v>94100</v>
      </c>
      <c r="F8" s="119">
        <v>0</v>
      </c>
      <c r="G8" s="118">
        <v>80500</v>
      </c>
      <c r="H8" s="119"/>
      <c r="I8" s="118">
        <v>82100</v>
      </c>
      <c r="J8" s="119"/>
      <c r="K8" s="118">
        <v>86900</v>
      </c>
      <c r="M8" s="119">
        <f>SUM(E8:K8)</f>
        <v>343600</v>
      </c>
      <c r="O8" s="120">
        <f>M8/$M$16</f>
        <v>0.9013641133263379</v>
      </c>
    </row>
    <row r="9" spans="3:15" ht="12.75">
      <c r="C9" s="121"/>
      <c r="O9" s="122"/>
    </row>
    <row r="10" spans="1:15" ht="12.75">
      <c r="A10" t="s">
        <v>147</v>
      </c>
      <c r="C10" s="117">
        <v>41710251</v>
      </c>
      <c r="E10" s="123">
        <v>4800</v>
      </c>
      <c r="F10" s="124"/>
      <c r="G10" s="123">
        <v>9600</v>
      </c>
      <c r="H10" s="124"/>
      <c r="I10" s="123" t="s">
        <v>9</v>
      </c>
      <c r="J10" s="124"/>
      <c r="K10" s="123" t="s">
        <v>9</v>
      </c>
      <c r="M10" s="124">
        <f>SUM(E10:K10)</f>
        <v>14400</v>
      </c>
      <c r="O10" s="120">
        <f>M10/$M$16</f>
        <v>0.03777544596012592</v>
      </c>
    </row>
    <row r="11" spans="3:15" ht="12.75">
      <c r="C11" s="121"/>
      <c r="E11" s="124"/>
      <c r="F11" s="124"/>
      <c r="G11" s="124"/>
      <c r="H11" s="124"/>
      <c r="I11" s="124"/>
      <c r="J11" s="124"/>
      <c r="K11" s="124"/>
      <c r="M11" s="124"/>
      <c r="O11" s="122"/>
    </row>
    <row r="12" spans="1:15" ht="12.75">
      <c r="A12" t="s">
        <v>119</v>
      </c>
      <c r="C12" s="121">
        <v>18600818</v>
      </c>
      <c r="E12" s="123" t="s">
        <v>9</v>
      </c>
      <c r="F12" s="124"/>
      <c r="G12" s="123">
        <v>1600</v>
      </c>
      <c r="H12" s="124"/>
      <c r="I12" s="123" t="s">
        <v>9</v>
      </c>
      <c r="J12" s="124"/>
      <c r="K12" s="123" t="s">
        <v>9</v>
      </c>
      <c r="M12" s="124">
        <f>SUM(E12:K12)</f>
        <v>1600</v>
      </c>
      <c r="O12" s="120">
        <f>M12/$M$16</f>
        <v>0.004197271773347324</v>
      </c>
    </row>
    <row r="13" spans="3:15" ht="12.75">
      <c r="C13" s="121"/>
      <c r="E13" s="124"/>
      <c r="F13" s="124"/>
      <c r="G13" s="124"/>
      <c r="H13" s="124"/>
      <c r="I13" s="124"/>
      <c r="J13" s="124"/>
      <c r="K13" s="124"/>
      <c r="M13" s="124"/>
      <c r="O13" s="122"/>
    </row>
    <row r="14" spans="1:15" ht="12.75">
      <c r="A14" t="s">
        <v>120</v>
      </c>
      <c r="C14" s="121">
        <v>18600884</v>
      </c>
      <c r="E14" s="123"/>
      <c r="F14" s="124"/>
      <c r="G14" s="124">
        <v>4800</v>
      </c>
      <c r="H14" s="124"/>
      <c r="I14" s="124">
        <v>11200</v>
      </c>
      <c r="J14" s="124"/>
      <c r="K14" s="123">
        <v>5600</v>
      </c>
      <c r="M14" s="124">
        <f>SUM(E14:K14)</f>
        <v>21600</v>
      </c>
      <c r="O14" s="120">
        <f>M14/$M$16</f>
        <v>0.05666316894018888</v>
      </c>
    </row>
    <row r="15" spans="3:15" ht="12.75">
      <c r="C15" s="121"/>
      <c r="E15" s="124"/>
      <c r="F15" s="124"/>
      <c r="G15" s="124"/>
      <c r="H15" s="124"/>
      <c r="I15" s="124"/>
      <c r="J15" s="124"/>
      <c r="K15" s="124"/>
      <c r="M15" s="124"/>
      <c r="O15" s="122"/>
    </row>
    <row r="16" spans="1:15" ht="13.5" thickBot="1">
      <c r="A16" t="s">
        <v>121</v>
      </c>
      <c r="C16" s="121"/>
      <c r="E16" s="125">
        <f>SUM(E8:E14)</f>
        <v>98900</v>
      </c>
      <c r="F16" s="124"/>
      <c r="G16" s="125">
        <f>SUM(G8:G14)</f>
        <v>96500</v>
      </c>
      <c r="H16" s="124"/>
      <c r="I16" s="125">
        <f>SUM(I8:I14)</f>
        <v>93300</v>
      </c>
      <c r="J16" s="124"/>
      <c r="K16" s="125">
        <f>SUM(K8:K14)</f>
        <v>92500</v>
      </c>
      <c r="M16" s="125">
        <f>SUM(M8:M14)</f>
        <v>381200</v>
      </c>
      <c r="O16" s="126">
        <f>SUM(O8:O14)</f>
        <v>1</v>
      </c>
    </row>
    <row r="17" spans="5:13" ht="13.5" thickTop="1">
      <c r="E17" s="124"/>
      <c r="F17" s="124"/>
      <c r="G17" s="124"/>
      <c r="H17" s="124"/>
      <c r="I17" s="124"/>
      <c r="J17" s="124"/>
      <c r="K17" s="124"/>
      <c r="L17" s="124"/>
      <c r="M17" s="124"/>
    </row>
    <row r="19" ht="12.75">
      <c r="A19" t="s">
        <v>9</v>
      </c>
    </row>
    <row r="22" ht="12.75">
      <c r="A22" s="127" t="s">
        <v>142</v>
      </c>
    </row>
    <row r="23" ht="12.75">
      <c r="I23" s="95"/>
    </row>
  </sheetData>
  <sheetProtection/>
  <mergeCells count="3">
    <mergeCell ref="A1:O1"/>
    <mergeCell ref="A2:O2"/>
    <mergeCell ref="A3:O3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F1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5" width="20.7109375" style="0" customWidth="1"/>
    <col min="6" max="6" width="25.7109375" style="0" customWidth="1"/>
    <col min="7" max="7" width="2.7109375" style="0" customWidth="1"/>
    <col min="8" max="8" width="5.421875" style="0" customWidth="1"/>
  </cols>
  <sheetData>
    <row r="2" spans="3:6" ht="12.75">
      <c r="C2" s="92" t="s">
        <v>71</v>
      </c>
      <c r="D2" s="92"/>
      <c r="E2" s="93"/>
      <c r="F2" s="93"/>
    </row>
    <row r="3" spans="3:6" ht="12.75">
      <c r="C3" s="92" t="s">
        <v>110</v>
      </c>
      <c r="D3" s="92"/>
      <c r="E3" s="93"/>
      <c r="F3" s="93"/>
    </row>
    <row r="4" spans="3:6" ht="12.75">
      <c r="C4" s="269"/>
      <c r="D4" s="269"/>
      <c r="E4" s="269"/>
      <c r="F4" s="269"/>
    </row>
    <row r="5" spans="3:6" ht="12.75">
      <c r="C5" s="270" t="s">
        <v>45</v>
      </c>
      <c r="D5" s="270" t="s">
        <v>46</v>
      </c>
      <c r="E5" s="270" t="s">
        <v>47</v>
      </c>
      <c r="F5" s="270" t="s">
        <v>48</v>
      </c>
    </row>
    <row r="6" spans="3:6" ht="12.75">
      <c r="C6" s="60" t="s">
        <v>49</v>
      </c>
      <c r="D6" s="60" t="s">
        <v>50</v>
      </c>
      <c r="E6" s="60" t="s">
        <v>51</v>
      </c>
      <c r="F6" s="271">
        <v>416953</v>
      </c>
    </row>
    <row r="7" spans="3:6" ht="12.75">
      <c r="C7" s="60" t="s">
        <v>52</v>
      </c>
      <c r="D7" s="60" t="s">
        <v>55</v>
      </c>
      <c r="E7" s="60" t="s">
        <v>56</v>
      </c>
      <c r="F7" s="271">
        <v>225281.25</v>
      </c>
    </row>
    <row r="8" spans="3:6" ht="12.75">
      <c r="C8" s="60" t="s">
        <v>53</v>
      </c>
      <c r="D8" s="60" t="s">
        <v>58</v>
      </c>
      <c r="E8" s="60" t="s">
        <v>57</v>
      </c>
      <c r="F8" s="272">
        <v>82822</v>
      </c>
    </row>
    <row r="9" spans="3:6" ht="12.75">
      <c r="C9" s="60" t="s">
        <v>54</v>
      </c>
      <c r="D9" s="60" t="s">
        <v>61</v>
      </c>
      <c r="E9" s="60" t="s">
        <v>59</v>
      </c>
      <c r="F9" s="271">
        <v>72000</v>
      </c>
    </row>
    <row r="10" spans="3:6" ht="12.75">
      <c r="C10" s="61" t="s">
        <v>63</v>
      </c>
      <c r="D10" s="61" t="s">
        <v>62</v>
      </c>
      <c r="E10" s="61" t="s">
        <v>60</v>
      </c>
      <c r="F10" s="273">
        <v>38250</v>
      </c>
    </row>
    <row r="11" spans="3:6" ht="13.5" thickBot="1">
      <c r="C11" s="60" t="s">
        <v>12</v>
      </c>
      <c r="D11" s="269"/>
      <c r="E11" s="269"/>
      <c r="F11" s="274">
        <f>SUM(F6:F10)</f>
        <v>835306.25</v>
      </c>
    </row>
    <row r="12" spans="3:6" ht="13.5" thickTop="1">
      <c r="C12" s="25"/>
      <c r="D12" s="25"/>
      <c r="E12" s="25"/>
      <c r="F12" s="25"/>
    </row>
    <row r="13" spans="3:6" ht="12.75">
      <c r="C13" s="25"/>
      <c r="D13" s="25"/>
      <c r="E13" s="25"/>
      <c r="F13" s="25"/>
    </row>
    <row r="15" ht="12.75">
      <c r="C15" t="s">
        <v>143</v>
      </c>
    </row>
  </sheetData>
  <sheetProtection/>
  <printOptions/>
  <pageMargins left="0.26" right="0.21" top="0.19" bottom="0.22" header="0.16" footer="0.17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00390625" style="142" customWidth="1"/>
    <col min="2" max="2" width="55.421875" style="129" bestFit="1" customWidth="1"/>
    <col min="3" max="3" width="10.140625" style="129" customWidth="1"/>
    <col min="4" max="4" width="16.00390625" style="129" customWidth="1"/>
    <col min="5" max="5" width="12.8515625" style="129" customWidth="1"/>
    <col min="6" max="6" width="17.28125" style="129" customWidth="1"/>
    <col min="7" max="7" width="16.28125" style="129" bestFit="1" customWidth="1"/>
    <col min="8" max="8" width="17.28125" style="129" customWidth="1"/>
    <col min="9" max="9" width="15.140625" style="129" customWidth="1"/>
    <col min="10" max="10" width="17.7109375" style="129" customWidth="1"/>
    <col min="11" max="11" width="13.57421875" style="129" customWidth="1"/>
    <col min="12" max="12" width="3.57421875" style="129" customWidth="1"/>
    <col min="13" max="13" width="19.00390625" style="129" customWidth="1"/>
    <col min="14" max="14" width="8.7109375" style="129" customWidth="1"/>
    <col min="15" max="15" width="12.140625" style="129" customWidth="1"/>
    <col min="16" max="16" width="12.7109375" style="129" hidden="1" customWidth="1"/>
    <col min="17" max="17" width="17.28125" style="129" hidden="1" customWidth="1"/>
    <col min="18" max="16384" width="9.140625" style="129" customWidth="1"/>
  </cols>
  <sheetData>
    <row r="1" spans="1:15" ht="13.5" thickBot="1">
      <c r="A1" s="128" t="s">
        <v>154</v>
      </c>
      <c r="O1" s="130"/>
    </row>
    <row r="2" spans="1:13" ht="12.75">
      <c r="A2" s="128" t="s">
        <v>155</v>
      </c>
      <c r="D2" s="128" t="s">
        <v>156</v>
      </c>
      <c r="H2" s="131"/>
      <c r="I2" s="132"/>
      <c r="J2" s="132"/>
      <c r="K2" s="132"/>
      <c r="L2" s="132"/>
      <c r="M2" s="133"/>
    </row>
    <row r="3" spans="1:17" ht="13.5" customHeight="1">
      <c r="A3" s="128"/>
      <c r="D3" s="134"/>
      <c r="H3" s="135" t="s">
        <v>157</v>
      </c>
      <c r="I3" s="136"/>
      <c r="J3" s="136"/>
      <c r="K3" s="137" t="s">
        <v>158</v>
      </c>
      <c r="L3" s="137"/>
      <c r="M3" s="262">
        <v>47628712.22244404</v>
      </c>
      <c r="N3" s="138"/>
      <c r="O3" s="139"/>
      <c r="P3" s="140">
        <v>26929101.874986053</v>
      </c>
      <c r="Q3" s="141">
        <v>20699610.34745799</v>
      </c>
    </row>
    <row r="4" spans="4:17" ht="13.5" customHeight="1">
      <c r="D4" s="278" t="s">
        <v>27</v>
      </c>
      <c r="E4" s="278" t="s">
        <v>28</v>
      </c>
      <c r="F4" s="278" t="s">
        <v>12</v>
      </c>
      <c r="G4" s="206"/>
      <c r="H4" s="135" t="s">
        <v>159</v>
      </c>
      <c r="I4" s="136"/>
      <c r="J4" s="136"/>
      <c r="K4" s="137" t="s">
        <v>160</v>
      </c>
      <c r="L4" s="137"/>
      <c r="M4" s="262">
        <v>23754416.951529805</v>
      </c>
      <c r="N4" s="138"/>
      <c r="O4" s="139"/>
      <c r="P4" s="140">
        <v>17058458.588262837</v>
      </c>
      <c r="Q4" s="141">
        <v>6695958.363266967</v>
      </c>
    </row>
    <row r="5" spans="2:17" ht="13.5" customHeight="1" thickBot="1">
      <c r="B5" s="128" t="s">
        <v>161</v>
      </c>
      <c r="D5" s="279">
        <v>0.6651</v>
      </c>
      <c r="E5" s="279">
        <v>0.3349</v>
      </c>
      <c r="F5" s="279">
        <v>1</v>
      </c>
      <c r="G5" s="206"/>
      <c r="H5" s="135" t="s">
        <v>162</v>
      </c>
      <c r="I5" s="136"/>
      <c r="J5" s="136"/>
      <c r="K5" s="137" t="s">
        <v>163</v>
      </c>
      <c r="L5" s="137"/>
      <c r="M5" s="262">
        <v>24954096.66760711</v>
      </c>
      <c r="N5" s="138"/>
      <c r="O5" s="139"/>
      <c r="P5" s="140">
        <v>18327028.33512972</v>
      </c>
      <c r="Q5" s="141">
        <v>6627068.332477391</v>
      </c>
    </row>
    <row r="6" spans="2:17" ht="13.5" customHeight="1">
      <c r="B6" s="142"/>
      <c r="D6" s="206"/>
      <c r="E6" s="206"/>
      <c r="F6" s="206"/>
      <c r="G6" s="206"/>
      <c r="H6" s="135" t="s">
        <v>164</v>
      </c>
      <c r="I6" s="136"/>
      <c r="J6" s="136"/>
      <c r="K6" s="137" t="s">
        <v>165</v>
      </c>
      <c r="L6" s="137"/>
      <c r="M6" s="262">
        <v>22550435.78346507</v>
      </c>
      <c r="N6" s="138"/>
      <c r="O6" s="139"/>
      <c r="P6" s="140">
        <v>16460933.017452978</v>
      </c>
      <c r="Q6" s="141">
        <v>6089502.766012091</v>
      </c>
    </row>
    <row r="7" spans="2:13" ht="13.5" customHeight="1" thickBot="1">
      <c r="B7" s="142"/>
      <c r="D7" s="280" t="s">
        <v>166</v>
      </c>
      <c r="E7" s="280" t="s">
        <v>167</v>
      </c>
      <c r="F7" s="280" t="s">
        <v>147</v>
      </c>
      <c r="G7" s="206" t="s">
        <v>12</v>
      </c>
      <c r="H7" s="143"/>
      <c r="I7" s="144"/>
      <c r="J7" s="144"/>
      <c r="K7" s="144"/>
      <c r="L7" s="144"/>
      <c r="M7" s="263"/>
    </row>
    <row r="8" spans="2:13" ht="13.5" customHeight="1" thickBot="1">
      <c r="B8" s="128" t="s">
        <v>168</v>
      </c>
      <c r="D8" s="281">
        <v>0.6056</v>
      </c>
      <c r="E8" s="281">
        <v>0.3878</v>
      </c>
      <c r="F8" s="281">
        <v>0.0066</v>
      </c>
      <c r="G8" s="281">
        <v>1</v>
      </c>
      <c r="M8" s="206"/>
    </row>
    <row r="9" ht="6.75" customHeight="1">
      <c r="M9" s="206"/>
    </row>
    <row r="10" spans="4:15" ht="13.5" customHeight="1">
      <c r="D10" s="145" t="s">
        <v>169</v>
      </c>
      <c r="E10" s="146" t="s">
        <v>170</v>
      </c>
      <c r="F10" s="145" t="s">
        <v>171</v>
      </c>
      <c r="G10" s="145" t="s">
        <v>172</v>
      </c>
      <c r="H10" s="145" t="s">
        <v>173</v>
      </c>
      <c r="I10" s="145" t="s">
        <v>174</v>
      </c>
      <c r="J10" s="145" t="s">
        <v>175</v>
      </c>
      <c r="K10" s="145" t="s">
        <v>176</v>
      </c>
      <c r="L10" s="147" t="s">
        <v>177</v>
      </c>
      <c r="M10" s="264"/>
      <c r="N10" s="145" t="s">
        <v>178</v>
      </c>
      <c r="O10" s="145" t="s">
        <v>179</v>
      </c>
    </row>
    <row r="11" spans="1:15" s="153" customFormat="1" ht="63.75">
      <c r="A11" s="148" t="s">
        <v>180</v>
      </c>
      <c r="B11" s="149" t="s">
        <v>26</v>
      </c>
      <c r="C11" s="148" t="s">
        <v>181</v>
      </c>
      <c r="D11" s="150" t="s">
        <v>182</v>
      </c>
      <c r="E11" s="150" t="s">
        <v>183</v>
      </c>
      <c r="F11" s="150" t="s">
        <v>184</v>
      </c>
      <c r="G11" s="150" t="s">
        <v>185</v>
      </c>
      <c r="H11" s="150" t="s">
        <v>186</v>
      </c>
      <c r="I11" s="151" t="s">
        <v>187</v>
      </c>
      <c r="J11" s="150" t="s">
        <v>188</v>
      </c>
      <c r="K11" s="151" t="s">
        <v>189</v>
      </c>
      <c r="L11" s="152" t="s">
        <v>190</v>
      </c>
      <c r="M11" s="265"/>
      <c r="N11" s="150" t="s">
        <v>191</v>
      </c>
      <c r="O11" s="150" t="s">
        <v>192</v>
      </c>
    </row>
    <row r="12" spans="1:15" ht="12.75">
      <c r="A12" s="154">
        <v>1</v>
      </c>
      <c r="B12" s="155" t="s">
        <v>193</v>
      </c>
      <c r="C12" s="156"/>
      <c r="D12" s="157"/>
      <c r="E12" s="158"/>
      <c r="F12" s="157"/>
      <c r="G12" s="158"/>
      <c r="H12" s="157"/>
      <c r="I12" s="159"/>
      <c r="J12" s="157"/>
      <c r="K12" s="159"/>
      <c r="L12" s="160"/>
      <c r="M12" s="266"/>
      <c r="N12" s="159"/>
      <c r="O12" s="159"/>
    </row>
    <row r="13" spans="1:15" ht="12.75">
      <c r="A13" s="154">
        <v>2</v>
      </c>
      <c r="B13" s="161" t="s">
        <v>194</v>
      </c>
      <c r="C13" s="156"/>
      <c r="D13" s="162"/>
      <c r="E13" s="163"/>
      <c r="F13" s="162"/>
      <c r="G13" s="163"/>
      <c r="H13" s="162"/>
      <c r="I13" s="159"/>
      <c r="J13" s="164"/>
      <c r="K13" s="159"/>
      <c r="L13" s="165"/>
      <c r="M13" s="267"/>
      <c r="N13" s="159"/>
      <c r="O13" s="159"/>
    </row>
    <row r="14" spans="1:15" ht="12.75">
      <c r="A14" s="156">
        <v>3</v>
      </c>
      <c r="B14" s="159" t="s">
        <v>195</v>
      </c>
      <c r="C14" s="156" t="s">
        <v>196</v>
      </c>
      <c r="D14" s="166">
        <v>15807257.81</v>
      </c>
      <c r="E14" s="166"/>
      <c r="F14" s="167">
        <v>15807257.81</v>
      </c>
      <c r="G14" s="166"/>
      <c r="H14" s="167">
        <v>15807257.81</v>
      </c>
      <c r="I14" s="168"/>
      <c r="J14" s="167">
        <v>15807257.81</v>
      </c>
      <c r="K14" s="169">
        <v>2425454.625404696</v>
      </c>
      <c r="L14" s="170"/>
      <c r="M14" s="171">
        <v>18232712.435404696</v>
      </c>
      <c r="N14" s="172">
        <v>0.08348467910314568</v>
      </c>
      <c r="O14" s="172">
        <v>0.13785491893416205</v>
      </c>
    </row>
    <row r="15" spans="1:15" ht="12.75">
      <c r="A15" s="156">
        <v>4</v>
      </c>
      <c r="B15" s="159" t="s">
        <v>197</v>
      </c>
      <c r="C15" s="156" t="s">
        <v>198</v>
      </c>
      <c r="D15" s="166">
        <v>2275610.72</v>
      </c>
      <c r="E15" s="166"/>
      <c r="F15" s="167">
        <v>2275610.72</v>
      </c>
      <c r="G15" s="166"/>
      <c r="H15" s="167">
        <v>2275610.72</v>
      </c>
      <c r="I15" s="168"/>
      <c r="J15" s="167">
        <v>2275610.72</v>
      </c>
      <c r="K15" s="169">
        <v>349168.1234523062</v>
      </c>
      <c r="L15" s="170"/>
      <c r="M15" s="171">
        <v>2624778.8434523065</v>
      </c>
      <c r="N15" s="172">
        <v>0.01201844323704861</v>
      </c>
      <c r="O15" s="172">
        <v>0.01984557569073457</v>
      </c>
    </row>
    <row r="16" spans="1:15" ht="12.75">
      <c r="A16" s="156">
        <v>5</v>
      </c>
      <c r="B16" s="159" t="s">
        <v>34</v>
      </c>
      <c r="C16" s="156" t="s">
        <v>199</v>
      </c>
      <c r="D16" s="166">
        <v>8068369.63</v>
      </c>
      <c r="E16" s="166"/>
      <c r="F16" s="167">
        <v>8068369.63</v>
      </c>
      <c r="G16" s="166"/>
      <c r="H16" s="167">
        <v>8068369.63</v>
      </c>
      <c r="I16" s="168"/>
      <c r="J16" s="167">
        <v>8068369.63</v>
      </c>
      <c r="K16" s="169">
        <v>1238005.0147710138</v>
      </c>
      <c r="L16" s="170"/>
      <c r="M16" s="171">
        <v>9306374.644771013</v>
      </c>
      <c r="N16" s="172">
        <v>0.042612403589697395</v>
      </c>
      <c r="O16" s="172">
        <v>0.07036416149111349</v>
      </c>
    </row>
    <row r="17" spans="1:15" ht="12.75">
      <c r="A17" s="156">
        <v>6</v>
      </c>
      <c r="B17" s="159" t="s">
        <v>200</v>
      </c>
      <c r="C17" s="156" t="s">
        <v>201</v>
      </c>
      <c r="D17" s="166">
        <v>2173524.94</v>
      </c>
      <c r="E17" s="166"/>
      <c r="F17" s="167">
        <v>2173524.94</v>
      </c>
      <c r="G17" s="166"/>
      <c r="H17" s="167">
        <v>2173524.94</v>
      </c>
      <c r="I17" s="168">
        <v>10284588.233892001</v>
      </c>
      <c r="J17" s="167">
        <v>12458113.173892</v>
      </c>
      <c r="K17" s="169">
        <v>1911564.2057989265</v>
      </c>
      <c r="L17" s="170"/>
      <c r="M17" s="171">
        <v>14369677.379690927</v>
      </c>
      <c r="N17" s="172">
        <v>0.0657964583771817</v>
      </c>
      <c r="O17" s="172">
        <v>0.10864706594290044</v>
      </c>
    </row>
    <row r="18" spans="1:15" ht="12.75">
      <c r="A18" s="156">
        <v>7</v>
      </c>
      <c r="B18" s="159" t="s">
        <v>202</v>
      </c>
      <c r="C18" s="156" t="s">
        <v>203</v>
      </c>
      <c r="D18" s="166">
        <v>265785.6</v>
      </c>
      <c r="E18" s="166"/>
      <c r="F18" s="167">
        <v>265785.6</v>
      </c>
      <c r="G18" s="166"/>
      <c r="H18" s="167">
        <v>265785.6</v>
      </c>
      <c r="I18" s="168">
        <v>841904.317818</v>
      </c>
      <c r="J18" s="167">
        <v>1107689.917818</v>
      </c>
      <c r="K18" s="169">
        <v>169963.1692592617</v>
      </c>
      <c r="L18" s="170"/>
      <c r="M18" s="171">
        <v>1277653.0870772619</v>
      </c>
      <c r="N18" s="172">
        <v>0.005850169488367796</v>
      </c>
      <c r="O18" s="172">
        <v>0.009660151410220407</v>
      </c>
    </row>
    <row r="19" spans="1:15" ht="12.75">
      <c r="A19" s="156">
        <v>8</v>
      </c>
      <c r="B19" s="159" t="s">
        <v>204</v>
      </c>
      <c r="C19" s="156" t="s">
        <v>205</v>
      </c>
      <c r="D19" s="166">
        <v>98539.91</v>
      </c>
      <c r="E19" s="166"/>
      <c r="F19" s="167">
        <v>98539.91</v>
      </c>
      <c r="G19" s="166"/>
      <c r="H19" s="167">
        <v>98539.91</v>
      </c>
      <c r="I19" s="168">
        <v>0</v>
      </c>
      <c r="J19" s="167">
        <v>98539.91</v>
      </c>
      <c r="K19" s="169">
        <v>15119.89513736301</v>
      </c>
      <c r="L19" s="170"/>
      <c r="M19" s="171">
        <v>113659.80513736302</v>
      </c>
      <c r="N19" s="172">
        <v>0.0005204301001530167</v>
      </c>
      <c r="O19" s="172">
        <v>0.0008593654552933255</v>
      </c>
    </row>
    <row r="20" spans="1:15" ht="12.75">
      <c r="A20" s="156">
        <v>9</v>
      </c>
      <c r="B20" s="159" t="s">
        <v>206</v>
      </c>
      <c r="C20" s="156" t="s">
        <v>207</v>
      </c>
      <c r="D20" s="166">
        <v>5773932.97</v>
      </c>
      <c r="E20" s="166"/>
      <c r="F20" s="167">
        <v>5773932.97</v>
      </c>
      <c r="G20" s="166"/>
      <c r="H20" s="167">
        <v>5773932.97</v>
      </c>
      <c r="I20" s="168">
        <v>15371375.712030003</v>
      </c>
      <c r="J20" s="167">
        <v>21145308.682030004</v>
      </c>
      <c r="K20" s="169">
        <v>3244521.4321736777</v>
      </c>
      <c r="L20" s="170"/>
      <c r="M20" s="171">
        <v>24389830.11420368</v>
      </c>
      <c r="N20" s="172">
        <v>0.11167713787393685</v>
      </c>
      <c r="O20" s="172">
        <v>0.18440800101045984</v>
      </c>
    </row>
    <row r="21" spans="1:15" ht="12.75">
      <c r="A21" s="154">
        <v>10</v>
      </c>
      <c r="B21" s="161" t="s">
        <v>208</v>
      </c>
      <c r="C21" s="156"/>
      <c r="D21" s="166">
        <v>34463021.580000006</v>
      </c>
      <c r="E21" s="166"/>
      <c r="F21" s="166">
        <v>34463021.580000006</v>
      </c>
      <c r="G21" s="166">
        <v>0</v>
      </c>
      <c r="H21" s="166">
        <v>34463021.580000006</v>
      </c>
      <c r="I21" s="166">
        <v>26497868.263740003</v>
      </c>
      <c r="J21" s="166">
        <v>60960889.84374</v>
      </c>
      <c r="K21" s="166">
        <v>9353796.465997245</v>
      </c>
      <c r="L21" s="174"/>
      <c r="M21" s="171">
        <v>70314686.30973725</v>
      </c>
      <c r="N21" s="172">
        <v>0.3219597217695311</v>
      </c>
      <c r="O21" s="172">
        <v>0.5316392399348842</v>
      </c>
    </row>
    <row r="22" spans="1:15" ht="12.75">
      <c r="A22" s="154">
        <v>11</v>
      </c>
      <c r="B22" s="161" t="s">
        <v>209</v>
      </c>
      <c r="C22" s="156"/>
      <c r="D22" s="175"/>
      <c r="E22" s="166"/>
      <c r="F22" s="175"/>
      <c r="G22" s="166"/>
      <c r="H22" s="176"/>
      <c r="I22" s="168"/>
      <c r="J22" s="177"/>
      <c r="K22" s="169"/>
      <c r="L22" s="178"/>
      <c r="M22" s="268"/>
      <c r="N22" s="172">
        <v>0</v>
      </c>
      <c r="O22" s="172">
        <v>0</v>
      </c>
    </row>
    <row r="23" spans="1:15" ht="12.75">
      <c r="A23" s="156">
        <v>12</v>
      </c>
      <c r="B23" s="159" t="s">
        <v>195</v>
      </c>
      <c r="C23" s="156" t="s">
        <v>210</v>
      </c>
      <c r="D23" s="166">
        <v>3851007.25</v>
      </c>
      <c r="E23" s="166"/>
      <c r="F23" s="167">
        <v>3851007.25</v>
      </c>
      <c r="G23" s="166"/>
      <c r="H23" s="167">
        <v>3851007.25</v>
      </c>
      <c r="I23" s="168"/>
      <c r="J23" s="167">
        <v>3851007.25</v>
      </c>
      <c r="K23" s="169">
        <v>590895.8694322401</v>
      </c>
      <c r="L23" s="170"/>
      <c r="M23" s="171">
        <v>4441903.11943224</v>
      </c>
      <c r="N23" s="172">
        <v>0.020338765164363285</v>
      </c>
      <c r="O23" s="172">
        <v>0.03358459124566023</v>
      </c>
    </row>
    <row r="24" spans="1:15" ht="12.75">
      <c r="A24" s="156">
        <v>13</v>
      </c>
      <c r="B24" s="159" t="s">
        <v>197</v>
      </c>
      <c r="C24" s="156" t="s">
        <v>211</v>
      </c>
      <c r="D24" s="166">
        <v>366490.89</v>
      </c>
      <c r="E24" s="166"/>
      <c r="F24" s="167">
        <v>366490.89</v>
      </c>
      <c r="G24" s="166"/>
      <c r="H24" s="167">
        <v>366490.89</v>
      </c>
      <c r="I24" s="168"/>
      <c r="J24" s="167">
        <v>366490.89</v>
      </c>
      <c r="K24" s="169">
        <v>56234.106826349256</v>
      </c>
      <c r="L24" s="170"/>
      <c r="M24" s="171">
        <v>422724.9968263493</v>
      </c>
      <c r="N24" s="172">
        <v>0.0019355902657904626</v>
      </c>
      <c r="O24" s="172">
        <v>0.003196162961237798</v>
      </c>
    </row>
    <row r="25" spans="1:15" ht="12.75">
      <c r="A25" s="156">
        <v>14</v>
      </c>
      <c r="B25" s="159" t="s">
        <v>34</v>
      </c>
      <c r="C25" s="156" t="s">
        <v>212</v>
      </c>
      <c r="D25" s="166">
        <v>10924040.95</v>
      </c>
      <c r="E25" s="166"/>
      <c r="F25" s="167">
        <v>10924040.95</v>
      </c>
      <c r="G25" s="166"/>
      <c r="H25" s="167">
        <v>10924040.95</v>
      </c>
      <c r="I25" s="168"/>
      <c r="J25" s="167">
        <v>10924040.95</v>
      </c>
      <c r="K25" s="169">
        <v>1676177.2325574418</v>
      </c>
      <c r="L25" s="170"/>
      <c r="M25" s="171">
        <v>12600218.182557441</v>
      </c>
      <c r="N25" s="172">
        <v>0.05769438723542731</v>
      </c>
      <c r="O25" s="172">
        <v>0.09526843920031672</v>
      </c>
    </row>
    <row r="26" spans="1:15" ht="12.75">
      <c r="A26" s="156">
        <v>15</v>
      </c>
      <c r="B26" s="159" t="s">
        <v>206</v>
      </c>
      <c r="C26" s="156" t="s">
        <v>213</v>
      </c>
      <c r="D26" s="166">
        <v>73791</v>
      </c>
      <c r="E26" s="166"/>
      <c r="F26" s="167">
        <v>73791</v>
      </c>
      <c r="G26" s="166"/>
      <c r="H26" s="167">
        <v>73791</v>
      </c>
      <c r="I26" s="168">
        <v>680817.084516</v>
      </c>
      <c r="J26" s="167">
        <v>754608.084516</v>
      </c>
      <c r="K26" s="169">
        <v>115786.53875052539</v>
      </c>
      <c r="L26" s="170"/>
      <c r="M26" s="171">
        <v>870394.6232665253</v>
      </c>
      <c r="N26" s="172">
        <v>0.003985398007781193</v>
      </c>
      <c r="O26" s="172">
        <v>0.00658092868278565</v>
      </c>
    </row>
    <row r="27" spans="1:15" ht="12.75">
      <c r="A27" s="154">
        <v>16</v>
      </c>
      <c r="B27" s="161" t="s">
        <v>214</v>
      </c>
      <c r="C27" s="156"/>
      <c r="D27" s="166">
        <v>15215330.09</v>
      </c>
      <c r="E27" s="166"/>
      <c r="F27" s="166">
        <v>15215330.09</v>
      </c>
      <c r="G27" s="166">
        <v>0</v>
      </c>
      <c r="H27" s="166">
        <v>15215330.09</v>
      </c>
      <c r="I27" s="166">
        <v>680817.084516</v>
      </c>
      <c r="J27" s="166">
        <v>15896147.174516</v>
      </c>
      <c r="K27" s="166">
        <v>2439093.7475665566</v>
      </c>
      <c r="L27" s="170"/>
      <c r="M27" s="171">
        <v>18335240.92208256</v>
      </c>
      <c r="N27" s="172">
        <v>0.08395414067336227</v>
      </c>
      <c r="O27" s="172">
        <v>0.13863012209000042</v>
      </c>
    </row>
    <row r="28" spans="1:15" ht="12.75">
      <c r="A28" s="154">
        <v>17</v>
      </c>
      <c r="B28" s="161" t="s">
        <v>215</v>
      </c>
      <c r="C28" s="156"/>
      <c r="D28" s="175"/>
      <c r="E28" s="166"/>
      <c r="F28" s="175"/>
      <c r="G28" s="166"/>
      <c r="H28" s="176"/>
      <c r="I28" s="168"/>
      <c r="J28" s="177"/>
      <c r="K28" s="169"/>
      <c r="L28" s="178"/>
      <c r="M28" s="268"/>
      <c r="N28" s="172">
        <v>0</v>
      </c>
      <c r="O28" s="172">
        <v>0</v>
      </c>
    </row>
    <row r="29" spans="1:15" ht="12.75">
      <c r="A29" s="156">
        <v>18</v>
      </c>
      <c r="B29" s="159" t="s">
        <v>216</v>
      </c>
      <c r="C29" s="156"/>
      <c r="D29" s="166">
        <v>19658265.060000002</v>
      </c>
      <c r="E29" s="166"/>
      <c r="F29" s="166">
        <v>19658265.060000002</v>
      </c>
      <c r="G29" s="166">
        <v>0</v>
      </c>
      <c r="H29" s="166">
        <v>19658265.060000002</v>
      </c>
      <c r="I29" s="166">
        <v>0</v>
      </c>
      <c r="J29" s="166">
        <v>19658265.060000002</v>
      </c>
      <c r="K29" s="166">
        <v>3016350.4948369362</v>
      </c>
      <c r="L29" s="180" t="s">
        <v>217</v>
      </c>
      <c r="M29" s="171">
        <v>22674615.554836936</v>
      </c>
      <c r="N29" s="172">
        <v>0.10382344426750897</v>
      </c>
      <c r="O29" s="172">
        <v>0.17143951017982229</v>
      </c>
    </row>
    <row r="30" spans="1:15" ht="12.75">
      <c r="A30" s="156">
        <v>19</v>
      </c>
      <c r="B30" s="159" t="s">
        <v>218</v>
      </c>
      <c r="C30" s="156"/>
      <c r="D30" s="166">
        <v>2642101.6100000003</v>
      </c>
      <c r="E30" s="166"/>
      <c r="F30" s="166">
        <v>2642101.6100000003</v>
      </c>
      <c r="G30" s="166">
        <v>0</v>
      </c>
      <c r="H30" s="166">
        <v>2642101.6100000003</v>
      </c>
      <c r="I30" s="166">
        <v>0</v>
      </c>
      <c r="J30" s="166">
        <v>2642101.6100000003</v>
      </c>
      <c r="K30" s="166">
        <v>405402.2302786555</v>
      </c>
      <c r="L30" s="180" t="s">
        <v>219</v>
      </c>
      <c r="M30" s="171">
        <v>3047503.8402786558</v>
      </c>
      <c r="N30" s="172">
        <v>0.013954033502839072</v>
      </c>
      <c r="O30" s="172">
        <v>0.023041738651972368</v>
      </c>
    </row>
    <row r="31" spans="1:15" ht="12.75">
      <c r="A31" s="156">
        <v>20</v>
      </c>
      <c r="B31" s="159" t="s">
        <v>220</v>
      </c>
      <c r="C31" s="156"/>
      <c r="D31" s="166">
        <v>18992410.58</v>
      </c>
      <c r="E31" s="166"/>
      <c r="F31" s="166">
        <v>18992410.58</v>
      </c>
      <c r="G31" s="166">
        <v>0</v>
      </c>
      <c r="H31" s="166">
        <v>18992410.58</v>
      </c>
      <c r="I31" s="166">
        <v>0</v>
      </c>
      <c r="J31" s="166">
        <v>18992410.58</v>
      </c>
      <c r="K31" s="166">
        <v>2914182.2473284556</v>
      </c>
      <c r="L31" s="180" t="s">
        <v>219</v>
      </c>
      <c r="M31" s="171">
        <v>21906592.827328455</v>
      </c>
      <c r="N31" s="172">
        <v>0.10030679082512471</v>
      </c>
      <c r="O31" s="172">
        <v>0.1656326006914302</v>
      </c>
    </row>
    <row r="32" spans="1:15" ht="12.75">
      <c r="A32" s="156">
        <v>21</v>
      </c>
      <c r="B32" s="159" t="s">
        <v>221</v>
      </c>
      <c r="C32" s="156"/>
      <c r="D32" s="166">
        <v>2173524.94</v>
      </c>
      <c r="E32" s="166"/>
      <c r="F32" s="166">
        <v>2173524.94</v>
      </c>
      <c r="G32" s="166">
        <v>0</v>
      </c>
      <c r="H32" s="166">
        <v>2173524.94</v>
      </c>
      <c r="I32" s="166">
        <v>10284588.233892001</v>
      </c>
      <c r="J32" s="166">
        <v>12458113.173892</v>
      </c>
      <c r="K32" s="166">
        <v>1911564.2057989265</v>
      </c>
      <c r="L32" s="180"/>
      <c r="M32" s="171">
        <v>14369677.379690927</v>
      </c>
      <c r="N32" s="172">
        <v>0.0657964583771817</v>
      </c>
      <c r="O32" s="172">
        <v>0.10864706594290044</v>
      </c>
    </row>
    <row r="33" spans="1:15" ht="12.75">
      <c r="A33" s="156">
        <v>22</v>
      </c>
      <c r="B33" s="159" t="s">
        <v>222</v>
      </c>
      <c r="C33" s="156"/>
      <c r="D33" s="166">
        <v>265785.6</v>
      </c>
      <c r="E33" s="166"/>
      <c r="F33" s="166">
        <v>265785.6</v>
      </c>
      <c r="G33" s="166">
        <v>0</v>
      </c>
      <c r="H33" s="166">
        <v>265785.6</v>
      </c>
      <c r="I33" s="166">
        <v>841904.317818</v>
      </c>
      <c r="J33" s="166">
        <v>1107689.917818</v>
      </c>
      <c r="K33" s="166">
        <v>169963.1692592617</v>
      </c>
      <c r="L33" s="174"/>
      <c r="M33" s="171">
        <v>1277653.0870772619</v>
      </c>
      <c r="N33" s="172">
        <v>0.005850169488367796</v>
      </c>
      <c r="O33" s="172">
        <v>0.009660151410220407</v>
      </c>
    </row>
    <row r="34" spans="1:15" ht="12.75">
      <c r="A34" s="156">
        <v>23</v>
      </c>
      <c r="B34" s="159" t="s">
        <v>223</v>
      </c>
      <c r="C34" s="156"/>
      <c r="D34" s="166">
        <v>98539.91</v>
      </c>
      <c r="E34" s="166"/>
      <c r="F34" s="166">
        <v>98539.91</v>
      </c>
      <c r="G34" s="166">
        <v>0</v>
      </c>
      <c r="H34" s="166">
        <v>98539.91</v>
      </c>
      <c r="I34" s="166">
        <v>0</v>
      </c>
      <c r="J34" s="166">
        <v>98539.91</v>
      </c>
      <c r="K34" s="166">
        <v>15119.89513736301</v>
      </c>
      <c r="L34" s="174"/>
      <c r="M34" s="171">
        <v>113659.80513736302</v>
      </c>
      <c r="N34" s="172">
        <v>0.0005204301001530167</v>
      </c>
      <c r="O34" s="172">
        <v>0.0008593654552933255</v>
      </c>
    </row>
    <row r="35" spans="1:15" ht="13.5" thickBot="1">
      <c r="A35" s="156">
        <v>24</v>
      </c>
      <c r="B35" s="159" t="s">
        <v>224</v>
      </c>
      <c r="C35" s="156"/>
      <c r="D35" s="166">
        <v>5847723.97</v>
      </c>
      <c r="E35" s="166"/>
      <c r="F35" s="166">
        <v>5847723.97</v>
      </c>
      <c r="G35" s="166">
        <v>0</v>
      </c>
      <c r="H35" s="166">
        <v>5847723.97</v>
      </c>
      <c r="I35" s="166">
        <v>16052192.796546003</v>
      </c>
      <c r="J35" s="166">
        <v>21899916.766546004</v>
      </c>
      <c r="K35" s="166">
        <v>3360307.9709242033</v>
      </c>
      <c r="L35" s="174"/>
      <c r="M35" s="171">
        <v>25260224.737470206</v>
      </c>
      <c r="N35" s="172">
        <v>0.11566253588171804</v>
      </c>
      <c r="O35" s="181">
        <v>0.1909889296932455</v>
      </c>
    </row>
    <row r="36" spans="1:15" ht="14.25" thickBot="1" thickTop="1">
      <c r="A36" s="154">
        <v>25</v>
      </c>
      <c r="B36" s="161" t="s">
        <v>225</v>
      </c>
      <c r="C36" s="156"/>
      <c r="D36" s="166">
        <v>49678351.669999994</v>
      </c>
      <c r="E36" s="166"/>
      <c r="F36" s="166">
        <v>49678351.669999994</v>
      </c>
      <c r="G36" s="166">
        <v>0</v>
      </c>
      <c r="H36" s="166">
        <v>49678351.669999994</v>
      </c>
      <c r="I36" s="166">
        <v>27178685.348256007</v>
      </c>
      <c r="J36" s="166">
        <v>76857037.01825601</v>
      </c>
      <c r="K36" s="166">
        <v>11792890.2135638</v>
      </c>
      <c r="L36" s="170"/>
      <c r="M36" s="171">
        <v>88649927.23181981</v>
      </c>
      <c r="N36" s="182">
        <v>0.40591386244289335</v>
      </c>
      <c r="O36" s="183">
        <v>0.6702693620248845</v>
      </c>
    </row>
    <row r="37" spans="1:15" ht="13.5" thickTop="1">
      <c r="A37" s="154">
        <v>26</v>
      </c>
      <c r="B37" s="155" t="s">
        <v>226</v>
      </c>
      <c r="C37" s="156"/>
      <c r="D37" s="184"/>
      <c r="E37" s="166"/>
      <c r="F37" s="184"/>
      <c r="G37" s="166"/>
      <c r="H37" s="184"/>
      <c r="I37" s="168"/>
      <c r="J37" s="185"/>
      <c r="K37" s="169"/>
      <c r="L37" s="186"/>
      <c r="M37" s="187"/>
      <c r="N37" s="172">
        <v>0</v>
      </c>
      <c r="O37" s="188">
        <v>0</v>
      </c>
    </row>
    <row r="38" spans="1:15" ht="12.75">
      <c r="A38" s="154">
        <v>27</v>
      </c>
      <c r="B38" s="161" t="s">
        <v>194</v>
      </c>
      <c r="C38" s="156"/>
      <c r="D38" s="189"/>
      <c r="E38" s="166"/>
      <c r="F38" s="189"/>
      <c r="G38" s="166"/>
      <c r="H38" s="189"/>
      <c r="I38" s="168"/>
      <c r="J38" s="190"/>
      <c r="K38" s="169"/>
      <c r="L38" s="178"/>
      <c r="M38" s="179"/>
      <c r="N38" s="172">
        <v>0</v>
      </c>
      <c r="O38" s="172">
        <v>0</v>
      </c>
    </row>
    <row r="39" spans="1:15" ht="12.75">
      <c r="A39" s="156">
        <v>28</v>
      </c>
      <c r="B39" s="159" t="s">
        <v>227</v>
      </c>
      <c r="C39" s="156" t="s">
        <v>228</v>
      </c>
      <c r="D39" s="166">
        <v>118238.97</v>
      </c>
      <c r="E39" s="166"/>
      <c r="F39" s="167">
        <v>118238.97</v>
      </c>
      <c r="G39" s="166"/>
      <c r="H39" s="167">
        <v>118238.97</v>
      </c>
      <c r="I39" s="168"/>
      <c r="J39" s="167">
        <v>118238.97</v>
      </c>
      <c r="K39" s="169">
        <v>18142.505179371594</v>
      </c>
      <c r="L39" s="170"/>
      <c r="M39" s="173">
        <v>136381.4751793716</v>
      </c>
      <c r="N39" s="172">
        <v>0.0006244689994042977</v>
      </c>
      <c r="O39" s="172">
        <v>0.0010311607376895702</v>
      </c>
    </row>
    <row r="40" spans="1:15" ht="12.75">
      <c r="A40" s="156">
        <v>29</v>
      </c>
      <c r="B40" s="159" t="s">
        <v>229</v>
      </c>
      <c r="C40" s="156"/>
      <c r="D40" s="166"/>
      <c r="E40" s="166"/>
      <c r="F40" s="167">
        <v>0</v>
      </c>
      <c r="G40" s="166"/>
      <c r="H40" s="167">
        <v>0</v>
      </c>
      <c r="I40" s="168"/>
      <c r="J40" s="167">
        <v>0</v>
      </c>
      <c r="K40" s="169">
        <v>0</v>
      </c>
      <c r="L40" s="170"/>
      <c r="M40" s="173">
        <v>0</v>
      </c>
      <c r="N40" s="172">
        <v>0</v>
      </c>
      <c r="O40" s="172">
        <v>0</v>
      </c>
    </row>
    <row r="41" spans="1:15" ht="12.75">
      <c r="A41" s="156">
        <v>30</v>
      </c>
      <c r="B41" s="159" t="s">
        <v>230</v>
      </c>
      <c r="C41" s="156" t="s">
        <v>231</v>
      </c>
      <c r="D41" s="166">
        <v>387523.67</v>
      </c>
      <c r="E41" s="166"/>
      <c r="F41" s="167">
        <v>387523.67</v>
      </c>
      <c r="G41" s="166"/>
      <c r="H41" s="167">
        <v>387523.67</v>
      </c>
      <c r="I41" s="168"/>
      <c r="J41" s="167">
        <v>387523.67</v>
      </c>
      <c r="K41" s="169">
        <v>59461.3619359513</v>
      </c>
      <c r="L41" s="170"/>
      <c r="M41" s="173">
        <v>446985.03193595127</v>
      </c>
      <c r="N41" s="172">
        <v>0.0020466730930621367</v>
      </c>
      <c r="O41" s="172">
        <v>0.0033795896008682207</v>
      </c>
    </row>
    <row r="42" spans="1:15" ht="12.75">
      <c r="A42" s="156">
        <v>31</v>
      </c>
      <c r="B42" s="159" t="s">
        <v>232</v>
      </c>
      <c r="C42" s="156" t="s">
        <v>233</v>
      </c>
      <c r="D42" s="166">
        <v>331624.21</v>
      </c>
      <c r="E42" s="166"/>
      <c r="F42" s="167">
        <v>331624.21</v>
      </c>
      <c r="G42" s="166"/>
      <c r="H42" s="167">
        <v>331624.21</v>
      </c>
      <c r="I42" s="168"/>
      <c r="J42" s="167">
        <v>331624.21</v>
      </c>
      <c r="K42" s="169">
        <v>50884.18773886489</v>
      </c>
      <c r="L42" s="170"/>
      <c r="M42" s="173">
        <v>382508.39773886494</v>
      </c>
      <c r="N42" s="172">
        <v>0.001751444879779828</v>
      </c>
      <c r="O42" s="172">
        <v>0.0028920910341093207</v>
      </c>
    </row>
    <row r="43" spans="1:15" ht="12.75">
      <c r="A43" s="156">
        <v>32</v>
      </c>
      <c r="B43" s="159" t="s">
        <v>197</v>
      </c>
      <c r="C43" s="156" t="s">
        <v>234</v>
      </c>
      <c r="D43" s="166">
        <v>0</v>
      </c>
      <c r="E43" s="166"/>
      <c r="F43" s="167">
        <v>0</v>
      </c>
      <c r="G43" s="166"/>
      <c r="H43" s="167">
        <v>0</v>
      </c>
      <c r="I43" s="168"/>
      <c r="J43" s="167">
        <v>0</v>
      </c>
      <c r="K43" s="169">
        <v>0</v>
      </c>
      <c r="L43" s="170"/>
      <c r="M43" s="173">
        <v>0</v>
      </c>
      <c r="N43" s="172">
        <v>0</v>
      </c>
      <c r="O43" s="172">
        <v>0</v>
      </c>
    </row>
    <row r="44" spans="1:15" ht="12.75">
      <c r="A44" s="156">
        <v>33</v>
      </c>
      <c r="B44" s="159" t="s">
        <v>34</v>
      </c>
      <c r="C44" s="156" t="s">
        <v>235</v>
      </c>
      <c r="D44" s="166">
        <v>14976862.67</v>
      </c>
      <c r="E44" s="166"/>
      <c r="F44" s="167">
        <v>14976862.67</v>
      </c>
      <c r="G44" s="166"/>
      <c r="H44" s="167">
        <v>14976862.67</v>
      </c>
      <c r="I44" s="168"/>
      <c r="J44" s="167">
        <v>14976862.67</v>
      </c>
      <c r="K44" s="169">
        <v>2298039.373661764</v>
      </c>
      <c r="L44" s="170"/>
      <c r="M44" s="173">
        <v>17274902.043661766</v>
      </c>
      <c r="N44" s="172">
        <v>0.07909901824880983</v>
      </c>
      <c r="O44" s="172">
        <v>0.13061305218636957</v>
      </c>
    </row>
    <row r="45" spans="1:15" ht="12.75">
      <c r="A45" s="156">
        <v>34</v>
      </c>
      <c r="B45" s="159" t="s">
        <v>200</v>
      </c>
      <c r="C45" s="156" t="s">
        <v>236</v>
      </c>
      <c r="D45" s="166">
        <v>1548579.93</v>
      </c>
      <c r="E45" s="166"/>
      <c r="F45" s="167">
        <v>1548579.93</v>
      </c>
      <c r="G45" s="166"/>
      <c r="H45" s="167">
        <v>1548579.93</v>
      </c>
      <c r="I45" s="168">
        <v>5178632.686108</v>
      </c>
      <c r="J45" s="167">
        <v>6727212.616107999</v>
      </c>
      <c r="K45" s="169">
        <v>1032218.816947351</v>
      </c>
      <c r="L45" s="170"/>
      <c r="M45" s="173">
        <v>7759431.433055351</v>
      </c>
      <c r="N45" s="172">
        <v>0.03552919761700334</v>
      </c>
      <c r="O45" s="172">
        <v>0.05866794614178818</v>
      </c>
    </row>
    <row r="46" spans="1:15" ht="12.75">
      <c r="A46" s="156">
        <v>35</v>
      </c>
      <c r="B46" s="159" t="s">
        <v>202</v>
      </c>
      <c r="C46" s="156" t="s">
        <v>237</v>
      </c>
      <c r="D46" s="166">
        <v>224575.46</v>
      </c>
      <c r="E46" s="166"/>
      <c r="F46" s="167">
        <v>224575.46</v>
      </c>
      <c r="G46" s="166"/>
      <c r="H46" s="167">
        <v>224575.46</v>
      </c>
      <c r="I46" s="168">
        <v>423926.86218199995</v>
      </c>
      <c r="J46" s="167">
        <v>648502.3221819999</v>
      </c>
      <c r="K46" s="169">
        <v>99505.74450218435</v>
      </c>
      <c r="L46" s="170"/>
      <c r="M46" s="173">
        <v>748008.0666841842</v>
      </c>
      <c r="N46" s="172">
        <v>0.003425009506124393</v>
      </c>
      <c r="O46" s="172">
        <v>0.005655581513730966</v>
      </c>
    </row>
    <row r="47" spans="1:15" ht="12.75">
      <c r="A47" s="156">
        <v>36</v>
      </c>
      <c r="B47" s="159" t="s">
        <v>204</v>
      </c>
      <c r="C47" s="156" t="s">
        <v>238</v>
      </c>
      <c r="D47" s="166">
        <v>125670.33</v>
      </c>
      <c r="E47" s="166"/>
      <c r="F47" s="167">
        <v>125670.33</v>
      </c>
      <c r="G47" s="166"/>
      <c r="H47" s="167">
        <v>125670.33</v>
      </c>
      <c r="I47" s="168">
        <v>0</v>
      </c>
      <c r="J47" s="167">
        <v>125670.33</v>
      </c>
      <c r="K47" s="169">
        <v>19282.767880321837</v>
      </c>
      <c r="L47" s="170"/>
      <c r="M47" s="173">
        <v>144953.09788032185</v>
      </c>
      <c r="N47" s="172">
        <v>0.0006637170911579143</v>
      </c>
      <c r="O47" s="172">
        <v>0.0010959695453072005</v>
      </c>
    </row>
    <row r="48" spans="1:15" ht="12.75">
      <c r="A48" s="156">
        <v>37</v>
      </c>
      <c r="B48" s="159" t="s">
        <v>206</v>
      </c>
      <c r="C48" s="156" t="s">
        <v>239</v>
      </c>
      <c r="D48" s="167">
        <v>1588519.2</v>
      </c>
      <c r="E48" s="166"/>
      <c r="F48" s="167">
        <v>1588519.2</v>
      </c>
      <c r="G48" s="166"/>
      <c r="H48" s="167">
        <v>1588519.2</v>
      </c>
      <c r="I48" s="168">
        <v>7739999.587970001</v>
      </c>
      <c r="J48" s="167">
        <v>9328518.78797</v>
      </c>
      <c r="K48" s="169">
        <v>1431361.42362041</v>
      </c>
      <c r="L48" s="170"/>
      <c r="M48" s="173">
        <v>10759880.211590411</v>
      </c>
      <c r="N48" s="172">
        <v>0.049267773505197295</v>
      </c>
      <c r="O48" s="172">
        <v>0.08135390823308221</v>
      </c>
    </row>
    <row r="49" spans="1:15" ht="12.75">
      <c r="A49" s="156">
        <v>38</v>
      </c>
      <c r="B49" s="161" t="s">
        <v>240</v>
      </c>
      <c r="C49" s="156"/>
      <c r="D49" s="166">
        <v>19301594.439999998</v>
      </c>
      <c r="E49" s="166"/>
      <c r="F49" s="166">
        <v>19301594.439999998</v>
      </c>
      <c r="G49" s="166">
        <v>0</v>
      </c>
      <c r="H49" s="166">
        <v>19301594.439999998</v>
      </c>
      <c r="I49" s="166">
        <v>13342559.13626</v>
      </c>
      <c r="J49" s="166">
        <v>32644153.57626</v>
      </c>
      <c r="K49" s="166">
        <v>5008896.181466219</v>
      </c>
      <c r="L49" s="174"/>
      <c r="M49" s="173">
        <v>37653049.757726215</v>
      </c>
      <c r="N49" s="172">
        <v>0.17240730294053902</v>
      </c>
      <c r="O49" s="172">
        <v>0.2846892989929452</v>
      </c>
    </row>
    <row r="50" spans="1:15" ht="12.75">
      <c r="A50" s="156">
        <v>39</v>
      </c>
      <c r="B50" s="161" t="s">
        <v>209</v>
      </c>
      <c r="C50" s="156"/>
      <c r="D50" s="176"/>
      <c r="E50" s="166"/>
      <c r="F50" s="176"/>
      <c r="G50" s="166"/>
      <c r="H50" s="176"/>
      <c r="I50" s="168"/>
      <c r="J50" s="177"/>
      <c r="K50" s="169"/>
      <c r="L50" s="178"/>
      <c r="M50" s="179"/>
      <c r="N50" s="172">
        <v>0</v>
      </c>
      <c r="O50" s="172">
        <v>0</v>
      </c>
    </row>
    <row r="51" spans="1:15" ht="12.75">
      <c r="A51" s="156">
        <v>40</v>
      </c>
      <c r="B51" s="159" t="s">
        <v>227</v>
      </c>
      <c r="C51" s="156" t="s">
        <v>241</v>
      </c>
      <c r="D51" s="166">
        <v>14.76</v>
      </c>
      <c r="E51" s="166"/>
      <c r="F51" s="167">
        <v>14.76</v>
      </c>
      <c r="G51" s="166"/>
      <c r="H51" s="167">
        <v>14.76</v>
      </c>
      <c r="I51" s="168"/>
      <c r="J51" s="167">
        <v>14.76</v>
      </c>
      <c r="K51" s="169">
        <v>2.264764116665806</v>
      </c>
      <c r="L51" s="170"/>
      <c r="M51" s="173">
        <v>17.024764116665807</v>
      </c>
      <c r="N51" s="172">
        <v>7.795367661953951E-08</v>
      </c>
      <c r="O51" s="172">
        <v>1.2872179526173186E-07</v>
      </c>
    </row>
    <row r="52" spans="1:15" ht="12.75">
      <c r="A52" s="156">
        <v>41</v>
      </c>
      <c r="B52" s="159" t="s">
        <v>229</v>
      </c>
      <c r="C52" s="156"/>
      <c r="D52" s="166"/>
      <c r="E52" s="166"/>
      <c r="F52" s="167">
        <v>0</v>
      </c>
      <c r="G52" s="166"/>
      <c r="H52" s="167">
        <v>0</v>
      </c>
      <c r="I52" s="168"/>
      <c r="J52" s="167">
        <v>0</v>
      </c>
      <c r="K52" s="169">
        <v>0</v>
      </c>
      <c r="L52" s="170"/>
      <c r="M52" s="173">
        <v>0</v>
      </c>
      <c r="N52" s="172">
        <v>0</v>
      </c>
      <c r="O52" s="172">
        <v>0</v>
      </c>
    </row>
    <row r="53" spans="1:15" ht="12.75">
      <c r="A53" s="156">
        <v>42</v>
      </c>
      <c r="B53" s="159" t="s">
        <v>230</v>
      </c>
      <c r="C53" s="156"/>
      <c r="D53" s="166"/>
      <c r="E53" s="166"/>
      <c r="F53" s="167">
        <v>0</v>
      </c>
      <c r="G53" s="166"/>
      <c r="H53" s="167">
        <v>0</v>
      </c>
      <c r="I53" s="168"/>
      <c r="J53" s="167">
        <v>0</v>
      </c>
      <c r="K53" s="169">
        <v>0</v>
      </c>
      <c r="L53" s="170"/>
      <c r="M53" s="173">
        <v>0</v>
      </c>
      <c r="N53" s="172">
        <v>0</v>
      </c>
      <c r="O53" s="172">
        <v>0</v>
      </c>
    </row>
    <row r="54" spans="1:15" ht="12.75">
      <c r="A54" s="156">
        <v>43</v>
      </c>
      <c r="B54" s="159" t="s">
        <v>232</v>
      </c>
      <c r="C54" s="156" t="s">
        <v>242</v>
      </c>
      <c r="D54" s="166">
        <v>206416.79</v>
      </c>
      <c r="E54" s="166"/>
      <c r="F54" s="167">
        <v>206416.79</v>
      </c>
      <c r="G54" s="166"/>
      <c r="H54" s="167">
        <v>206416.79</v>
      </c>
      <c r="I54" s="168"/>
      <c r="J54" s="167">
        <v>206416.79</v>
      </c>
      <c r="K54" s="169">
        <v>31672.448446432332</v>
      </c>
      <c r="L54" s="170"/>
      <c r="M54" s="173">
        <v>238089.23844643234</v>
      </c>
      <c r="N54" s="172">
        <v>0.0010901726081641867</v>
      </c>
      <c r="O54" s="172">
        <v>0.0018001585217455218</v>
      </c>
    </row>
    <row r="55" spans="1:15" ht="12.75">
      <c r="A55" s="156">
        <v>44</v>
      </c>
      <c r="B55" s="159" t="s">
        <v>197</v>
      </c>
      <c r="C55" s="156" t="s">
        <v>243</v>
      </c>
      <c r="D55" s="166">
        <v>83053.83</v>
      </c>
      <c r="E55" s="166"/>
      <c r="F55" s="167">
        <v>83053.83</v>
      </c>
      <c r="G55" s="166"/>
      <c r="H55" s="167">
        <v>83053.83</v>
      </c>
      <c r="I55" s="166"/>
      <c r="J55" s="167">
        <v>83053.83</v>
      </c>
      <c r="K55" s="169">
        <v>12743.721811359215</v>
      </c>
      <c r="L55" s="170"/>
      <c r="M55" s="173">
        <v>95797.55181135921</v>
      </c>
      <c r="N55" s="172">
        <v>0.00043864169416220924</v>
      </c>
      <c r="O55" s="172">
        <v>0.0007243115244554663</v>
      </c>
    </row>
    <row r="56" spans="1:15" ht="12.75">
      <c r="A56" s="156">
        <v>45</v>
      </c>
      <c r="B56" s="159" t="s">
        <v>34</v>
      </c>
      <c r="C56" s="156" t="s">
        <v>244</v>
      </c>
      <c r="D56" s="166">
        <v>4490688.13</v>
      </c>
      <c r="E56" s="166"/>
      <c r="F56" s="167">
        <v>4490688.13</v>
      </c>
      <c r="G56" s="166"/>
      <c r="H56" s="167">
        <v>4490688.13</v>
      </c>
      <c r="I56" s="168"/>
      <c r="J56" s="167">
        <v>4490688.13</v>
      </c>
      <c r="K56" s="169">
        <v>689048.0579919424</v>
      </c>
      <c r="L56" s="170"/>
      <c r="M56" s="173">
        <v>5179736.187991942</v>
      </c>
      <c r="N56" s="172">
        <v>0.023717184978673752</v>
      </c>
      <c r="O56" s="172">
        <v>0.03916324106057923</v>
      </c>
    </row>
    <row r="57" spans="1:15" ht="12.75">
      <c r="A57" s="156">
        <v>46</v>
      </c>
      <c r="B57" s="159" t="s">
        <v>206</v>
      </c>
      <c r="C57" s="156" t="s">
        <v>245</v>
      </c>
      <c r="D57" s="167">
        <v>41717.91</v>
      </c>
      <c r="E57" s="166"/>
      <c r="F57" s="167">
        <v>41717.91</v>
      </c>
      <c r="G57" s="166"/>
      <c r="H57" s="167">
        <v>41717.91</v>
      </c>
      <c r="I57" s="168">
        <v>342814.075484</v>
      </c>
      <c r="J57" s="167">
        <v>384531.98548399995</v>
      </c>
      <c r="K57" s="169">
        <v>59002.319948131415</v>
      </c>
      <c r="L57" s="170"/>
      <c r="M57" s="173">
        <v>443534.30543213134</v>
      </c>
      <c r="N57" s="172">
        <v>0.0020308727673637663</v>
      </c>
      <c r="O57" s="172">
        <v>0.0033534991535947617</v>
      </c>
    </row>
    <row r="58" spans="1:15" ht="12.75">
      <c r="A58" s="156">
        <v>47</v>
      </c>
      <c r="B58" s="161" t="s">
        <v>246</v>
      </c>
      <c r="C58" s="156"/>
      <c r="D58" s="166">
        <v>4821891.42</v>
      </c>
      <c r="E58" s="166"/>
      <c r="F58" s="166">
        <v>4821891.42</v>
      </c>
      <c r="G58" s="166">
        <v>0</v>
      </c>
      <c r="H58" s="166">
        <v>4821891.42</v>
      </c>
      <c r="I58" s="166">
        <v>342814.075484</v>
      </c>
      <c r="J58" s="166">
        <v>5164705.495484</v>
      </c>
      <c r="K58" s="166">
        <v>792468.8129619821</v>
      </c>
      <c r="L58" s="174"/>
      <c r="M58" s="173">
        <v>5957174.308445982</v>
      </c>
      <c r="N58" s="172">
        <v>0.027276950002040532</v>
      </c>
      <c r="O58" s="172">
        <v>0.04504133898217024</v>
      </c>
    </row>
    <row r="59" spans="1:15" ht="12.75">
      <c r="A59" s="156">
        <v>48</v>
      </c>
      <c r="B59" s="155" t="s">
        <v>247</v>
      </c>
      <c r="C59" s="156"/>
      <c r="D59" s="184"/>
      <c r="E59" s="166"/>
      <c r="F59" s="184"/>
      <c r="G59" s="166"/>
      <c r="H59" s="184"/>
      <c r="I59" s="168"/>
      <c r="J59" s="185"/>
      <c r="K59" s="169"/>
      <c r="L59" s="178"/>
      <c r="M59" s="179"/>
      <c r="N59" s="172">
        <v>0</v>
      </c>
      <c r="O59" s="172">
        <v>0</v>
      </c>
    </row>
    <row r="60" spans="1:15" ht="12.75">
      <c r="A60" s="156">
        <v>49</v>
      </c>
      <c r="B60" s="161" t="s">
        <v>215</v>
      </c>
      <c r="C60" s="156"/>
      <c r="D60" s="189"/>
      <c r="E60" s="166"/>
      <c r="F60" s="189"/>
      <c r="G60" s="166"/>
      <c r="H60" s="189"/>
      <c r="I60" s="168"/>
      <c r="J60" s="190"/>
      <c r="K60" s="169"/>
      <c r="L60" s="178"/>
      <c r="M60" s="179"/>
      <c r="N60" s="172">
        <v>0</v>
      </c>
      <c r="O60" s="172">
        <v>0</v>
      </c>
    </row>
    <row r="61" spans="1:15" ht="12.75">
      <c r="A61" s="156">
        <v>50</v>
      </c>
      <c r="B61" s="159" t="s">
        <v>248</v>
      </c>
      <c r="C61" s="156"/>
      <c r="D61" s="166">
        <v>118253.73</v>
      </c>
      <c r="E61" s="166"/>
      <c r="F61" s="166">
        <v>118253.73</v>
      </c>
      <c r="G61" s="166">
        <v>0</v>
      </c>
      <c r="H61" s="166">
        <v>118253.73</v>
      </c>
      <c r="I61" s="166">
        <v>0</v>
      </c>
      <c r="J61" s="166">
        <v>118253.73</v>
      </c>
      <c r="K61" s="166">
        <v>18144.76994348826</v>
      </c>
      <c r="L61" s="180" t="s">
        <v>249</v>
      </c>
      <c r="M61" s="173">
        <v>136398.49994348828</v>
      </c>
      <c r="N61" s="172">
        <v>0.0006245469530809173</v>
      </c>
      <c r="O61" s="172">
        <v>0.001031289459484832</v>
      </c>
    </row>
    <row r="62" spans="1:15" ht="12.75">
      <c r="A62" s="156">
        <v>51</v>
      </c>
      <c r="B62" s="159" t="s">
        <v>250</v>
      </c>
      <c r="C62" s="156"/>
      <c r="D62" s="166">
        <v>0</v>
      </c>
      <c r="E62" s="166"/>
      <c r="F62" s="166">
        <v>0</v>
      </c>
      <c r="G62" s="166">
        <v>0</v>
      </c>
      <c r="H62" s="166">
        <v>0</v>
      </c>
      <c r="I62" s="166">
        <v>0</v>
      </c>
      <c r="J62" s="166">
        <v>0</v>
      </c>
      <c r="K62" s="166">
        <v>0</v>
      </c>
      <c r="L62" s="180" t="s">
        <v>249</v>
      </c>
      <c r="M62" s="173">
        <v>0</v>
      </c>
      <c r="N62" s="172">
        <v>0</v>
      </c>
      <c r="O62" s="172">
        <v>0</v>
      </c>
    </row>
    <row r="63" spans="1:15" ht="12.75">
      <c r="A63" s="156">
        <v>52</v>
      </c>
      <c r="B63" s="191" t="s">
        <v>251</v>
      </c>
      <c r="C63" s="156"/>
      <c r="D63" s="166">
        <v>387523.67</v>
      </c>
      <c r="E63" s="166"/>
      <c r="F63" s="166">
        <v>387523.67</v>
      </c>
      <c r="G63" s="166">
        <v>0</v>
      </c>
      <c r="H63" s="166">
        <v>387523.67</v>
      </c>
      <c r="I63" s="166">
        <v>0</v>
      </c>
      <c r="J63" s="166">
        <v>387523.67</v>
      </c>
      <c r="K63" s="166">
        <v>59461.3619359513</v>
      </c>
      <c r="L63" s="180" t="s">
        <v>249</v>
      </c>
      <c r="M63" s="173">
        <v>446985.03193595127</v>
      </c>
      <c r="N63" s="172">
        <v>0.0020466730930621367</v>
      </c>
      <c r="O63" s="172">
        <v>0.0033795896008682207</v>
      </c>
    </row>
    <row r="64" spans="1:15" ht="12.75">
      <c r="A64" s="156">
        <v>53</v>
      </c>
      <c r="B64" s="159" t="s">
        <v>252</v>
      </c>
      <c r="C64" s="156"/>
      <c r="D64" s="166">
        <v>538041</v>
      </c>
      <c r="E64" s="166"/>
      <c r="F64" s="166">
        <v>538041</v>
      </c>
      <c r="G64" s="166">
        <v>0</v>
      </c>
      <c r="H64" s="166">
        <v>538041</v>
      </c>
      <c r="I64" s="166">
        <v>0</v>
      </c>
      <c r="J64" s="166">
        <v>538041</v>
      </c>
      <c r="K64" s="166">
        <v>82556.63618529722</v>
      </c>
      <c r="L64" s="180" t="s">
        <v>249</v>
      </c>
      <c r="M64" s="173">
        <v>620597.6361852973</v>
      </c>
      <c r="N64" s="172">
        <v>0.002841617487944015</v>
      </c>
      <c r="O64" s="172">
        <v>0.004692249555854843</v>
      </c>
    </row>
    <row r="65" spans="1:15" ht="12.75">
      <c r="A65" s="156">
        <v>54</v>
      </c>
      <c r="B65" s="159" t="s">
        <v>253</v>
      </c>
      <c r="C65" s="156"/>
      <c r="D65" s="166">
        <v>83053.83</v>
      </c>
      <c r="E65" s="166"/>
      <c r="F65" s="166">
        <v>83053.83</v>
      </c>
      <c r="G65" s="166">
        <v>0</v>
      </c>
      <c r="H65" s="166">
        <v>83053.83</v>
      </c>
      <c r="I65" s="166">
        <v>0</v>
      </c>
      <c r="J65" s="166">
        <v>83053.83</v>
      </c>
      <c r="K65" s="166">
        <v>12743.721811359215</v>
      </c>
      <c r="L65" s="180" t="s">
        <v>254</v>
      </c>
      <c r="M65" s="173">
        <v>95797.55181135921</v>
      </c>
      <c r="N65" s="172">
        <v>0.00043864169416220924</v>
      </c>
      <c r="O65" s="172">
        <v>0.0007243115244554663</v>
      </c>
    </row>
    <row r="66" spans="1:15" ht="12.75">
      <c r="A66" s="156">
        <v>55</v>
      </c>
      <c r="B66" s="159" t="s">
        <v>255</v>
      </c>
      <c r="C66" s="156"/>
      <c r="D66" s="166">
        <v>19467550.8</v>
      </c>
      <c r="E66" s="166"/>
      <c r="F66" s="166">
        <v>19467550.8</v>
      </c>
      <c r="G66" s="166">
        <v>0</v>
      </c>
      <c r="H66" s="166">
        <v>19467550.8</v>
      </c>
      <c r="I66" s="166">
        <v>0</v>
      </c>
      <c r="J66" s="166">
        <v>19467550.8</v>
      </c>
      <c r="K66" s="166">
        <v>2987087.4316537064</v>
      </c>
      <c r="L66" s="180" t="s">
        <v>254</v>
      </c>
      <c r="M66" s="173">
        <v>22454638.23165371</v>
      </c>
      <c r="N66" s="172">
        <v>0.10281620322748358</v>
      </c>
      <c r="O66" s="172">
        <v>0.16977629324694882</v>
      </c>
    </row>
    <row r="67" spans="1:15" ht="12.75">
      <c r="A67" s="156">
        <v>56</v>
      </c>
      <c r="B67" s="159" t="s">
        <v>256</v>
      </c>
      <c r="C67" s="156"/>
      <c r="D67" s="166">
        <v>1548579.93</v>
      </c>
      <c r="E67" s="166"/>
      <c r="F67" s="166">
        <v>1548579.93</v>
      </c>
      <c r="G67" s="166">
        <v>0</v>
      </c>
      <c r="H67" s="166">
        <v>1548579.93</v>
      </c>
      <c r="I67" s="166">
        <v>5178632.686108</v>
      </c>
      <c r="J67" s="166">
        <v>6727212.616107999</v>
      </c>
      <c r="K67" s="166">
        <v>1032218.816947351</v>
      </c>
      <c r="L67" s="174"/>
      <c r="M67" s="173">
        <v>7759431.433055351</v>
      </c>
      <c r="N67" s="172">
        <v>0.03552919761700334</v>
      </c>
      <c r="O67" s="172">
        <v>0.05866794614178818</v>
      </c>
    </row>
    <row r="68" spans="1:15" ht="12.75">
      <c r="A68" s="156">
        <v>57</v>
      </c>
      <c r="B68" s="159" t="s">
        <v>257</v>
      </c>
      <c r="C68" s="156"/>
      <c r="D68" s="166">
        <v>224575.46</v>
      </c>
      <c r="E68" s="166"/>
      <c r="F68" s="166">
        <v>224575.46</v>
      </c>
      <c r="G68" s="166">
        <v>0</v>
      </c>
      <c r="H68" s="166">
        <v>224575.46</v>
      </c>
      <c r="I68" s="166">
        <v>423926.86218199995</v>
      </c>
      <c r="J68" s="166">
        <v>648502.3221819999</v>
      </c>
      <c r="K68" s="166">
        <v>99505.74450218435</v>
      </c>
      <c r="L68" s="174"/>
      <c r="M68" s="173">
        <v>748008.0666841842</v>
      </c>
      <c r="N68" s="172">
        <v>0.003425009506124393</v>
      </c>
      <c r="O68" s="172">
        <v>0.005655581513730966</v>
      </c>
    </row>
    <row r="69" spans="1:15" ht="12.75">
      <c r="A69" s="156">
        <v>58</v>
      </c>
      <c r="B69" s="159" t="s">
        <v>258</v>
      </c>
      <c r="C69" s="156"/>
      <c r="D69" s="166">
        <v>125670.33</v>
      </c>
      <c r="E69" s="166"/>
      <c r="F69" s="166">
        <v>125670.33</v>
      </c>
      <c r="G69" s="166">
        <v>0</v>
      </c>
      <c r="H69" s="166">
        <v>125670.33</v>
      </c>
      <c r="I69" s="166">
        <v>0</v>
      </c>
      <c r="J69" s="166">
        <v>125670.33</v>
      </c>
      <c r="K69" s="166">
        <v>19282.767880321837</v>
      </c>
      <c r="L69" s="174"/>
      <c r="M69" s="173">
        <v>144953.09788032185</v>
      </c>
      <c r="N69" s="172">
        <v>0.0006637170911579143</v>
      </c>
      <c r="O69" s="172">
        <v>0.0010959695453072005</v>
      </c>
    </row>
    <row r="70" spans="1:15" ht="13.5" thickBot="1">
      <c r="A70" s="156" t="s">
        <v>259</v>
      </c>
      <c r="B70" s="159" t="s">
        <v>260</v>
      </c>
      <c r="C70" s="156"/>
      <c r="D70" s="166">
        <v>1630237.1099999999</v>
      </c>
      <c r="E70" s="166"/>
      <c r="F70" s="166">
        <v>1630237.1099999999</v>
      </c>
      <c r="G70" s="166">
        <v>0</v>
      </c>
      <c r="H70" s="166">
        <v>1630237.1099999999</v>
      </c>
      <c r="I70" s="166">
        <v>8082813.663454001</v>
      </c>
      <c r="J70" s="166">
        <v>9713050.773454001</v>
      </c>
      <c r="K70" s="166">
        <v>1490363.7435685415</v>
      </c>
      <c r="L70" s="174"/>
      <c r="M70" s="173">
        <v>11203414.517022543</v>
      </c>
      <c r="N70" s="172">
        <v>0.05129864627256106</v>
      </c>
      <c r="O70" s="181">
        <v>0.08470740738667698</v>
      </c>
    </row>
    <row r="71" spans="1:15" ht="14.25" thickBot="1" thickTop="1">
      <c r="A71" s="154" t="s">
        <v>261</v>
      </c>
      <c r="B71" s="161" t="s">
        <v>262</v>
      </c>
      <c r="C71" s="156"/>
      <c r="D71" s="166">
        <v>24123485.86</v>
      </c>
      <c r="E71" s="166"/>
      <c r="F71" s="166">
        <v>24123485.86</v>
      </c>
      <c r="G71" s="166">
        <v>0</v>
      </c>
      <c r="H71" s="166">
        <v>24123485.86</v>
      </c>
      <c r="I71" s="166">
        <v>13685373.211744</v>
      </c>
      <c r="J71" s="166">
        <v>37808859.071744</v>
      </c>
      <c r="K71" s="166">
        <v>5801364.994428201</v>
      </c>
      <c r="L71" s="170"/>
      <c r="M71" s="171">
        <v>43610224.066172205</v>
      </c>
      <c r="N71" s="182">
        <v>0.19968425294257958</v>
      </c>
      <c r="O71" s="183">
        <v>0.3297306379751155</v>
      </c>
    </row>
    <row r="72" spans="1:15" ht="13.5" thickTop="1">
      <c r="A72" s="154" t="s">
        <v>263</v>
      </c>
      <c r="B72" s="155" t="s">
        <v>264</v>
      </c>
      <c r="C72" s="156"/>
      <c r="D72" s="176"/>
      <c r="E72" s="166"/>
      <c r="F72" s="176"/>
      <c r="G72" s="166"/>
      <c r="H72" s="176"/>
      <c r="I72" s="168"/>
      <c r="J72" s="177"/>
      <c r="K72" s="169"/>
      <c r="L72" s="192"/>
      <c r="M72" s="193"/>
      <c r="N72" s="172">
        <v>0</v>
      </c>
      <c r="O72" s="188">
        <v>0</v>
      </c>
    </row>
    <row r="73" spans="1:15" ht="13.5" thickBot="1">
      <c r="A73" s="156" t="s">
        <v>265</v>
      </c>
      <c r="B73" s="159" t="s">
        <v>266</v>
      </c>
      <c r="C73" s="156"/>
      <c r="D73" s="166"/>
      <c r="E73" s="166"/>
      <c r="F73" s="167">
        <v>0</v>
      </c>
      <c r="G73" s="166"/>
      <c r="H73" s="167">
        <v>0</v>
      </c>
      <c r="I73" s="168"/>
      <c r="J73" s="167">
        <v>0</v>
      </c>
      <c r="K73" s="167">
        <v>0</v>
      </c>
      <c r="L73" s="194"/>
      <c r="M73" s="173">
        <v>0</v>
      </c>
      <c r="N73" s="181">
        <v>0</v>
      </c>
      <c r="O73" s="172">
        <v>0</v>
      </c>
    </row>
    <row r="74" spans="1:16" ht="14.25" thickBot="1" thickTop="1">
      <c r="A74" s="154">
        <v>62</v>
      </c>
      <c r="B74" s="161" t="s">
        <v>267</v>
      </c>
      <c r="C74" s="156"/>
      <c r="D74" s="166">
        <v>73801837.53</v>
      </c>
      <c r="E74" s="166">
        <v>0</v>
      </c>
      <c r="F74" s="166">
        <v>73801837.53</v>
      </c>
      <c r="G74" s="166">
        <v>0</v>
      </c>
      <c r="H74" s="166">
        <v>73801837.53</v>
      </c>
      <c r="I74" s="166">
        <v>40864058.56</v>
      </c>
      <c r="J74" s="166">
        <v>114665896.09</v>
      </c>
      <c r="K74" s="166">
        <v>17594255.207992002</v>
      </c>
      <c r="L74" s="195"/>
      <c r="M74" s="194">
        <v>132260151.297992</v>
      </c>
      <c r="N74" s="183">
        <v>0.6055981153854729</v>
      </c>
      <c r="O74" s="196">
        <v>1</v>
      </c>
      <c r="P74" s="129">
        <v>0.6232077819030527</v>
      </c>
    </row>
    <row r="75" spans="1:15" ht="13.5" thickTop="1">
      <c r="A75" s="154">
        <v>63</v>
      </c>
      <c r="B75" s="155" t="s">
        <v>268</v>
      </c>
      <c r="C75" s="156"/>
      <c r="D75" s="184"/>
      <c r="E75" s="166"/>
      <c r="F75" s="184"/>
      <c r="G75" s="166"/>
      <c r="H75" s="184"/>
      <c r="I75" s="168"/>
      <c r="J75" s="185"/>
      <c r="K75" s="169"/>
      <c r="L75" s="186"/>
      <c r="M75" s="187"/>
      <c r="N75" s="188">
        <v>0</v>
      </c>
      <c r="O75" s="172"/>
    </row>
    <row r="76" spans="1:15" ht="12.75">
      <c r="A76" s="154">
        <v>64</v>
      </c>
      <c r="B76" s="161" t="s">
        <v>269</v>
      </c>
      <c r="C76" s="156"/>
      <c r="D76" s="189"/>
      <c r="E76" s="166"/>
      <c r="F76" s="189"/>
      <c r="G76" s="166"/>
      <c r="H76" s="189"/>
      <c r="I76" s="168"/>
      <c r="J76" s="190"/>
      <c r="K76" s="169"/>
      <c r="L76" s="197"/>
      <c r="M76" s="198"/>
      <c r="N76" s="172">
        <v>0</v>
      </c>
      <c r="O76" s="172"/>
    </row>
    <row r="77" spans="1:15" ht="12.75">
      <c r="A77" s="156">
        <v>65</v>
      </c>
      <c r="B77" s="159" t="s">
        <v>270</v>
      </c>
      <c r="C77" s="156" t="s">
        <v>271</v>
      </c>
      <c r="D77" s="167">
        <v>19043382.43</v>
      </c>
      <c r="E77" s="166"/>
      <c r="F77" s="167">
        <v>19043382.43</v>
      </c>
      <c r="G77" s="166">
        <v>12600081.926795023</v>
      </c>
      <c r="H77" s="167">
        <v>31643464.35679502</v>
      </c>
      <c r="I77" s="168"/>
      <c r="J77" s="167">
        <v>31643464.35679502</v>
      </c>
      <c r="K77" s="169">
        <v>4854989.71254721</v>
      </c>
      <c r="L77" s="194"/>
      <c r="M77" s="173">
        <v>36498454.06934223</v>
      </c>
      <c r="N77" s="172">
        <v>0.16712059363274354</v>
      </c>
      <c r="O77" s="172"/>
    </row>
    <row r="78" spans="1:15" ht="12.75">
      <c r="A78" s="156">
        <v>66</v>
      </c>
      <c r="B78" s="159" t="s">
        <v>272</v>
      </c>
      <c r="C78" s="156" t="s">
        <v>273</v>
      </c>
      <c r="D78" s="167">
        <v>7930797.65</v>
      </c>
      <c r="E78" s="166"/>
      <c r="F78" s="167">
        <v>7930797.65</v>
      </c>
      <c r="G78" s="166">
        <v>5247423.901828003</v>
      </c>
      <c r="H78" s="167">
        <v>13178221.551828004</v>
      </c>
      <c r="I78" s="168"/>
      <c r="J78" s="167">
        <v>13178221.551828004</v>
      </c>
      <c r="K78" s="169">
        <v>2021906.6200333405</v>
      </c>
      <c r="L78" s="194"/>
      <c r="M78" s="173">
        <v>15200128.171861345</v>
      </c>
      <c r="N78" s="172">
        <v>0.06959895996003308</v>
      </c>
      <c r="O78" s="172"/>
    </row>
    <row r="79" spans="1:15" ht="12.75">
      <c r="A79" s="156">
        <v>67</v>
      </c>
      <c r="B79" s="159" t="s">
        <v>274</v>
      </c>
      <c r="C79" s="156" t="s">
        <v>275</v>
      </c>
      <c r="D79" s="167">
        <v>3652305.83</v>
      </c>
      <c r="E79" s="166"/>
      <c r="F79" s="167">
        <v>3652305.83</v>
      </c>
      <c r="G79" s="166">
        <v>2416553.5113769756</v>
      </c>
      <c r="H79" s="167">
        <v>6068859.341376975</v>
      </c>
      <c r="I79" s="168"/>
      <c r="J79" s="167">
        <v>6068859.341376975</v>
      </c>
      <c r="K79" s="169">
        <v>931132.2343551866</v>
      </c>
      <c r="L79" s="194"/>
      <c r="M79" s="173">
        <v>6999991.575732162</v>
      </c>
      <c r="N79" s="172">
        <v>0.03205184376680767</v>
      </c>
      <c r="O79" s="172"/>
    </row>
    <row r="80" spans="1:15" ht="12.75">
      <c r="A80" s="156">
        <v>68</v>
      </c>
      <c r="B80" s="159" t="s">
        <v>276</v>
      </c>
      <c r="C80" s="156"/>
      <c r="D80" s="166">
        <v>30626485.909999996</v>
      </c>
      <c r="E80" s="166"/>
      <c r="F80" s="166">
        <v>30626485.909999996</v>
      </c>
      <c r="G80" s="166">
        <v>20264059.340000004</v>
      </c>
      <c r="H80" s="166">
        <v>50890545.25</v>
      </c>
      <c r="I80" s="166">
        <v>0</v>
      </c>
      <c r="J80" s="166">
        <v>50890545.25</v>
      </c>
      <c r="K80" s="166">
        <v>7808028.566935738</v>
      </c>
      <c r="L80" s="195"/>
      <c r="M80" s="173">
        <v>58698573.81693574</v>
      </c>
      <c r="N80" s="172">
        <v>0.2687713973595843</v>
      </c>
      <c r="O80" s="172"/>
    </row>
    <row r="81" spans="1:15" ht="12.75">
      <c r="A81" s="154">
        <v>69</v>
      </c>
      <c r="B81" s="161" t="s">
        <v>277</v>
      </c>
      <c r="C81" s="156"/>
      <c r="D81" s="176"/>
      <c r="E81" s="166"/>
      <c r="F81" s="176"/>
      <c r="G81" s="166"/>
      <c r="H81" s="176"/>
      <c r="I81" s="168"/>
      <c r="J81" s="177"/>
      <c r="K81" s="169"/>
      <c r="L81" s="192"/>
      <c r="M81" s="193"/>
      <c r="N81" s="172">
        <v>0</v>
      </c>
      <c r="O81" s="172"/>
    </row>
    <row r="82" spans="1:15" ht="12.75">
      <c r="A82" s="156">
        <v>70</v>
      </c>
      <c r="B82" s="159" t="s">
        <v>270</v>
      </c>
      <c r="C82" s="156" t="s">
        <v>278</v>
      </c>
      <c r="D82" s="167">
        <v>4377661.22</v>
      </c>
      <c r="E82" s="166"/>
      <c r="F82" s="167">
        <v>4377661.22</v>
      </c>
      <c r="G82" s="166"/>
      <c r="H82" s="167">
        <v>4377661.22</v>
      </c>
      <c r="I82" s="168"/>
      <c r="J82" s="167">
        <v>4377661.22</v>
      </c>
      <c r="K82" s="169">
        <v>671655.2887027037</v>
      </c>
      <c r="L82" s="194"/>
      <c r="M82" s="173">
        <v>5049316.508702704</v>
      </c>
      <c r="N82" s="172">
        <v>0.023120014090756133</v>
      </c>
      <c r="O82" s="172"/>
    </row>
    <row r="83" spans="1:15" ht="12.75">
      <c r="A83" s="156">
        <v>71</v>
      </c>
      <c r="B83" s="159" t="s">
        <v>272</v>
      </c>
      <c r="C83" s="156" t="s">
        <v>279</v>
      </c>
      <c r="D83" s="167">
        <v>735754.26</v>
      </c>
      <c r="E83" s="166"/>
      <c r="F83" s="167">
        <v>735754.26</v>
      </c>
      <c r="G83" s="166"/>
      <c r="H83" s="167">
        <v>735754.26</v>
      </c>
      <c r="I83" s="168"/>
      <c r="J83" s="167">
        <v>735754.26</v>
      </c>
      <c r="K83" s="169">
        <v>112885.21771781694</v>
      </c>
      <c r="L83" s="194"/>
      <c r="M83" s="173">
        <v>848639.477717817</v>
      </c>
      <c r="N83" s="172">
        <v>0.003885784669863935</v>
      </c>
      <c r="O83" s="172"/>
    </row>
    <row r="84" spans="1:15" ht="12.75">
      <c r="A84" s="199">
        <v>72</v>
      </c>
      <c r="B84" s="159" t="s">
        <v>274</v>
      </c>
      <c r="C84" s="156" t="s">
        <v>280</v>
      </c>
      <c r="D84" s="167">
        <v>564721.38</v>
      </c>
      <c r="E84" s="166"/>
      <c r="F84" s="167">
        <v>564721.38</v>
      </c>
      <c r="G84" s="166"/>
      <c r="H84" s="167">
        <v>564721.38</v>
      </c>
      <c r="I84" s="168"/>
      <c r="J84" s="167">
        <v>564721.38</v>
      </c>
      <c r="K84" s="169">
        <v>86644.0052025061</v>
      </c>
      <c r="L84" s="194"/>
      <c r="M84" s="173">
        <v>651365.3852025061</v>
      </c>
      <c r="N84" s="172">
        <v>0.0029824980981400036</v>
      </c>
      <c r="O84" s="172"/>
    </row>
    <row r="85" spans="1:15" ht="12.75">
      <c r="A85" s="154">
        <v>73</v>
      </c>
      <c r="B85" s="161" t="s">
        <v>281</v>
      </c>
      <c r="C85" s="156"/>
      <c r="D85" s="166">
        <v>5678136.859999999</v>
      </c>
      <c r="E85" s="166"/>
      <c r="F85" s="166">
        <v>5678136.859999999</v>
      </c>
      <c r="G85" s="166">
        <v>0</v>
      </c>
      <c r="H85" s="166">
        <v>5678136.859999999</v>
      </c>
      <c r="I85" s="166">
        <v>0</v>
      </c>
      <c r="J85" s="166">
        <v>5678136.859999999</v>
      </c>
      <c r="K85" s="166">
        <v>871184.5116230266</v>
      </c>
      <c r="L85" s="195"/>
      <c r="M85" s="173">
        <v>6549321.371623026</v>
      </c>
      <c r="N85" s="172">
        <v>0.029988296858760068</v>
      </c>
      <c r="O85" s="172"/>
    </row>
    <row r="86" spans="1:15" ht="12.75">
      <c r="A86" s="154">
        <v>74</v>
      </c>
      <c r="B86" s="161" t="s">
        <v>282</v>
      </c>
      <c r="C86" s="156"/>
      <c r="D86" s="176"/>
      <c r="E86" s="166"/>
      <c r="F86" s="176"/>
      <c r="G86" s="166"/>
      <c r="H86" s="176"/>
      <c r="I86" s="168"/>
      <c r="J86" s="177"/>
      <c r="K86" s="169"/>
      <c r="L86" s="192"/>
      <c r="M86" s="193"/>
      <c r="N86" s="172">
        <v>0</v>
      </c>
      <c r="O86" s="172"/>
    </row>
    <row r="87" spans="1:15" ht="12.75">
      <c r="A87" s="199">
        <v>74.01</v>
      </c>
      <c r="B87" s="159" t="s">
        <v>283</v>
      </c>
      <c r="C87" s="156" t="s">
        <v>284</v>
      </c>
      <c r="D87" s="167">
        <v>161647.1</v>
      </c>
      <c r="E87" s="166"/>
      <c r="F87" s="167">
        <v>161647.1</v>
      </c>
      <c r="G87" s="166"/>
      <c r="H87" s="167">
        <v>161647.1</v>
      </c>
      <c r="I87" s="168"/>
      <c r="J87" s="167">
        <v>161647.1</v>
      </c>
      <c r="K87" s="168">
        <v>24898.382557891735</v>
      </c>
      <c r="L87" s="194"/>
      <c r="M87" s="173">
        <v>186545.48255789175</v>
      </c>
      <c r="N87" s="172">
        <v>0.0008541619797197979</v>
      </c>
      <c r="O87" s="172"/>
    </row>
    <row r="88" spans="1:15" ht="12.75">
      <c r="A88" s="156">
        <v>74.02</v>
      </c>
      <c r="B88" s="159" t="s">
        <v>285</v>
      </c>
      <c r="C88" s="156" t="s">
        <v>286</v>
      </c>
      <c r="D88" s="167">
        <v>3134892.07</v>
      </c>
      <c r="E88" s="166"/>
      <c r="F88" s="167">
        <v>3134892.07</v>
      </c>
      <c r="G88" s="166"/>
      <c r="H88" s="167">
        <v>3134892.07</v>
      </c>
      <c r="I88" s="168"/>
      <c r="J88" s="167">
        <v>3134892.07</v>
      </c>
      <c r="K88" s="166">
        <v>480979.85031552217</v>
      </c>
      <c r="L88" s="194"/>
      <c r="M88" s="173">
        <v>3615871.920315522</v>
      </c>
      <c r="N88" s="172">
        <v>0.016556500192447428</v>
      </c>
      <c r="O88" s="172"/>
    </row>
    <row r="89" spans="1:15" ht="12.75">
      <c r="A89" s="199">
        <v>74.03</v>
      </c>
      <c r="B89" s="159" t="s">
        <v>287</v>
      </c>
      <c r="C89" s="156" t="s">
        <v>288</v>
      </c>
      <c r="D89" s="167">
        <v>8987537.93</v>
      </c>
      <c r="F89" s="167">
        <v>8987537.93</v>
      </c>
      <c r="G89" s="166"/>
      <c r="H89" s="167">
        <v>8987537.93</v>
      </c>
      <c r="I89" s="168"/>
      <c r="J89" s="167">
        <v>8987537.93</v>
      </c>
      <c r="K89" s="166">
        <v>1378938.9081827234</v>
      </c>
      <c r="L89" s="194"/>
      <c r="M89" s="173">
        <v>10366476.838182723</v>
      </c>
      <c r="N89" s="172">
        <v>0.04746644227138371</v>
      </c>
      <c r="O89" s="172"/>
    </row>
    <row r="90" spans="1:15" ht="12.75">
      <c r="A90" s="156">
        <v>74.04</v>
      </c>
      <c r="B90" s="159" t="s">
        <v>289</v>
      </c>
      <c r="C90" s="156" t="s">
        <v>290</v>
      </c>
      <c r="D90" s="167">
        <v>21049.69</v>
      </c>
      <c r="E90" s="166"/>
      <c r="F90" s="167">
        <v>21049.69</v>
      </c>
      <c r="G90" s="166"/>
      <c r="H90" s="167">
        <v>21049.69</v>
      </c>
      <c r="I90" s="168"/>
      <c r="J90" s="167">
        <v>21049.69</v>
      </c>
      <c r="K90" s="166">
        <v>3229.60935155517</v>
      </c>
      <c r="L90" s="194"/>
      <c r="M90" s="173">
        <v>24279.299351555168</v>
      </c>
      <c r="N90" s="172">
        <v>0.00011117103515973956</v>
      </c>
      <c r="O90" s="172"/>
    </row>
    <row r="91" spans="1:15" ht="12.75">
      <c r="A91" s="199">
        <v>74.05</v>
      </c>
      <c r="B91" s="159" t="s">
        <v>291</v>
      </c>
      <c r="C91" s="156" t="s">
        <v>292</v>
      </c>
      <c r="D91" s="167">
        <v>3026289.8</v>
      </c>
      <c r="E91" s="166"/>
      <c r="F91" s="167">
        <v>3026289.8</v>
      </c>
      <c r="G91" s="166"/>
      <c r="H91" s="167">
        <v>3026289.8</v>
      </c>
      <c r="I91" s="168"/>
      <c r="J91" s="167">
        <v>3026289.8</v>
      </c>
      <c r="K91" s="166">
        <v>464317.23405884</v>
      </c>
      <c r="L91" s="194"/>
      <c r="M91" s="173">
        <v>3490607.03405884</v>
      </c>
      <c r="N91" s="172">
        <v>0.01598293227878231</v>
      </c>
      <c r="O91" s="172"/>
    </row>
    <row r="92" spans="1:15" ht="12.75">
      <c r="A92" s="156">
        <v>74.06</v>
      </c>
      <c r="B92" s="200" t="s">
        <v>293</v>
      </c>
      <c r="C92" s="156" t="s">
        <v>294</v>
      </c>
      <c r="D92" s="167">
        <v>1083227.88</v>
      </c>
      <c r="E92" s="166"/>
      <c r="F92" s="167">
        <v>1083227.88</v>
      </c>
      <c r="G92" s="166"/>
      <c r="H92" s="167">
        <v>1083227.88</v>
      </c>
      <c r="I92" s="168"/>
      <c r="J92" s="167">
        <v>1083227.88</v>
      </c>
      <c r="K92" s="168">
        <v>166848.78450410828</v>
      </c>
      <c r="L92" s="194"/>
      <c r="M92" s="173">
        <v>1250076.6645041083</v>
      </c>
      <c r="N92" s="172">
        <v>0.005723901452413805</v>
      </c>
      <c r="O92" s="172"/>
    </row>
    <row r="93" spans="1:15" ht="12.75">
      <c r="A93" s="199">
        <v>74.07</v>
      </c>
      <c r="B93" s="159" t="s">
        <v>295</v>
      </c>
      <c r="C93" s="156" t="s">
        <v>296</v>
      </c>
      <c r="D93" s="167">
        <v>10577.99</v>
      </c>
      <c r="E93" s="166">
        <v>1672983.7499999972</v>
      </c>
      <c r="F93" s="167">
        <v>1683561.7399999972</v>
      </c>
      <c r="G93" s="166"/>
      <c r="H93" s="167">
        <v>1683561.7399999972</v>
      </c>
      <c r="I93" s="168"/>
      <c r="J93" s="167">
        <v>1683561.7399999972</v>
      </c>
      <c r="K93" s="166">
        <v>258305.3118323588</v>
      </c>
      <c r="L93" s="194"/>
      <c r="M93" s="173">
        <v>1941867.051832356</v>
      </c>
      <c r="N93" s="172">
        <v>0.008891499180801808</v>
      </c>
      <c r="O93" s="172"/>
    </row>
    <row r="94" spans="1:15" ht="12.75">
      <c r="A94" s="199">
        <v>74.0799999999999</v>
      </c>
      <c r="B94" s="159" t="s">
        <v>297</v>
      </c>
      <c r="C94" s="156" t="s">
        <v>298</v>
      </c>
      <c r="D94" s="167">
        <v>5235.18</v>
      </c>
      <c r="E94" s="166"/>
      <c r="F94" s="167">
        <v>5235.18</v>
      </c>
      <c r="G94" s="166"/>
      <c r="H94" s="167">
        <v>5235.18</v>
      </c>
      <c r="I94" s="168"/>
      <c r="J94" s="167">
        <v>5235.18</v>
      </c>
      <c r="K94" s="166">
        <v>803.2225788158682</v>
      </c>
      <c r="L94" s="194"/>
      <c r="M94" s="173">
        <v>6038.402578815869</v>
      </c>
      <c r="N94" s="172">
        <v>2.7648881282696582E-05</v>
      </c>
      <c r="O94" s="172"/>
    </row>
    <row r="95" spans="1:15" ht="12.75">
      <c r="A95" s="156" t="s">
        <v>299</v>
      </c>
      <c r="B95" s="159" t="s">
        <v>300</v>
      </c>
      <c r="C95" s="156" t="s">
        <v>301</v>
      </c>
      <c r="D95" s="167">
        <v>5289</v>
      </c>
      <c r="E95" s="166"/>
      <c r="F95" s="167">
        <v>5289</v>
      </c>
      <c r="G95" s="166"/>
      <c r="H95" s="167">
        <v>5289</v>
      </c>
      <c r="I95" s="168"/>
      <c r="J95" s="167">
        <v>5289</v>
      </c>
      <c r="K95" s="166">
        <v>811.4800674202468</v>
      </c>
      <c r="L95" s="194"/>
      <c r="M95" s="173">
        <v>6100.480067420247</v>
      </c>
      <c r="N95" s="172">
        <v>2.7933124191371114E-05</v>
      </c>
      <c r="O95" s="172"/>
    </row>
    <row r="96" spans="1:15" ht="12.75">
      <c r="A96" s="199" t="s">
        <v>302</v>
      </c>
      <c r="B96" s="159" t="s">
        <v>303</v>
      </c>
      <c r="C96" s="156" t="s">
        <v>304</v>
      </c>
      <c r="D96" s="167">
        <v>0</v>
      </c>
      <c r="E96" s="166"/>
      <c r="F96" s="167">
        <v>0</v>
      </c>
      <c r="G96" s="166"/>
      <c r="H96" s="167">
        <v>0</v>
      </c>
      <c r="I96" s="168"/>
      <c r="J96" s="167">
        <v>0</v>
      </c>
      <c r="K96" s="166">
        <v>0</v>
      </c>
      <c r="L96" s="194"/>
      <c r="M96" s="173">
        <v>0</v>
      </c>
      <c r="N96" s="172">
        <v>0</v>
      </c>
      <c r="O96" s="172"/>
    </row>
    <row r="97" spans="1:15" ht="12.75">
      <c r="A97" s="154" t="s">
        <v>305</v>
      </c>
      <c r="B97" s="161" t="s">
        <v>306</v>
      </c>
      <c r="C97" s="156"/>
      <c r="D97" s="167">
        <v>16435746.639999999</v>
      </c>
      <c r="E97" s="166">
        <v>1672983.7499999972</v>
      </c>
      <c r="F97" s="167">
        <v>18108730.389999997</v>
      </c>
      <c r="G97" s="167"/>
      <c r="H97" s="167">
        <v>18108730.389999997</v>
      </c>
      <c r="I97" s="166"/>
      <c r="J97" s="167">
        <v>18108730.389999997</v>
      </c>
      <c r="K97" s="167">
        <v>2779132.7834492354</v>
      </c>
      <c r="L97" s="194"/>
      <c r="M97" s="173">
        <v>20887863.17344923</v>
      </c>
      <c r="N97" s="172">
        <v>0.09564219039618266</v>
      </c>
      <c r="O97" s="172"/>
    </row>
    <row r="98" spans="1:15" ht="12.75">
      <c r="A98" s="154" t="s">
        <v>307</v>
      </c>
      <c r="B98" s="161" t="s">
        <v>308</v>
      </c>
      <c r="C98" s="156"/>
      <c r="D98" s="167">
        <v>126542206.94</v>
      </c>
      <c r="E98" s="166">
        <v>1672983.7499999972</v>
      </c>
      <c r="F98" s="167">
        <v>128215190.69</v>
      </c>
      <c r="G98" s="167">
        <v>20264059.340000004</v>
      </c>
      <c r="H98" s="167">
        <v>148479250.02999997</v>
      </c>
      <c r="I98" s="166">
        <v>40864058.56</v>
      </c>
      <c r="J98" s="167">
        <v>189343308.58999997</v>
      </c>
      <c r="K98" s="167">
        <v>29052601.07</v>
      </c>
      <c r="L98" s="194"/>
      <c r="M98" s="173">
        <v>218395909.66000003</v>
      </c>
      <c r="N98" s="172">
        <v>1</v>
      </c>
      <c r="O98" s="172"/>
    </row>
    <row r="99" spans="1:15" ht="12.75">
      <c r="A99" s="156" t="s">
        <v>309</v>
      </c>
      <c r="B99" s="159"/>
      <c r="C99" s="156"/>
      <c r="D99" s="184"/>
      <c r="E99" s="166"/>
      <c r="F99" s="184"/>
      <c r="G99" s="166"/>
      <c r="H99" s="184"/>
      <c r="I99" s="168"/>
      <c r="J99" s="185"/>
      <c r="K99" s="169"/>
      <c r="L99" s="186"/>
      <c r="M99" s="187"/>
      <c r="N99" s="172">
        <v>0</v>
      </c>
      <c r="O99" s="172"/>
    </row>
    <row r="100" spans="1:15" ht="12.75">
      <c r="A100" s="154" t="s">
        <v>310</v>
      </c>
      <c r="B100" s="161" t="s">
        <v>311</v>
      </c>
      <c r="C100" s="156"/>
      <c r="D100" s="189"/>
      <c r="E100" s="166"/>
      <c r="F100" s="189"/>
      <c r="G100" s="166"/>
      <c r="H100" s="189"/>
      <c r="I100" s="168"/>
      <c r="J100" s="190"/>
      <c r="K100" s="169"/>
      <c r="L100" s="197"/>
      <c r="M100" s="198"/>
      <c r="N100" s="172">
        <v>0</v>
      </c>
      <c r="O100" s="172"/>
    </row>
    <row r="101" spans="1:15" ht="12.75">
      <c r="A101" s="156" t="s">
        <v>312</v>
      </c>
      <c r="B101" s="159" t="s">
        <v>313</v>
      </c>
      <c r="C101" s="156" t="s">
        <v>314</v>
      </c>
      <c r="D101" s="167">
        <v>15463220.92</v>
      </c>
      <c r="E101" s="167"/>
      <c r="F101" s="167">
        <v>15463220.92</v>
      </c>
      <c r="G101" s="167"/>
      <c r="H101" s="167">
        <v>15463220.92</v>
      </c>
      <c r="I101" s="168">
        <v>-15463220.92</v>
      </c>
      <c r="J101" s="167">
        <v>0</v>
      </c>
      <c r="K101" s="169"/>
      <c r="L101" s="194"/>
      <c r="M101" s="173">
        <v>0</v>
      </c>
      <c r="N101" s="172">
        <v>0</v>
      </c>
      <c r="O101" s="172"/>
    </row>
    <row r="102" spans="1:15" ht="12.75">
      <c r="A102" s="156" t="s">
        <v>315</v>
      </c>
      <c r="B102" s="159" t="s">
        <v>316</v>
      </c>
      <c r="C102" s="156" t="s">
        <v>317</v>
      </c>
      <c r="D102" s="167">
        <v>1265831.18</v>
      </c>
      <c r="E102" s="167"/>
      <c r="F102" s="167">
        <v>1265831.18</v>
      </c>
      <c r="G102" s="167"/>
      <c r="H102" s="167">
        <v>1265831.18</v>
      </c>
      <c r="I102" s="168">
        <v>-1265831.18</v>
      </c>
      <c r="J102" s="167">
        <v>0</v>
      </c>
      <c r="K102" s="169"/>
      <c r="L102" s="194"/>
      <c r="M102" s="173">
        <v>0</v>
      </c>
      <c r="N102" s="172">
        <v>0</v>
      </c>
      <c r="O102" s="172"/>
    </row>
    <row r="103" spans="1:15" ht="12.75">
      <c r="A103" s="156" t="s">
        <v>318</v>
      </c>
      <c r="B103" s="159" t="s">
        <v>319</v>
      </c>
      <c r="C103" s="156" t="s">
        <v>320</v>
      </c>
      <c r="D103" s="167">
        <v>0</v>
      </c>
      <c r="E103" s="167"/>
      <c r="F103" s="167">
        <v>0</v>
      </c>
      <c r="G103" s="167"/>
      <c r="H103" s="167">
        <v>0</v>
      </c>
      <c r="I103" s="168">
        <v>0</v>
      </c>
      <c r="J103" s="167">
        <v>0</v>
      </c>
      <c r="K103" s="169"/>
      <c r="L103" s="194"/>
      <c r="M103" s="173">
        <v>0</v>
      </c>
      <c r="N103" s="172">
        <v>0</v>
      </c>
      <c r="O103" s="172"/>
    </row>
    <row r="104" spans="1:15" ht="12.75">
      <c r="A104" s="156" t="s">
        <v>321</v>
      </c>
      <c r="B104" s="159" t="s">
        <v>322</v>
      </c>
      <c r="C104" s="156" t="s">
        <v>323</v>
      </c>
      <c r="D104" s="167">
        <v>22764791.67</v>
      </c>
      <c r="E104" s="166">
        <v>346583.6300000027</v>
      </c>
      <c r="F104" s="167">
        <v>23111375.300000004</v>
      </c>
      <c r="G104" s="167"/>
      <c r="H104" s="167">
        <v>23111375.300000004</v>
      </c>
      <c r="I104" s="168">
        <v>-23111375.300000004</v>
      </c>
      <c r="J104" s="167">
        <v>0</v>
      </c>
      <c r="K104" s="169"/>
      <c r="L104" s="194"/>
      <c r="M104" s="173">
        <v>0</v>
      </c>
      <c r="N104" s="172">
        <v>0</v>
      </c>
      <c r="O104" s="172"/>
    </row>
    <row r="105" spans="1:15" ht="12.75">
      <c r="A105" s="156" t="s">
        <v>324</v>
      </c>
      <c r="B105" s="159" t="s">
        <v>325</v>
      </c>
      <c r="C105" s="156" t="s">
        <v>326</v>
      </c>
      <c r="D105" s="167">
        <v>1023631.16</v>
      </c>
      <c r="E105" s="167"/>
      <c r="F105" s="167">
        <v>1023631.16</v>
      </c>
      <c r="G105" s="167"/>
      <c r="H105" s="167">
        <v>1023631.16</v>
      </c>
      <c r="I105" s="168">
        <v>-1023631.16</v>
      </c>
      <c r="J105" s="167">
        <v>0</v>
      </c>
      <c r="K105" s="169"/>
      <c r="L105" s="194"/>
      <c r="M105" s="173">
        <v>0</v>
      </c>
      <c r="N105" s="172">
        <v>0</v>
      </c>
      <c r="O105" s="172"/>
    </row>
    <row r="106" spans="1:15" ht="12.75">
      <c r="A106" s="156" t="s">
        <v>327</v>
      </c>
      <c r="B106" s="159" t="s">
        <v>328</v>
      </c>
      <c r="C106" s="156"/>
      <c r="D106" s="167">
        <v>40517474.93</v>
      </c>
      <c r="E106" s="167"/>
      <c r="F106" s="167">
        <v>40864058.56</v>
      </c>
      <c r="G106" s="167"/>
      <c r="H106" s="167">
        <v>40864058.56</v>
      </c>
      <c r="I106" s="168">
        <v>-40864058.56</v>
      </c>
      <c r="J106" s="167">
        <v>0</v>
      </c>
      <c r="K106" s="167">
        <v>0</v>
      </c>
      <c r="L106" s="194"/>
      <c r="M106" s="173">
        <v>0</v>
      </c>
      <c r="N106" s="172">
        <v>0</v>
      </c>
      <c r="O106" s="172"/>
    </row>
    <row r="107" spans="1:15" ht="12.75">
      <c r="A107" s="154" t="s">
        <v>329</v>
      </c>
      <c r="B107" s="161" t="s">
        <v>330</v>
      </c>
      <c r="C107" s="156"/>
      <c r="D107" s="167"/>
      <c r="E107" s="167"/>
      <c r="F107" s="167"/>
      <c r="G107" s="167"/>
      <c r="H107" s="167"/>
      <c r="I107" s="168"/>
      <c r="J107" s="167"/>
      <c r="K107" s="169"/>
      <c r="L107" s="194"/>
      <c r="M107" s="173"/>
      <c r="N107" s="172">
        <v>0</v>
      </c>
      <c r="O107" s="172"/>
    </row>
    <row r="108" spans="1:15" ht="12.75">
      <c r="A108" s="156" t="s">
        <v>331</v>
      </c>
      <c r="B108" s="159" t="s">
        <v>332</v>
      </c>
      <c r="C108" s="156" t="s">
        <v>332</v>
      </c>
      <c r="D108" s="167">
        <v>29052601.07</v>
      </c>
      <c r="E108" s="167"/>
      <c r="F108" s="167">
        <v>29052601.07</v>
      </c>
      <c r="G108" s="167"/>
      <c r="H108" s="167">
        <v>29052601.07</v>
      </c>
      <c r="I108" s="168"/>
      <c r="J108" s="167">
        <v>29052601.07</v>
      </c>
      <c r="K108" s="169">
        <v>-29052601.07</v>
      </c>
      <c r="L108" s="194"/>
      <c r="M108" s="173">
        <v>0</v>
      </c>
      <c r="N108" s="172">
        <v>0</v>
      </c>
      <c r="O108" s="172"/>
    </row>
    <row r="109" spans="1:15" ht="12.75">
      <c r="A109" s="156" t="s">
        <v>333</v>
      </c>
      <c r="B109" s="159" t="s">
        <v>334</v>
      </c>
      <c r="C109" s="156" t="s">
        <v>335</v>
      </c>
      <c r="D109" s="167">
        <v>20264059.34</v>
      </c>
      <c r="E109" s="167"/>
      <c r="F109" s="167">
        <v>20264059.34</v>
      </c>
      <c r="G109" s="167">
        <v>-20264059.34</v>
      </c>
      <c r="H109" s="167">
        <v>0</v>
      </c>
      <c r="I109" s="168"/>
      <c r="J109" s="167">
        <v>0</v>
      </c>
      <c r="K109" s="169"/>
      <c r="L109" s="194"/>
      <c r="M109" s="173">
        <v>0</v>
      </c>
      <c r="N109" s="172">
        <v>0</v>
      </c>
      <c r="O109" s="172"/>
    </row>
    <row r="110" spans="1:15" ht="12.75">
      <c r="A110" s="156" t="s">
        <v>336</v>
      </c>
      <c r="B110" s="159" t="s">
        <v>337</v>
      </c>
      <c r="C110" s="156" t="s">
        <v>338</v>
      </c>
      <c r="D110" s="167">
        <v>2019567.38</v>
      </c>
      <c r="E110" s="167">
        <v>-2019567.38</v>
      </c>
      <c r="F110" s="167">
        <v>0</v>
      </c>
      <c r="G110" s="167"/>
      <c r="H110" s="167">
        <v>0</v>
      </c>
      <c r="I110" s="168"/>
      <c r="J110" s="167">
        <v>0</v>
      </c>
      <c r="K110" s="169">
        <v>0</v>
      </c>
      <c r="L110" s="194"/>
      <c r="M110" s="173">
        <v>0</v>
      </c>
      <c r="N110" s="172">
        <v>0</v>
      </c>
      <c r="O110" s="172"/>
    </row>
    <row r="111" spans="1:15" ht="12.75">
      <c r="A111" s="156"/>
      <c r="B111" s="159"/>
      <c r="C111" s="156"/>
      <c r="D111" s="167"/>
      <c r="E111" s="167"/>
      <c r="F111" s="167"/>
      <c r="G111" s="167"/>
      <c r="H111" s="167"/>
      <c r="I111" s="168"/>
      <c r="J111" s="167"/>
      <c r="K111" s="169"/>
      <c r="L111" s="194"/>
      <c r="M111" s="173"/>
      <c r="N111" s="172">
        <v>0</v>
      </c>
      <c r="O111" s="172"/>
    </row>
    <row r="112" spans="1:15" ht="12.75">
      <c r="A112" s="156"/>
      <c r="B112" s="159"/>
      <c r="C112" s="156"/>
      <c r="D112" s="167">
        <v>51336227.79</v>
      </c>
      <c r="E112" s="167">
        <v>-2019567.38</v>
      </c>
      <c r="F112" s="167">
        <v>49316660.41</v>
      </c>
      <c r="G112" s="167">
        <v>-20264059.34</v>
      </c>
      <c r="H112" s="167">
        <v>29052601.07</v>
      </c>
      <c r="I112" s="166">
        <v>0</v>
      </c>
      <c r="J112" s="167">
        <v>29052601.07</v>
      </c>
      <c r="K112" s="167">
        <v>-29052601.07</v>
      </c>
      <c r="L112" s="194"/>
      <c r="M112" s="173">
        <v>0</v>
      </c>
      <c r="N112" s="172">
        <v>0</v>
      </c>
      <c r="O112" s="172"/>
    </row>
    <row r="113" spans="1:15" ht="13.5" thickBot="1">
      <c r="A113" s="142" t="s">
        <v>339</v>
      </c>
      <c r="C113" s="142"/>
      <c r="D113" s="201">
        <v>218395909.66</v>
      </c>
      <c r="E113" s="201">
        <v>0</v>
      </c>
      <c r="F113" s="201">
        <v>218395909.66</v>
      </c>
      <c r="G113" s="201">
        <v>0</v>
      </c>
      <c r="H113" s="201">
        <v>218395909.65999997</v>
      </c>
      <c r="I113" s="202">
        <v>0</v>
      </c>
      <c r="J113" s="201">
        <v>218395909.65999997</v>
      </c>
      <c r="K113" s="201">
        <v>0</v>
      </c>
      <c r="L113" s="201"/>
      <c r="M113" s="201">
        <v>218395909.66000003</v>
      </c>
      <c r="N113" s="203">
        <v>1</v>
      </c>
      <c r="O113" s="203"/>
    </row>
    <row r="114" spans="2:9" ht="12.75">
      <c r="B114" s="204"/>
      <c r="C114" s="142"/>
      <c r="D114" s="205"/>
      <c r="F114" s="204"/>
      <c r="G114" s="204"/>
      <c r="I114" s="206"/>
    </row>
    <row r="115" spans="3:14" ht="12.75">
      <c r="C115" s="142"/>
      <c r="D115" s="205"/>
      <c r="F115" s="204"/>
      <c r="G115" s="204" t="s">
        <v>340</v>
      </c>
      <c r="I115" s="206" t="s">
        <v>341</v>
      </c>
      <c r="K115" s="129" t="s">
        <v>342</v>
      </c>
      <c r="N115" s="129" t="s">
        <v>343</v>
      </c>
    </row>
    <row r="116" spans="3:16" ht="12.75">
      <c r="C116" s="142"/>
      <c r="D116" s="205"/>
      <c r="E116" s="207" t="s">
        <v>367</v>
      </c>
      <c r="F116" s="204">
        <v>114665896.09</v>
      </c>
      <c r="G116" s="208">
        <v>0.6056</v>
      </c>
      <c r="H116" s="204">
        <v>114665896.09</v>
      </c>
      <c r="I116" s="208">
        <v>0.6056</v>
      </c>
      <c r="J116" s="204">
        <v>114665896.09</v>
      </c>
      <c r="K116" s="208">
        <v>0.6056</v>
      </c>
      <c r="M116" s="204">
        <v>132260151.297992</v>
      </c>
      <c r="O116" s="209">
        <v>0.6056</v>
      </c>
      <c r="P116" s="210"/>
    </row>
    <row r="117" spans="4:16" ht="12.75">
      <c r="D117" s="205"/>
      <c r="E117" s="207" t="s">
        <v>368</v>
      </c>
      <c r="F117" s="140">
        <v>1244874.98</v>
      </c>
      <c r="G117" s="208">
        <v>0.0066</v>
      </c>
      <c r="H117" s="140">
        <v>1244874.98</v>
      </c>
      <c r="I117" s="208">
        <v>0.0066</v>
      </c>
      <c r="J117" s="140">
        <v>1244874.98</v>
      </c>
      <c r="K117" s="208">
        <v>0.0066</v>
      </c>
      <c r="M117" s="140">
        <v>1436622.147062</v>
      </c>
      <c r="O117" s="209">
        <v>0.0066</v>
      </c>
      <c r="P117" s="211"/>
    </row>
    <row r="118" spans="4:16" ht="12.75">
      <c r="D118" s="205"/>
      <c r="E118" s="207" t="s">
        <v>369</v>
      </c>
      <c r="F118" s="212">
        <v>73432537.51999998</v>
      </c>
      <c r="G118" s="213">
        <v>0.3878</v>
      </c>
      <c r="H118" s="212">
        <v>73432537.52</v>
      </c>
      <c r="I118" s="213">
        <v>0.3878</v>
      </c>
      <c r="J118" s="212">
        <v>73432537.52</v>
      </c>
      <c r="K118" s="208">
        <v>0.3878</v>
      </c>
      <c r="L118" s="214"/>
      <c r="M118" s="212">
        <v>84699136.214946</v>
      </c>
      <c r="O118" s="209">
        <v>0.3878</v>
      </c>
      <c r="P118" s="211"/>
    </row>
    <row r="119" spans="5:16" ht="12.75">
      <c r="E119" s="207" t="s">
        <v>344</v>
      </c>
      <c r="F119" s="215">
        <v>189343308.58999997</v>
      </c>
      <c r="G119" s="216">
        <v>1</v>
      </c>
      <c r="H119" s="215">
        <v>189343308.59</v>
      </c>
      <c r="I119" s="216">
        <v>1</v>
      </c>
      <c r="J119" s="215">
        <v>189343308.59</v>
      </c>
      <c r="K119" s="216">
        <v>1</v>
      </c>
      <c r="L119" s="217"/>
      <c r="M119" s="215">
        <v>218395909.66000003</v>
      </c>
      <c r="N119" s="290">
        <v>1</v>
      </c>
      <c r="O119" s="290"/>
      <c r="P119" s="211"/>
    </row>
    <row r="120" spans="5:15" ht="12.75">
      <c r="E120" s="207" t="s">
        <v>332</v>
      </c>
      <c r="F120" s="218">
        <v>29052601.07</v>
      </c>
      <c r="G120" s="219"/>
      <c r="H120" s="218">
        <v>29052601.07</v>
      </c>
      <c r="I120" s="219"/>
      <c r="J120" s="218">
        <v>29052601.07</v>
      </c>
      <c r="K120" s="219"/>
      <c r="M120" s="218">
        <v>0</v>
      </c>
      <c r="N120" s="291"/>
      <c r="O120" s="291"/>
    </row>
    <row r="121" spans="5:13" ht="13.5" thickBot="1">
      <c r="E121" s="129" t="s">
        <v>345</v>
      </c>
      <c r="F121" s="220">
        <v>218395909.65999997</v>
      </c>
      <c r="H121" s="220">
        <v>218395909.66</v>
      </c>
      <c r="J121" s="220">
        <v>218395909.66</v>
      </c>
      <c r="M121" s="220">
        <v>218395909.66000003</v>
      </c>
    </row>
    <row r="122" spans="6:13" ht="13.5" thickTop="1">
      <c r="F122" s="218"/>
      <c r="H122" s="218"/>
      <c r="J122" s="218"/>
      <c r="M122" s="218"/>
    </row>
    <row r="123" spans="8:11" ht="12.75">
      <c r="H123" s="129" t="s">
        <v>346</v>
      </c>
      <c r="K123" s="129" t="s">
        <v>347</v>
      </c>
    </row>
    <row r="124" spans="1:15" ht="12.75">
      <c r="A124" s="142" t="s">
        <v>193</v>
      </c>
      <c r="C124" s="129" t="s">
        <v>226</v>
      </c>
      <c r="H124" s="221" t="s">
        <v>348</v>
      </c>
      <c r="I124" s="217"/>
      <c r="J124" s="217"/>
      <c r="K124" s="221" t="s">
        <v>349</v>
      </c>
      <c r="L124" s="217"/>
      <c r="M124" s="217"/>
      <c r="N124" s="217"/>
      <c r="O124" s="222"/>
    </row>
    <row r="125" spans="1:16" ht="12.75">
      <c r="A125" s="223" t="s">
        <v>350</v>
      </c>
      <c r="B125" s="129" t="s">
        <v>370</v>
      </c>
      <c r="C125" s="224" t="s">
        <v>350</v>
      </c>
      <c r="D125" s="129" t="s">
        <v>371</v>
      </c>
      <c r="H125" s="225" t="s">
        <v>351</v>
      </c>
      <c r="I125" s="226">
        <v>27178685.348256003</v>
      </c>
      <c r="J125" s="136"/>
      <c r="K125" s="225" t="s">
        <v>167</v>
      </c>
      <c r="L125" s="136"/>
      <c r="M125" s="227">
        <v>0.3878</v>
      </c>
      <c r="O125" s="228">
        <v>11266598.694946</v>
      </c>
      <c r="P125" s="229"/>
    </row>
    <row r="126" spans="1:16" ht="12.75">
      <c r="A126" s="223" t="s">
        <v>352</v>
      </c>
      <c r="B126" s="129" t="s">
        <v>353</v>
      </c>
      <c r="C126" s="224" t="s">
        <v>352</v>
      </c>
      <c r="D126" s="129" t="s">
        <v>354</v>
      </c>
      <c r="H126" s="225" t="s">
        <v>355</v>
      </c>
      <c r="I126" s="226">
        <v>13685373.211744</v>
      </c>
      <c r="J126" s="226"/>
      <c r="K126" s="225" t="s">
        <v>356</v>
      </c>
      <c r="L126" s="136"/>
      <c r="M126" s="227">
        <v>0.0066</v>
      </c>
      <c r="N126" s="292">
        <v>191747.167062</v>
      </c>
      <c r="O126" s="293"/>
      <c r="P126" s="211"/>
    </row>
    <row r="127" spans="1:16" ht="13.5" thickBot="1">
      <c r="A127" s="223" t="s">
        <v>357</v>
      </c>
      <c r="B127" s="129" t="s">
        <v>372</v>
      </c>
      <c r="C127" s="224" t="s">
        <v>357</v>
      </c>
      <c r="D127" s="129" t="s">
        <v>372</v>
      </c>
      <c r="H127" s="225"/>
      <c r="I127" s="230">
        <v>40864058.56</v>
      </c>
      <c r="J127" s="226"/>
      <c r="K127" s="225" t="s">
        <v>166</v>
      </c>
      <c r="L127" s="136"/>
      <c r="M127" s="227">
        <v>0.6056</v>
      </c>
      <c r="N127" s="292">
        <v>17594255.207992002</v>
      </c>
      <c r="O127" s="293"/>
      <c r="P127" s="211"/>
    </row>
    <row r="128" spans="1:16" ht="14.25" thickBot="1" thickTop="1">
      <c r="A128" s="223" t="s">
        <v>358</v>
      </c>
      <c r="B128" s="129" t="s">
        <v>359</v>
      </c>
      <c r="C128" s="224" t="s">
        <v>358</v>
      </c>
      <c r="D128" s="129" t="s">
        <v>360</v>
      </c>
      <c r="H128" s="225" t="s">
        <v>361</v>
      </c>
      <c r="I128" s="226"/>
      <c r="J128" s="226"/>
      <c r="K128" s="225"/>
      <c r="L128" s="136"/>
      <c r="M128" s="231">
        <v>1</v>
      </c>
      <c r="N128" s="294">
        <v>29052601.07</v>
      </c>
      <c r="O128" s="295"/>
      <c r="P128" s="211"/>
    </row>
    <row r="129" spans="1:15" ht="13.5" thickTop="1">
      <c r="A129" s="223" t="s">
        <v>362</v>
      </c>
      <c r="B129" s="129" t="s">
        <v>363</v>
      </c>
      <c r="C129" s="224" t="s">
        <v>362</v>
      </c>
      <c r="D129" s="129" t="s">
        <v>363</v>
      </c>
      <c r="H129" s="225" t="s">
        <v>27</v>
      </c>
      <c r="I129" s="232">
        <v>8385574.42</v>
      </c>
      <c r="J129" s="136"/>
      <c r="K129" s="225"/>
      <c r="L129" s="136"/>
      <c r="M129" s="233"/>
      <c r="N129" s="296"/>
      <c r="O129" s="297"/>
    </row>
    <row r="130" spans="1:15" ht="12.75">
      <c r="A130" s="223" t="s">
        <v>364</v>
      </c>
      <c r="B130" s="129" t="s">
        <v>365</v>
      </c>
      <c r="C130" s="224" t="s">
        <v>364</v>
      </c>
      <c r="D130" s="129" t="s">
        <v>366</v>
      </c>
      <c r="H130" s="225" t="s">
        <v>28</v>
      </c>
      <c r="I130" s="232">
        <v>3529062.83</v>
      </c>
      <c r="J130" s="136"/>
      <c r="K130" s="225"/>
      <c r="L130" s="136"/>
      <c r="M130" s="136"/>
      <c r="N130" s="136"/>
      <c r="O130" s="234"/>
    </row>
    <row r="131" spans="1:15" ht="12.75">
      <c r="A131" s="223"/>
      <c r="C131" s="224"/>
      <c r="H131" s="235"/>
      <c r="I131" s="236">
        <v>11914637.25</v>
      </c>
      <c r="J131" s="214"/>
      <c r="K131" s="235"/>
      <c r="L131" s="214"/>
      <c r="M131" s="214"/>
      <c r="N131" s="214"/>
      <c r="O131" s="237"/>
    </row>
    <row r="132" spans="3:18" ht="12.75">
      <c r="C132" s="223"/>
      <c r="G132" s="238"/>
      <c r="H132" s="136"/>
      <c r="I132" s="232"/>
      <c r="J132" s="136"/>
      <c r="K132" s="136"/>
      <c r="L132" s="136"/>
      <c r="M132" s="136"/>
      <c r="N132" s="136"/>
      <c r="O132" s="136"/>
      <c r="P132" s="136"/>
      <c r="Q132" s="136"/>
      <c r="R132" s="136"/>
    </row>
  </sheetData>
  <sheetProtection/>
  <mergeCells count="6">
    <mergeCell ref="N119:O119"/>
    <mergeCell ref="N120:O120"/>
    <mergeCell ref="N126:O126"/>
    <mergeCell ref="N127:O127"/>
    <mergeCell ref="N128:O128"/>
    <mergeCell ref="N129:O129"/>
  </mergeCells>
  <printOptions horizontalCentered="1"/>
  <pageMargins left="0" right="0" top="0.36" bottom="0.26" header="0.16" footer="0"/>
  <pageSetup fitToHeight="2" fitToWidth="2" horizontalDpi="600" verticalDpi="600" orientation="landscape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H5" sqref="H5"/>
    </sheetView>
  </sheetViews>
  <sheetFormatPr defaultColWidth="9.140625" defaultRowHeight="15" customHeight="1"/>
  <cols>
    <col min="1" max="1" width="4.7109375" style="70" customWidth="1"/>
    <col min="2" max="2" width="1.7109375" style="70" customWidth="1"/>
    <col min="3" max="3" width="49.57421875" style="70" bestFit="1" customWidth="1"/>
    <col min="4" max="4" width="10.00390625" style="71" customWidth="1"/>
    <col min="5" max="5" width="14.140625" style="70" customWidth="1"/>
    <col min="6" max="6" width="16.00390625" style="70" customWidth="1"/>
    <col min="7" max="7" width="14.421875" style="70" customWidth="1"/>
    <col min="8" max="8" width="9.140625" style="70" customWidth="1"/>
    <col min="9" max="9" width="9.00390625" style="70" hidden="1" customWidth="1"/>
    <col min="10" max="11" width="9.140625" style="70" customWidth="1"/>
    <col min="12" max="12" width="12.28125" style="70" bestFit="1" customWidth="1"/>
    <col min="13" max="13" width="12.7109375" style="70" customWidth="1"/>
    <col min="14" max="16384" width="9.140625" style="70" customWidth="1"/>
  </cols>
  <sheetData>
    <row r="1" ht="15" customHeight="1">
      <c r="G1" s="72"/>
    </row>
    <row r="2" spans="1:7" ht="14.25" customHeight="1">
      <c r="A2" s="73" t="s">
        <v>23</v>
      </c>
      <c r="B2" s="73"/>
      <c r="C2" s="73"/>
      <c r="D2" s="73"/>
      <c r="E2" s="73"/>
      <c r="F2" s="73"/>
      <c r="G2" s="73"/>
    </row>
    <row r="3" spans="1:7" ht="15" customHeight="1">
      <c r="A3" s="73"/>
      <c r="B3" s="73"/>
      <c r="C3" s="73"/>
      <c r="D3" s="73"/>
      <c r="E3" s="73"/>
      <c r="F3" s="73"/>
      <c r="G3" s="73"/>
    </row>
    <row r="4" spans="1:7" ht="15" customHeight="1">
      <c r="A4" s="239" t="s">
        <v>150</v>
      </c>
      <c r="B4" s="73"/>
      <c r="C4" s="73"/>
      <c r="D4" s="73"/>
      <c r="E4" s="73"/>
      <c r="F4" s="73"/>
      <c r="G4" s="73"/>
    </row>
    <row r="5" spans="1:7" ht="15" customHeight="1">
      <c r="A5" s="73" t="s">
        <v>24</v>
      </c>
      <c r="B5" s="73"/>
      <c r="C5" s="73"/>
      <c r="D5" s="73"/>
      <c r="E5" s="73"/>
      <c r="F5" s="73"/>
      <c r="G5" s="73"/>
    </row>
    <row r="6" spans="3:4" s="74" customFormat="1" ht="15" customHeight="1">
      <c r="C6" s="75"/>
      <c r="D6" s="75"/>
    </row>
    <row r="7" spans="1:7" s="74" customFormat="1" ht="15" customHeight="1">
      <c r="A7" s="76" t="s">
        <v>25</v>
      </c>
      <c r="B7" s="76"/>
      <c r="C7" s="76" t="s">
        <v>26</v>
      </c>
      <c r="D7" s="76"/>
      <c r="E7" s="76" t="s">
        <v>27</v>
      </c>
      <c r="F7" s="76" t="s">
        <v>28</v>
      </c>
      <c r="G7" s="76" t="s">
        <v>12</v>
      </c>
    </row>
    <row r="8" s="74" customFormat="1" ht="29.25" customHeight="1">
      <c r="D8" s="75"/>
    </row>
    <row r="9" spans="1:9" s="74" customFormat="1" ht="15" customHeight="1">
      <c r="A9" s="77">
        <v>1</v>
      </c>
      <c r="B9" s="77" t="s">
        <v>29</v>
      </c>
      <c r="C9" s="78" t="s">
        <v>30</v>
      </c>
      <c r="D9" s="79">
        <v>40543</v>
      </c>
      <c r="E9" s="27">
        <v>1078501</v>
      </c>
      <c r="F9" s="27">
        <v>750811</v>
      </c>
      <c r="G9" s="27">
        <v>1829312</v>
      </c>
      <c r="I9" s="74" t="s">
        <v>67</v>
      </c>
    </row>
    <row r="10" spans="2:7" s="74" customFormat="1" ht="18.75" customHeight="1" thickBot="1">
      <c r="B10" s="75"/>
      <c r="C10" s="80" t="s">
        <v>31</v>
      </c>
      <c r="D10" s="75"/>
      <c r="E10" s="28">
        <v>0.5896</v>
      </c>
      <c r="F10" s="28">
        <v>0.4104</v>
      </c>
      <c r="G10" s="29">
        <v>1</v>
      </c>
    </row>
    <row r="11" spans="1:4" s="74" customFormat="1" ht="15" customHeight="1" thickTop="1">
      <c r="A11" s="75"/>
      <c r="B11" s="75"/>
      <c r="D11" s="79"/>
    </row>
    <row r="12" spans="1:8" s="74" customFormat="1" ht="15" customHeight="1">
      <c r="A12" s="77">
        <v>2</v>
      </c>
      <c r="B12" s="77" t="s">
        <v>29</v>
      </c>
      <c r="C12" s="78" t="s">
        <v>32</v>
      </c>
      <c r="D12" s="79">
        <v>40543</v>
      </c>
      <c r="E12" s="30">
        <v>706127</v>
      </c>
      <c r="F12" s="30">
        <v>408431</v>
      </c>
      <c r="G12" s="30">
        <v>1114558</v>
      </c>
      <c r="H12" s="81"/>
    </row>
    <row r="13" spans="2:7" s="74" customFormat="1" ht="18.75" customHeight="1" thickBot="1">
      <c r="B13" s="75"/>
      <c r="C13" s="80" t="s">
        <v>31</v>
      </c>
      <c r="D13" s="75"/>
      <c r="E13" s="28">
        <v>0.6335</v>
      </c>
      <c r="F13" s="28">
        <v>0.3665</v>
      </c>
      <c r="G13" s="29">
        <v>1</v>
      </c>
    </row>
    <row r="14" spans="1:4" s="74" customFormat="1" ht="15" customHeight="1" thickTop="1">
      <c r="A14" s="75"/>
      <c r="B14" s="75"/>
      <c r="D14" s="75"/>
    </row>
    <row r="15" spans="1:4" s="74" customFormat="1" ht="15" customHeight="1">
      <c r="A15" s="77">
        <v>3</v>
      </c>
      <c r="B15" s="77" t="s">
        <v>29</v>
      </c>
      <c r="C15" s="78" t="s">
        <v>33</v>
      </c>
      <c r="D15" s="75"/>
    </row>
    <row r="16" spans="1:7" s="74" customFormat="1" ht="15" customHeight="1">
      <c r="A16" s="75"/>
      <c r="B16" s="75"/>
      <c r="C16" s="82" t="s">
        <v>34</v>
      </c>
      <c r="D16" s="79">
        <v>40543</v>
      </c>
      <c r="E16" s="31">
        <v>3457231764</v>
      </c>
      <c r="F16" s="31">
        <v>2533527615</v>
      </c>
      <c r="G16" s="31">
        <v>5990759379</v>
      </c>
    </row>
    <row r="17" spans="1:7" s="74" customFormat="1" ht="15" customHeight="1">
      <c r="A17" s="75"/>
      <c r="B17" s="75"/>
      <c r="C17" s="82" t="s">
        <v>35</v>
      </c>
      <c r="D17" s="79">
        <v>40543</v>
      </c>
      <c r="E17" s="32">
        <v>425086614</v>
      </c>
      <c r="F17" s="32">
        <v>0</v>
      </c>
      <c r="G17" s="32">
        <v>425086614</v>
      </c>
    </row>
    <row r="18" spans="1:7" s="74" customFormat="1" ht="15" customHeight="1">
      <c r="A18" s="75"/>
      <c r="B18" s="75"/>
      <c r="C18" s="82" t="s">
        <v>36</v>
      </c>
      <c r="D18" s="79">
        <v>40543</v>
      </c>
      <c r="E18" s="32">
        <v>136171270.25833333</v>
      </c>
      <c r="F18" s="32">
        <v>47516627.65083333</v>
      </c>
      <c r="G18" s="32">
        <v>183687897.90916666</v>
      </c>
    </row>
    <row r="19" spans="1:7" s="74" customFormat="1" ht="15" customHeight="1">
      <c r="A19" s="75"/>
      <c r="B19" s="75"/>
      <c r="C19" s="82" t="s">
        <v>12</v>
      </c>
      <c r="D19" s="83"/>
      <c r="E19" s="33">
        <v>4018489648.258333</v>
      </c>
      <c r="F19" s="33">
        <v>2581044242.650833</v>
      </c>
      <c r="G19" s="33">
        <v>6599533890.909166</v>
      </c>
    </row>
    <row r="20" spans="2:7" s="74" customFormat="1" ht="18.75" customHeight="1" thickBot="1">
      <c r="B20" s="75"/>
      <c r="C20" s="80" t="s">
        <v>31</v>
      </c>
      <c r="D20" s="75"/>
      <c r="E20" s="28">
        <v>0.6089</v>
      </c>
      <c r="F20" s="28">
        <v>0.3911</v>
      </c>
      <c r="G20" s="29">
        <v>1</v>
      </c>
    </row>
    <row r="21" spans="1:4" s="74" customFormat="1" ht="15" customHeight="1" thickTop="1">
      <c r="A21" s="75"/>
      <c r="B21" s="75"/>
      <c r="D21" s="75"/>
    </row>
    <row r="22" spans="1:4" s="74" customFormat="1" ht="15" customHeight="1">
      <c r="A22" s="77">
        <v>4</v>
      </c>
      <c r="B22" s="77" t="s">
        <v>29</v>
      </c>
      <c r="C22" s="78" t="s">
        <v>37</v>
      </c>
      <c r="D22" s="75" t="s">
        <v>38</v>
      </c>
    </row>
    <row r="23" spans="1:7" s="74" customFormat="1" ht="15" customHeight="1">
      <c r="A23" s="75"/>
      <c r="B23" s="75"/>
      <c r="C23" s="74" t="s">
        <v>39</v>
      </c>
      <c r="D23" s="79">
        <v>40543</v>
      </c>
      <c r="E23" s="27">
        <v>1078501</v>
      </c>
      <c r="F23" s="27">
        <v>750811</v>
      </c>
      <c r="G23" s="27">
        <v>1829312</v>
      </c>
    </row>
    <row r="24" spans="1:7" s="74" customFormat="1" ht="15" customHeight="1">
      <c r="A24" s="75"/>
      <c r="B24" s="75"/>
      <c r="C24" s="80" t="s">
        <v>40</v>
      </c>
      <c r="D24" s="75"/>
      <c r="E24" s="34">
        <v>0.5895664599587167</v>
      </c>
      <c r="F24" s="34">
        <v>0.4104335400412833</v>
      </c>
      <c r="G24" s="84">
        <v>1</v>
      </c>
    </row>
    <row r="25" spans="1:4" s="74" customFormat="1" ht="15" customHeight="1">
      <c r="A25" s="75"/>
      <c r="B25" s="75"/>
      <c r="D25" s="75"/>
    </row>
    <row r="26" spans="1:7" s="74" customFormat="1" ht="15" customHeight="1">
      <c r="A26" s="75"/>
      <c r="B26" s="75"/>
      <c r="C26" s="74" t="s">
        <v>41</v>
      </c>
      <c r="D26" s="79">
        <v>40543</v>
      </c>
      <c r="E26" s="27">
        <v>47628712.22244404</v>
      </c>
      <c r="F26" s="27">
        <v>23754416.951529805</v>
      </c>
      <c r="G26" s="85">
        <v>71383129.17397384</v>
      </c>
    </row>
    <row r="27" spans="1:7" s="74" customFormat="1" ht="15" customHeight="1">
      <c r="A27" s="75"/>
      <c r="B27" s="75"/>
      <c r="C27" s="80" t="s">
        <v>40</v>
      </c>
      <c r="D27" s="75"/>
      <c r="E27" s="34">
        <v>0.6672264549563818</v>
      </c>
      <c r="F27" s="34">
        <v>0.3327735450436182</v>
      </c>
      <c r="G27" s="84">
        <v>1</v>
      </c>
    </row>
    <row r="28" spans="1:4" s="74" customFormat="1" ht="15" customHeight="1">
      <c r="A28" s="75"/>
      <c r="B28" s="75"/>
      <c r="D28" s="75"/>
    </row>
    <row r="29" spans="1:7" s="74" customFormat="1" ht="15" customHeight="1">
      <c r="A29" s="75"/>
      <c r="B29" s="75"/>
      <c r="C29" s="74" t="s">
        <v>42</v>
      </c>
      <c r="D29" s="79">
        <v>40543</v>
      </c>
      <c r="E29" s="27">
        <v>69836081.47239268</v>
      </c>
      <c r="F29" s="27">
        <v>27914823.18653493</v>
      </c>
      <c r="G29" s="36">
        <v>97750904.6589276</v>
      </c>
    </row>
    <row r="30" spans="1:7" s="74" customFormat="1" ht="15" customHeight="1">
      <c r="A30" s="75"/>
      <c r="B30" s="75"/>
      <c r="C30" s="80" t="s">
        <v>40</v>
      </c>
      <c r="D30" s="75"/>
      <c r="E30" s="34">
        <v>0.7144290041720298</v>
      </c>
      <c r="F30" s="34">
        <v>0.28557099582797024</v>
      </c>
      <c r="G30" s="84">
        <v>1</v>
      </c>
    </row>
    <row r="31" spans="1:4" s="74" customFormat="1" ht="15" customHeight="1">
      <c r="A31" s="75"/>
      <c r="B31" s="75"/>
      <c r="D31" s="75"/>
    </row>
    <row r="32" spans="1:7" s="74" customFormat="1" ht="15" customHeight="1">
      <c r="A32" s="75"/>
      <c r="B32" s="75"/>
      <c r="C32" s="74" t="s">
        <v>68</v>
      </c>
      <c r="D32" s="79">
        <v>40543</v>
      </c>
      <c r="E32" s="27">
        <v>3879978868.59125</v>
      </c>
      <c r="F32" s="27">
        <v>1750859729.093334</v>
      </c>
      <c r="G32" s="27">
        <v>5630838597.684584</v>
      </c>
    </row>
    <row r="33" spans="1:7" s="74" customFormat="1" ht="15" customHeight="1">
      <c r="A33" s="75"/>
      <c r="B33" s="75"/>
      <c r="C33" s="80" t="s">
        <v>40</v>
      </c>
      <c r="D33" s="75"/>
      <c r="E33" s="34">
        <v>0.6890587967104417</v>
      </c>
      <c r="F33" s="34">
        <v>0.3109412032895584</v>
      </c>
      <c r="G33" s="84">
        <v>1</v>
      </c>
    </row>
    <row r="34" spans="1:7" s="74" customFormat="1" ht="15" customHeight="1">
      <c r="A34" s="75"/>
      <c r="D34" s="75"/>
      <c r="E34" s="86"/>
      <c r="F34" s="86"/>
      <c r="G34" s="86"/>
    </row>
    <row r="35" spans="1:12" s="74" customFormat="1" ht="15" customHeight="1">
      <c r="A35" s="75"/>
      <c r="C35" s="74" t="s">
        <v>43</v>
      </c>
      <c r="D35" s="75"/>
      <c r="E35" s="57">
        <v>2.66028071579757</v>
      </c>
      <c r="F35" s="57">
        <v>1.3397192842024301</v>
      </c>
      <c r="G35" s="57">
        <v>4</v>
      </c>
      <c r="L35" s="35"/>
    </row>
    <row r="36" spans="3:12" s="74" customFormat="1" ht="18.75" customHeight="1" thickBot="1">
      <c r="C36" s="74" t="s">
        <v>31</v>
      </c>
      <c r="D36" s="75"/>
      <c r="E36" s="28">
        <v>0.6651</v>
      </c>
      <c r="F36" s="28">
        <v>0.3349</v>
      </c>
      <c r="G36" s="29">
        <v>1</v>
      </c>
      <c r="L36" s="35"/>
    </row>
    <row r="37" spans="4:12" s="74" customFormat="1" ht="15" customHeight="1" thickTop="1">
      <c r="D37" s="75"/>
      <c r="L37" s="35"/>
    </row>
    <row r="38" spans="1:13" s="74" customFormat="1" ht="15" customHeight="1">
      <c r="A38" s="77">
        <v>5</v>
      </c>
      <c r="B38" s="77" t="s">
        <v>29</v>
      </c>
      <c r="C38" s="78" t="s">
        <v>69</v>
      </c>
      <c r="D38" s="75"/>
      <c r="L38" s="35"/>
      <c r="M38" s="35"/>
    </row>
    <row r="39" spans="3:12" s="74" customFormat="1" ht="15" customHeight="1">
      <c r="C39" s="80" t="s">
        <v>70</v>
      </c>
      <c r="D39" s="79">
        <v>40543</v>
      </c>
      <c r="E39" s="27">
        <v>49678351.67</v>
      </c>
      <c r="F39" s="27">
        <v>24123485.86</v>
      </c>
      <c r="G39" s="27">
        <v>73801837.53</v>
      </c>
      <c r="L39" s="35"/>
    </row>
    <row r="40" spans="3:13" s="74" customFormat="1" ht="15" customHeight="1">
      <c r="C40" s="74" t="s">
        <v>12</v>
      </c>
      <c r="D40" s="75"/>
      <c r="E40" s="37">
        <v>49678351.67</v>
      </c>
      <c r="F40" s="37">
        <v>24123485.86</v>
      </c>
      <c r="G40" s="37">
        <v>73801837.53</v>
      </c>
      <c r="L40" s="35"/>
      <c r="M40" s="35"/>
    </row>
    <row r="41" spans="3:13" s="74" customFormat="1" ht="18.75" customHeight="1" thickBot="1">
      <c r="C41" s="74" t="s">
        <v>31</v>
      </c>
      <c r="D41" s="75"/>
      <c r="E41" s="28">
        <v>0.6731</v>
      </c>
      <c r="F41" s="28">
        <v>0.3269</v>
      </c>
      <c r="G41" s="87">
        <v>1</v>
      </c>
      <c r="L41" s="35"/>
      <c r="M41" s="88"/>
    </row>
    <row r="42" s="74" customFormat="1" ht="15" customHeight="1" thickTop="1">
      <c r="D42" s="75"/>
    </row>
    <row r="43" s="74" customFormat="1" ht="15" customHeight="1">
      <c r="D43" s="75"/>
    </row>
    <row r="44" spans="3:4" s="74" customFormat="1" ht="15" customHeight="1">
      <c r="C44" s="88"/>
      <c r="D44" s="75"/>
    </row>
    <row r="45" spans="4:6" s="74" customFormat="1" ht="15" customHeight="1">
      <c r="D45" s="75"/>
      <c r="E45" s="89"/>
      <c r="F45" s="89"/>
    </row>
    <row r="46" spans="5:6" ht="15" customHeight="1">
      <c r="E46" s="90"/>
      <c r="F46" s="90"/>
    </row>
    <row r="47" spans="5:6" ht="15" customHeight="1">
      <c r="E47" s="91"/>
      <c r="F47" s="91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Neal Edward Pedersen</cp:lastModifiedBy>
  <cp:lastPrinted>2011-05-14T23:37:02Z</cp:lastPrinted>
  <dcterms:created xsi:type="dcterms:W3CDTF">2003-08-20T17:00:45Z</dcterms:created>
  <dcterms:modified xsi:type="dcterms:W3CDTF">2011-12-22T16:24:59Z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