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8580" tabRatio="897" activeTab="0"/>
  </bookViews>
  <sheets>
    <sheet name="21.04E" sheetId="1" r:id="rId1"/>
    <sheet name="FT 123110 GRC" sheetId="2" r:id="rId2"/>
    <sheet name="After Convert FT 123110 GRC" sheetId="3" r:id="rId3"/>
    <sheet name="IS  Detail  - Allocated" sheetId="4" r:id="rId4"/>
  </sheets>
  <externalReferences>
    <externalReference r:id="rId7"/>
  </externalReferences>
  <definedNames>
    <definedName name="__123Graph_ECURRENT" hidden="1">'[1]ConsolidatingPL'!#REF!</definedName>
    <definedName name="_Order1" hidden="1">255</definedName>
    <definedName name="_Order2" hidden="1">255</definedName>
    <definedName name="AccessDatabase" hidden="1">"I:\COMTREL\FINICLE\TradeSummary.mdb"</definedName>
    <definedName name="b" hidden="1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</definedNames>
  <calcPr fullCalcOnLoad="1"/>
</workbook>
</file>

<file path=xl/sharedStrings.xml><?xml version="1.0" encoding="utf-8"?>
<sst xmlns="http://schemas.openxmlformats.org/spreadsheetml/2006/main" count="657" uniqueCount="483">
  <si>
    <t>FEDERAL INCOME TAX</t>
  </si>
  <si>
    <t>LINE</t>
  </si>
  <si>
    <t>NO.</t>
  </si>
  <si>
    <t>DESCRIPTION</t>
  </si>
  <si>
    <t>AMOUNT</t>
  </si>
  <si>
    <t>TAXABLE INCOME</t>
  </si>
  <si>
    <t>FEDERAL INCOME TAX @</t>
  </si>
  <si>
    <t>CURRENTLY PAYABLE</t>
  </si>
  <si>
    <t>DEFERRED FIT - DEBIT</t>
  </si>
  <si>
    <t>DEFERRED FIT - CREDIT</t>
  </si>
  <si>
    <t>DEFERRED FIT - INV TAX CREDIT, NET OF AMORT.</t>
  </si>
  <si>
    <t>TOTAL RESTATED FIT</t>
  </si>
  <si>
    <t>FIT PER BOOKS:</t>
  </si>
  <si>
    <t>TOTAL CHARGED TO EXPENSE</t>
  </si>
  <si>
    <t>INCREASE(DECREASE) FIT</t>
  </si>
  <si>
    <t>INCREASE(DECREASE) DEFERRED FIT</t>
  </si>
  <si>
    <t xml:space="preserve">INCREASE(DECREASE) NOI </t>
  </si>
  <si>
    <t>PUGET SOUND ENERGY-ELECTRIC</t>
  </si>
  <si>
    <t>GENERAL RATE INCREASE</t>
  </si>
  <si>
    <t>Electric</t>
  </si>
  <si>
    <t>Gas</t>
  </si>
  <si>
    <t>Common</t>
  </si>
  <si>
    <t>NET OPERATING INCOME</t>
  </si>
  <si>
    <t>Total</t>
  </si>
  <si>
    <t>Current</t>
  </si>
  <si>
    <t>Operating Income</t>
  </si>
  <si>
    <t>FIT in Operating Income</t>
  </si>
  <si>
    <t>ADJUSTMENTS - Flowthru</t>
  </si>
  <si>
    <t>WNP 3 - Book Amortization</t>
  </si>
  <si>
    <t>Amortization of WUTC AFUDC</t>
  </si>
  <si>
    <t>Tenaska - Tax Amortization</t>
  </si>
  <si>
    <t>Tenaska - Book Amortization</t>
  </si>
  <si>
    <t>ADJUSTMENTS - Permanent</t>
  </si>
  <si>
    <t>Meals - 50% Disallowed</t>
  </si>
  <si>
    <t>ADJUSTMENTS - Normalized</t>
  </si>
  <si>
    <t>Pension</t>
  </si>
  <si>
    <t>Deferred Revenue - Connext</t>
  </si>
  <si>
    <t>Vacation Pay</t>
  </si>
  <si>
    <t>Taxable Income</t>
  </si>
  <si>
    <t>Tax at 35%</t>
  </si>
  <si>
    <t>WNP 3 Regulatory Tax Benefit</t>
  </si>
  <si>
    <t>Summit Landlord Incentive</t>
  </si>
  <si>
    <t>Summit Purchase Option Buyout</t>
  </si>
  <si>
    <t>Colstrip Reclaimation &amp; Loss Reserve</t>
  </si>
  <si>
    <t>Storm Damage</t>
  </si>
  <si>
    <t>Environmental Remediation Costs</t>
  </si>
  <si>
    <t>Medicare Part D</t>
  </si>
  <si>
    <t>Reserve for Injuries and Damages-Electric</t>
  </si>
  <si>
    <t>Bad Debt Expense</t>
  </si>
  <si>
    <t>Deferred</t>
  </si>
  <si>
    <t>Pro Forma</t>
  </si>
  <si>
    <t>Debits</t>
  </si>
  <si>
    <t>Credits</t>
  </si>
  <si>
    <t>Tax</t>
  </si>
  <si>
    <t>CIAC Receipts</t>
  </si>
  <si>
    <t>Virtual Right of Way</t>
  </si>
  <si>
    <t>Goldendale Deferral</t>
  </si>
  <si>
    <t>Goldendale Carrying Costs</t>
  </si>
  <si>
    <t>Hopkins II Wind Loss Settlement</t>
  </si>
  <si>
    <t>Total Adjustments -- Normalized</t>
  </si>
  <si>
    <t>Total Tax Adjustments</t>
  </si>
  <si>
    <t>PSE Electric</t>
  </si>
  <si>
    <t>PSE Gas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</si>
  <si>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</si>
  <si>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</si>
  <si>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</si>
  <si>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</si>
  <si>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</si>
  <si>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456 - Other Electric Revenues</t>
  </si>
  <si>
    <t xml:space="preserve">          (2) 456 - Other Electric Revenues - Unbilled</t>
  </si>
  <si>
    <t xml:space="preserve">          (2) 456 - Other Electric Revenues - Conservation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</si>
  <si>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</si>
  <si>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</si>
  <si>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</si>
  <si>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</si>
  <si>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</si>
  <si>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</si>
  <si>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</si>
  <si>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</si>
  <si>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</si>
  <si>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</si>
  <si>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</si>
  <si>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</si>
  <si>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</si>
  <si>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</si>
  <si>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</si>
  <si>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</si>
  <si>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</si>
  <si>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</si>
  <si>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</si>
  <si>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</si>
  <si>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</si>
  <si>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</si>
  <si>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</si>
  <si>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</si>
  <si>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</si>
  <si>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</si>
  <si>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</si>
  <si>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</si>
  <si>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</si>
  <si>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</si>
  <si>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</si>
  <si>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</si>
  <si>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</si>
  <si>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</si>
  <si>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</si>
  <si>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</si>
  <si>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</si>
  <si>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</si>
  <si>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</si>
  <si>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</si>
  <si>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</si>
  <si>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</si>
  <si>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</si>
  <si>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</si>
  <si>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</si>
  <si>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</si>
  <si>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</si>
  <si>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</si>
  <si>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</si>
  <si>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</si>
  <si>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</si>
  <si>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</si>
  <si>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</si>
  <si>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</si>
  <si>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</si>
  <si>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</si>
  <si>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</si>
  <si>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</si>
  <si>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</si>
  <si>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</si>
  <si>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</si>
  <si>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</si>
  <si>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</si>
  <si>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</si>
  <si>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</si>
  <si>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</si>
  <si>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</si>
  <si>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</si>
  <si>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</si>
  <si>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</si>
  <si>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</si>
  <si>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</si>
  <si>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</si>
  <si>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</si>
  <si>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</si>
  <si>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</si>
  <si>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</si>
  <si>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</si>
  <si>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</si>
  <si>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</si>
  <si>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</si>
  <si>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</si>
  <si>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</si>
  <si>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</si>
  <si>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</si>
  <si>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</si>
  <si>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</si>
  <si>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</si>
  <si>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</si>
  <si>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</si>
  <si>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</si>
  <si>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</si>
  <si>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</si>
  <si>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</si>
  <si>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</si>
  <si>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</si>
  <si>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</si>
  <si>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</si>
  <si>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</si>
  <si>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</si>
  <si>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</si>
  <si>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</si>
  <si>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</si>
  <si>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</si>
  <si>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</si>
  <si>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</si>
  <si>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</si>
  <si>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</si>
  <si>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</si>
  <si>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</si>
  <si>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</si>
  <si>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</si>
  <si>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</si>
  <si>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</si>
  <si>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</si>
  <si>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</si>
  <si>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</si>
  <si>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</si>
  <si>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</si>
  <si>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</si>
  <si>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</si>
  <si>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</si>
  <si>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</si>
  <si>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</si>
  <si>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</si>
  <si>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</si>
  <si>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</si>
  <si>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</si>
  <si>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</si>
  <si>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</si>
  <si>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</si>
  <si>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Transmission Maint Structures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</si>
  <si>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</si>
  <si>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</si>
  <si>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</si>
  <si>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</si>
  <si>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</si>
  <si>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</si>
  <si>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</si>
  <si>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</si>
  <si>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</si>
  <si>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</si>
  <si>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</si>
  <si>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</si>
  <si>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</si>
  <si>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</si>
  <si>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</si>
  <si>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</si>
  <si>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</si>
  <si>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</si>
  <si>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</si>
  <si>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</si>
  <si>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</si>
  <si>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</si>
  <si>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</si>
  <si>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</si>
  <si>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</si>
  <si>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</si>
  <si>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</si>
  <si>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</si>
  <si>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</si>
  <si>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</si>
  <si>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</si>
  <si>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</si>
  <si>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</si>
  <si>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</si>
  <si>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</si>
  <si>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</si>
  <si>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</si>
  <si>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</si>
  <si>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</si>
  <si>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</si>
  <si>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</si>
  <si>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</si>
  <si>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</si>
  <si>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</si>
  <si>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</si>
  <si>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</si>
  <si>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</si>
  <si>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</si>
  <si>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</si>
  <si>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</si>
  <si>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</si>
  <si>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</si>
  <si>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</si>
  <si>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</si>
  <si>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</si>
  <si>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</si>
  <si>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</si>
  <si>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</si>
  <si>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</si>
  <si>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</si>
  <si>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</si>
  <si>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</si>
  <si>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</si>
  <si>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</si>
  <si>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</si>
  <si>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</si>
  <si>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</si>
  <si>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</si>
  <si>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</si>
  <si>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</si>
  <si>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</si>
  <si>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</si>
  <si>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</si>
  <si>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</si>
  <si>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</si>
  <si>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</si>
  <si>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</si>
  <si>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</si>
  <si>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</si>
  <si>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</si>
  <si>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</si>
  <si>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</si>
  <si>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</si>
  <si>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</si>
  <si>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</si>
  <si>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</si>
  <si>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</si>
  <si>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</si>
  <si>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</si>
  <si>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</si>
  <si>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</si>
  <si>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</si>
  <si>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</si>
  <si>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</si>
  <si>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</si>
  <si>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</si>
  <si>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</si>
  <si>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</si>
  <si>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</si>
  <si>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</si>
  <si>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</si>
  <si>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     (27) SUBTOTAL</t>
  </si>
  <si>
    <t xml:space="preserve">          28 - FAS 133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</si>
  <si>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</si>
  <si>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</si>
  <si>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</si>
  <si>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</si>
  <si>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</si>
  <si>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</si>
  <si>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</si>
  <si>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</si>
  <si>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</si>
  <si>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</si>
  <si>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</si>
  <si>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</si>
  <si>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</si>
  <si>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</si>
  <si>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</si>
  <si>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</si>
  <si>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>NON-OPERATING INCOME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</si>
  <si>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</si>
  <si>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</si>
  <si>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</si>
  <si>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</si>
  <si>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</si>
  <si>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</si>
  <si>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</si>
  <si>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</si>
  <si>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</si>
  <si>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</si>
  <si>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</si>
  <si>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</si>
  <si>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</si>
  <si>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</si>
  <si>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</si>
  <si>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</si>
  <si>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</si>
  <si>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</si>
  <si>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</si>
  <si>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</si>
  <si>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</si>
  <si>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</si>
  <si>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</si>
  <si>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</si>
  <si>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</si>
  <si>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</si>
  <si>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</si>
  <si>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</si>
  <si>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</si>
  <si>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</si>
  <si>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</si>
  <si>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</si>
  <si>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</si>
  <si>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</si>
  <si>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</si>
  <si>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</si>
  <si>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</si>
  <si>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</si>
  <si>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</si>
  <si>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</si>
  <si>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</si>
  <si>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 NON-OPERATING INCOME</t>
  </si>
  <si>
    <t>NET INCOME</t>
  </si>
  <si>
    <t>FOR THE TWELVE MONTHS ENDED DECEMBER 31, 2010</t>
  </si>
  <si>
    <t>PSE 2010 INCOME TAX ACCRUAL</t>
  </si>
  <si>
    <r>
      <t>After</t>
    </r>
    <r>
      <rPr>
        <sz val="8"/>
        <rFont val="Arial"/>
        <family val="0"/>
      </rPr>
      <t xml:space="preserve"> Conversion of Flowthrough to Normalized for</t>
    </r>
  </si>
  <si>
    <t>2010 Accrual</t>
  </si>
  <si>
    <t>12 Months Ended 12/31/10 with common allocated</t>
  </si>
  <si>
    <t>ELECTRIC - GRC</t>
  </si>
  <si>
    <t>GAS - GRC</t>
  </si>
  <si>
    <t>Capitalized Property Taxes, Bad Debts, and</t>
  </si>
  <si>
    <t>Electric 66.51%, Gas 33.49%</t>
  </si>
  <si>
    <t>Reserve for Injuries and Damages (Electric)</t>
  </si>
  <si>
    <t>Plant Depreciation FT</t>
  </si>
  <si>
    <t>ADR Removal Costs &amp; Gain/Loss</t>
  </si>
  <si>
    <t>Capitalized Prop. Taxes</t>
  </si>
  <si>
    <t>Capitalized Interest - Electric</t>
  </si>
  <si>
    <t>AFUDC - Electric</t>
  </si>
  <si>
    <t>AFUDC Gas</t>
  </si>
  <si>
    <t>Capitalized Interest - Gas</t>
  </si>
  <si>
    <t>Colsrip Common Amort Order 40600012</t>
  </si>
  <si>
    <t>WUTC AFUDC</t>
  </si>
  <si>
    <t>Common AFUDC Allocated to Electric &amp; Gas</t>
  </si>
  <si>
    <t>Convert from Flowthrough To Normalized:</t>
  </si>
  <si>
    <t>Penalties</t>
  </si>
  <si>
    <t>Political Expenses</t>
  </si>
  <si>
    <t>Theater &amp; Sports Tickets</t>
  </si>
  <si>
    <t>Officers Life Insurance</t>
  </si>
  <si>
    <t>Domestic Manufacturing Deduction §199</t>
  </si>
  <si>
    <t>Montana State Income Tax</t>
  </si>
  <si>
    <t>Subsidiary Income</t>
  </si>
  <si>
    <t>Plant Depreciation Normalized</t>
  </si>
  <si>
    <t>Gain/Loss</t>
  </si>
  <si>
    <t>Capitalized Prop. Taxes - Gas</t>
  </si>
  <si>
    <t>Tenaska AFUDC</t>
  </si>
  <si>
    <t>Bad Debt Expense - Gas</t>
  </si>
  <si>
    <t>FAS 143 - ARO Book Depreciation Expense</t>
  </si>
  <si>
    <t>FAS 143 - ARO Book Accretion Expense</t>
  </si>
  <si>
    <t>Plant Related Carryover Adjustments</t>
  </si>
  <si>
    <t>Workers Comp</t>
  </si>
  <si>
    <t>Reserve for Loss on Gardiner Property</t>
  </si>
  <si>
    <t>Land Sales</t>
  </si>
  <si>
    <t>Gain on Disp. of Emission Allowances</t>
  </si>
  <si>
    <t>Pipeline Capacity Agreement</t>
  </si>
  <si>
    <t>Senior Management LTIP</t>
  </si>
  <si>
    <t>Non-Qualified SERPs</t>
  </si>
  <si>
    <t>Pension capitalized</t>
  </si>
  <si>
    <t>Demand Charges - Prior Year</t>
  </si>
  <si>
    <t>Demand Charges - Current</t>
  </si>
  <si>
    <t>JP Prior Year Inventory - Sec 263A</t>
  </si>
  <si>
    <t>JP C/Y Inventory - Sec 263A</t>
  </si>
  <si>
    <t>Charitable Donations</t>
  </si>
  <si>
    <t>Deferred Compensation</t>
  </si>
  <si>
    <t>International Paper</t>
  </si>
  <si>
    <t>Westcoast Capacity Assignment</t>
  </si>
  <si>
    <t>Horizon Payment net of Amort.</t>
  </si>
  <si>
    <t>Renewable Energy Credits</t>
  </si>
  <si>
    <t>FAS 133 Unrealized Gain/Loss</t>
  </si>
  <si>
    <t>JP Electric Fuel Stock Adjustment</t>
  </si>
  <si>
    <t>Tax Repairs Deduction</t>
  </si>
  <si>
    <t>Amortization of Reaquired Debt Expense</t>
  </si>
  <si>
    <t>Electric Power Cost Adj - Customer Portion</t>
  </si>
  <si>
    <t>BNP Electric Amortization</t>
  </si>
  <si>
    <t>Interest Income - HEDC</t>
  </si>
  <si>
    <t>481(a) UOP Repairs Project Retirements</t>
  </si>
  <si>
    <t>Depreciation turnaround on above retirements</t>
  </si>
  <si>
    <t>Staples Loyalty Allowance</t>
  </si>
  <si>
    <t>FAS 106 Ret. Med. &amp; Life</t>
  </si>
  <si>
    <t>Carrying Costs on PTCs</t>
  </si>
  <si>
    <t>ADR Repair Allowance</t>
  </si>
  <si>
    <t>Commitment Fees</t>
  </si>
  <si>
    <t>Reserve for Injuries &amp; Damages - Gas</t>
  </si>
  <si>
    <t>Schedule 94 Residential Exchange</t>
  </si>
  <si>
    <t>Conservation</t>
  </si>
  <si>
    <t>Reg Asset Chelan PUD Interest</t>
  </si>
  <si>
    <t xml:space="preserve">Mint Farm Deferral </t>
  </si>
  <si>
    <t>Mint Farm Deferral EqOS</t>
  </si>
  <si>
    <t>Reg Asset SSCM/Cap OH Interest</t>
  </si>
  <si>
    <t>Wild Horse Expansion Deferred Costs</t>
  </si>
  <si>
    <t>White River Reg Asset</t>
  </si>
  <si>
    <t>White River Sale additional proceeds</t>
  </si>
  <si>
    <t>Convert from Flowthrough to Normalized:</t>
  </si>
  <si>
    <t>Capitalized Property Taxes - Electric</t>
  </si>
  <si>
    <t>Bad Debt Expense - Electric</t>
  </si>
  <si>
    <t>Reserve for Injuries &amp; Damages - Electric</t>
  </si>
  <si>
    <t>(1) Included in Debt Costs</t>
  </si>
  <si>
    <t>(2) Separate adjustment, not reflected in tax adjustment</t>
  </si>
  <si>
    <t>(3) Exclude from GRC</t>
  </si>
  <si>
    <t>(4) Convert from flow-through to normalized</t>
  </si>
  <si>
    <t>MT income tax</t>
  </si>
  <si>
    <t>ITC Amortization</t>
  </si>
  <si>
    <t>Total Income Tax</t>
  </si>
  <si>
    <t>TAX RATE</t>
  </si>
  <si>
    <t>TAX</t>
  </si>
  <si>
    <t>ITC AMORTIZATION</t>
  </si>
  <si>
    <t>Production Tax Credit  Hopkins Ridge</t>
  </si>
  <si>
    <t>Production Tax Credit  Wild Horse</t>
  </si>
  <si>
    <t>AJE to Cleat LTIP DTA</t>
  </si>
  <si>
    <t>Medicare Part D Adjustment</t>
  </si>
  <si>
    <t>Wrong Order on Medicare Part D JE</t>
  </si>
  <si>
    <t>RECOMPUTED FIT ACCRUAL - 2009</t>
  </si>
  <si>
    <t>Transfer of DFIT Related to Land</t>
  </si>
  <si>
    <t>Depreciation AJE</t>
  </si>
  <si>
    <t>Post Closing entry</t>
  </si>
  <si>
    <t>Year-End FIT Reclass</t>
  </si>
  <si>
    <t>transfers</t>
  </si>
  <si>
    <t>Transfer Common ATL to Elec BTL YTD</t>
  </si>
  <si>
    <t>Rounding</t>
  </si>
  <si>
    <t>TOTALS</t>
  </si>
  <si>
    <t>Jurisdiction Total</t>
  </si>
  <si>
    <t>YE-Dec 2010 </t>
  </si>
  <si>
    <t xml:space="preserve">               (18) 5617 Gen Intercnct Studies</t>
  </si>
  <si>
    <t xml:space="preserve">               (27) 414 - Other Utility Operating Income</t>
  </si>
  <si>
    <t xml:space="preserve">          </t>
  </si>
  <si>
    <t xml:space="preserve">          (30) 4091 - Montana Corp license Tax</t>
  </si>
  <si>
    <t>RATE BASE</t>
  </si>
  <si>
    <t>Plant Depreciation Normalized Repairs</t>
  </si>
  <si>
    <t>Docket Number UG-11______</t>
  </si>
  <si>
    <t>Exhibit No. ______ (JHS-21)</t>
  </si>
  <si>
    <t>PAGE 21.04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</si>
</sst>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__@"/>
    <numFmt numFmtId="166" formatCode="#,##0.0_);\(#,##0.0\)"/>
    <numFmt numFmtId="167" formatCode="______@"/>
    <numFmt numFmtId="168" formatCode="_(* #,##0_);_(* \(#,##0\);_(* &quot;-&quot;??_);_(@_)"/>
    <numFmt numFmtId="169" formatCode="________@"/>
    <numFmt numFmtId="170" formatCode="_(&quot;$&quot;* #,##0_);_(&quot;$&quot;* \(#,##0\);_(&quot;$&quot;* &quot;-&quot;??_);_(@_)"/>
    <numFmt numFmtId="171" formatCode="&quot;$&quot;#,##0;\-&quot;$&quot;#,##0"/>
    <numFmt numFmtId="172" formatCode="#,##0;\(#,##0\)"/>
    <numFmt numFmtId="173" formatCode="dd\-mmm\-yy_)"/>
    <numFmt numFmtId="174" formatCode="hh:mm\ AM/PM_)"/>
    <numFmt numFmtId="175" formatCode="m/yy"/>
    <numFmt numFmtId="176" formatCode="0.0"/>
    <numFmt numFmtId="177" formatCode="#,##0.0\);\(#,##0.0\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_(&quot;$&quot;* #,##0.0_);_(&quot;$&quot;* \(#,##0.0\);_(&quot;$&quot;* &quot;-&quot;??_);_(@_)"/>
    <numFmt numFmtId="184" formatCode="#,##0.000000000_);\(#,##0.000000000\)"/>
    <numFmt numFmtId="185" formatCode="0.0%"/>
    <numFmt numFmtId="186" formatCode="0.000%"/>
    <numFmt numFmtId="187" formatCode="_(* #,##0.0_);_(* \(#,##0.0\);_(* &quot;-&quot;??_);_(@_)"/>
    <numFmt numFmtId="188" formatCode="[$-409]dddd\,\ mmmm\ dd\,\ yyyy"/>
    <numFmt numFmtId="189" formatCode="m/d/yy;@"/>
    <numFmt numFmtId="190" formatCode="#,##0.00000000_);\(#,##0.00000000\)"/>
    <numFmt numFmtId="191" formatCode="#,##0.00000_);\(#,##0.00000\)"/>
    <numFmt numFmtId="192" formatCode="#,##0.0000_);\(#,##0.0000\)"/>
    <numFmt numFmtId="193" formatCode="0_);\(0\)"/>
    <numFmt numFmtId="194" formatCode="#,##0.000_);\(#,##0.000\)"/>
    <numFmt numFmtId="195" formatCode="#,##0.0_);[Red]\(#,##0.0\)"/>
    <numFmt numFmtId="196" formatCode="_(* #,##0.0000_);_(* \(#,##0.0000\);_(* &quot;-&quot;????_);_(@_)"/>
    <numFmt numFmtId="197" formatCode="_(* #,##0.00000_);_(* \(#,##0.00000\);_(* &quot;-&quot;??_);_(@_)"/>
    <numFmt numFmtId="198" formatCode="d\.mmm\.yy"/>
    <numFmt numFmtId="199" formatCode="#."/>
    <numFmt numFmtId="200" formatCode="&quot;$&quot;#,##0\ ;\(&quot;$&quot;#,##0\)"/>
    <numFmt numFmtId="201" formatCode="mmmm\ d\,\ yyyy"/>
    <numFmt numFmtId="202" formatCode="_(&quot;$&quot;* #,##0.0000_);_(&quot;$&quot;* \(#,##0.0000\);_(&quot;$&quot;* &quot;-&quot;????_);_(@_)"/>
    <numFmt numFmtId="203" formatCode="_(* #,##0.0_);_(* \(#,##0.0\);_(* &quot;-&quot;_);_(@_)"/>
    <numFmt numFmtId="204" formatCode="&quot;$&quot;#,##0.00"/>
    <numFmt numFmtId="205" formatCode="_(* #,##0.0000_);_(* \(#,##0.0000\);_(* &quot;-&quot;??_);_(@_)"/>
    <numFmt numFmtId="206" formatCode="#,##0_);[Red]\(#,##0\);&quot; &quot;"/>
  </numFmts>
  <fonts count="78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4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MS Sans Serif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2"/>
      <name val="Times New Roman"/>
      <family val="1"/>
    </font>
    <font>
      <sz val="10"/>
      <color indexed="8"/>
      <name val="MS Sans Serif"/>
      <family val="2"/>
    </font>
    <font>
      <sz val="11"/>
      <name val="Arial"/>
      <family val="2"/>
    </font>
    <font>
      <sz val="10"/>
      <color indexed="22"/>
      <name val="Arial"/>
      <family val="2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2"/>
      <color indexed="24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sz val="8"/>
      <name val="Helv"/>
      <family val="0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b/>
      <sz val="8"/>
      <color indexed="8"/>
      <name val="Helv"/>
      <family val="0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i/>
      <sz val="8"/>
      <name val="Arial"/>
      <family val="0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4">
    <xf numFmtId="18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>
      <alignment horizontal="left" wrapText="1"/>
      <protection/>
    </xf>
    <xf numFmtId="197" fontId="0" fillId="0" borderId="0">
      <alignment horizontal="left" wrapText="1"/>
      <protection/>
    </xf>
    <xf numFmtId="179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80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0" fontId="13" fillId="0" borderId="0">
      <alignment/>
      <protection/>
    </xf>
    <xf numFmtId="197" fontId="0" fillId="0" borderId="0">
      <alignment horizontal="left" wrapText="1"/>
      <protection/>
    </xf>
    <xf numFmtId="180" fontId="0" fillId="0" borderId="0">
      <alignment horizontal="left" wrapText="1"/>
      <protection/>
    </xf>
    <xf numFmtId="197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0" fontId="13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198" fontId="14" fillId="0" borderId="0" applyFill="0" applyBorder="0" applyAlignment="0">
      <protection/>
    </xf>
    <xf numFmtId="0" fontId="62" fillId="27" borderId="1" applyNumberFormat="0" applyAlignment="0" applyProtection="0"/>
    <xf numFmtId="0" fontId="63" fillId="28" borderId="2" applyNumberFormat="0" applyAlignment="0" applyProtection="0"/>
    <xf numFmtId="41" fontId="0" fillId="29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7" fillId="0" borderId="0">
      <alignment/>
      <protection/>
    </xf>
    <xf numFmtId="199" fontId="18" fillId="0" borderId="0">
      <alignment/>
      <protection locked="0"/>
    </xf>
    <xf numFmtId="0" fontId="17" fillId="0" borderId="0">
      <alignment/>
      <protection/>
    </xf>
    <xf numFmtId="0" fontId="19" fillId="0" borderId="0" applyNumberFormat="0" applyAlignment="0">
      <protection/>
    </xf>
    <xf numFmtId="0" fontId="20" fillId="0" borderId="0" applyNumberFormat="0" applyAlignment="0">
      <protection/>
    </xf>
    <xf numFmtId="0" fontId="11" fillId="0" borderId="0">
      <alignment/>
      <protection/>
    </xf>
    <xf numFmtId="0" fontId="17" fillId="0" borderId="0">
      <alignment/>
      <protection/>
    </xf>
    <xf numFmtId="0" fontId="11" fillId="0" borderId="0">
      <alignment/>
      <protection/>
    </xf>
    <xf numFmtId="0" fontId="1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80" fontId="0" fillId="0" borderId="0">
      <alignment/>
      <protection/>
    </xf>
    <xf numFmtId="0" fontId="64" fillId="0" borderId="0" applyNumberFormat="0" applyFill="0" applyBorder="0" applyAlignment="0" applyProtection="0"/>
    <xf numFmtId="2" fontId="21" fillId="0" borderId="0" applyFont="0" applyFill="0" applyBorder="0" applyAlignment="0" applyProtection="0"/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65" fillId="30" borderId="0" applyNumberFormat="0" applyBorder="0" applyAlignment="0" applyProtection="0"/>
    <xf numFmtId="38" fontId="5" fillId="29" borderId="0" applyNumberFormat="0" applyBorder="0" applyAlignment="0" applyProtection="0"/>
    <xf numFmtId="0" fontId="22" fillId="0" borderId="3" applyNumberFormat="0" applyAlignment="0" applyProtection="0"/>
    <xf numFmtId="0" fontId="22" fillId="0" borderId="4">
      <alignment horizontal="left"/>
      <protection/>
    </xf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38" fontId="6" fillId="0" borderId="0">
      <alignment/>
      <protection/>
    </xf>
    <xf numFmtId="40" fontId="6" fillId="0" borderId="0">
      <alignment/>
      <protection/>
    </xf>
    <xf numFmtId="0" fontId="7" fillId="0" borderId="0" applyNumberFormat="0" applyFill="0" applyBorder="0" applyAlignment="0" applyProtection="0"/>
    <xf numFmtId="0" fontId="69" fillId="31" borderId="1" applyNumberFormat="0" applyAlignment="0" applyProtection="0"/>
    <xf numFmtId="10" fontId="5" fillId="32" borderId="8" applyNumberFormat="0" applyBorder="0" applyAlignment="0" applyProtection="0"/>
    <xf numFmtId="41" fontId="23" fillId="33" borderId="9">
      <alignment horizontal="left"/>
      <protection locked="0"/>
    </xf>
    <xf numFmtId="10" fontId="23" fillId="33" borderId="9">
      <alignment horizontal="right"/>
      <protection locked="0"/>
    </xf>
    <xf numFmtId="0" fontId="5" fillId="29" borderId="0">
      <alignment/>
      <protection/>
    </xf>
    <xf numFmtId="3" fontId="24" fillId="0" borderId="0" applyFill="0" applyBorder="0" applyAlignment="0" applyProtection="0"/>
    <xf numFmtId="0" fontId="70" fillId="0" borderId="10" applyNumberFormat="0" applyFill="0" applyAlignment="0" applyProtection="0"/>
    <xf numFmtId="44" fontId="8" fillId="0" borderId="11" applyNumberFormat="0" applyFont="0" applyAlignment="0">
      <protection/>
    </xf>
    <xf numFmtId="44" fontId="8" fillId="0" borderId="12" applyNumberFormat="0" applyFont="0" applyAlignment="0">
      <protection/>
    </xf>
    <xf numFmtId="0" fontId="71" fillId="34" borderId="0" applyNumberFormat="0" applyBorder="0" applyAlignment="0" applyProtection="0"/>
    <xf numFmtId="37" fontId="25" fillId="0" borderId="0">
      <alignment/>
      <protection/>
    </xf>
    <xf numFmtId="17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0" fillId="0" borderId="0">
      <alignment horizontal="left" wrapText="1"/>
      <protection/>
    </xf>
    <xf numFmtId="0" fontId="59" fillId="0" borderId="0">
      <alignment/>
      <protection/>
    </xf>
    <xf numFmtId="39" fontId="5" fillId="0" borderId="0" applyFill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5" fillId="0" borderId="0">
      <alignment/>
      <protection/>
    </xf>
    <xf numFmtId="201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5" borderId="13" applyNumberFormat="0" applyFont="0" applyAlignment="0" applyProtection="0"/>
    <xf numFmtId="0" fontId="26" fillId="36" borderId="14" applyNumberFormat="0" applyFont="0" applyAlignment="0" applyProtection="0"/>
    <xf numFmtId="0" fontId="26" fillId="36" borderId="14" applyNumberFormat="0" applyFont="0" applyAlignment="0" applyProtection="0"/>
    <xf numFmtId="0" fontId="26" fillId="36" borderId="14" applyNumberFormat="0" applyFont="0" applyAlignment="0" applyProtection="0"/>
    <xf numFmtId="0" fontId="72" fillId="27" borderId="15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7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41" fontId="0" fillId="37" borderId="9">
      <alignment/>
      <protection/>
    </xf>
    <xf numFmtId="0" fontId="12" fillId="0" borderId="0" applyNumberFormat="0" applyFont="0" applyFill="0" applyBorder="0" applyAlignment="0" applyProtection="0"/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29" fillId="0" borderId="16">
      <alignment horizontal="center"/>
      <protection/>
    </xf>
    <xf numFmtId="3" fontId="12" fillId="0" borderId="0" applyFont="0" applyFill="0" applyBorder="0" applyAlignment="0" applyProtection="0"/>
    <xf numFmtId="0" fontId="12" fillId="38" borderId="0" applyNumberFormat="0" applyFont="0" applyBorder="0" applyAlignment="0" applyProtection="0"/>
    <xf numFmtId="0" fontId="17" fillId="0" borderId="0">
      <alignment/>
      <protection/>
    </xf>
    <xf numFmtId="3" fontId="30" fillId="0" borderId="0" applyFill="0" applyBorder="0" applyAlignment="0" applyProtection="0"/>
    <xf numFmtId="0" fontId="31" fillId="0" borderId="0">
      <alignment/>
      <protection/>
    </xf>
    <xf numFmtId="42" fontId="0" fillId="32" borderId="0">
      <alignment/>
      <protection/>
    </xf>
    <xf numFmtId="42" fontId="0" fillId="32" borderId="17">
      <alignment vertical="center"/>
      <protection/>
    </xf>
    <xf numFmtId="0" fontId="8" fillId="32" borderId="18" applyNumberFormat="0">
      <alignment horizontal="center" vertical="center" wrapText="1"/>
      <protection/>
    </xf>
    <xf numFmtId="10" fontId="0" fillId="32" borderId="0">
      <alignment/>
      <protection/>
    </xf>
    <xf numFmtId="202" fontId="0" fillId="32" borderId="0">
      <alignment/>
      <protection/>
    </xf>
    <xf numFmtId="168" fontId="6" fillId="0" borderId="0" applyBorder="0" applyAlignment="0">
      <protection/>
    </xf>
    <xf numFmtId="42" fontId="0" fillId="32" borderId="19">
      <alignment horizontal="left"/>
      <protection/>
    </xf>
    <xf numFmtId="202" fontId="10" fillId="32" borderId="19">
      <alignment horizontal="left"/>
      <protection/>
    </xf>
    <xf numFmtId="14" fontId="27" fillId="0" borderId="0" applyNumberFormat="0" applyFill="0" applyBorder="0" applyAlignment="0" applyProtection="0"/>
    <xf numFmtId="203" fontId="0" fillId="0" borderId="0" applyFont="0" applyFill="0" applyAlignment="0">
      <protection/>
    </xf>
    <xf numFmtId="4" fontId="28" fillId="33" borderId="20" applyNumberFormat="0" applyProtection="0">
      <alignment vertical="center"/>
    </xf>
    <xf numFmtId="4" fontId="36" fillId="33" borderId="20" applyNumberFormat="0" applyProtection="0">
      <alignment vertical="center"/>
    </xf>
    <xf numFmtId="4" fontId="28" fillId="33" borderId="20" applyNumberFormat="0" applyProtection="0">
      <alignment horizontal="left" vertical="center" indent="1"/>
    </xf>
    <xf numFmtId="4" fontId="28" fillId="33" borderId="20" applyNumberFormat="0" applyProtection="0">
      <alignment horizontal="left" vertical="center" indent="1"/>
    </xf>
    <xf numFmtId="0" fontId="0" fillId="39" borderId="20" applyNumberFormat="0" applyProtection="0">
      <alignment horizontal="left" vertical="center" indent="1"/>
    </xf>
    <xf numFmtId="4" fontId="28" fillId="40" borderId="20" applyNumberFormat="0" applyProtection="0">
      <alignment horizontal="right" vertical="center"/>
    </xf>
    <xf numFmtId="4" fontId="28" fillId="41" borderId="20" applyNumberFormat="0" applyProtection="0">
      <alignment horizontal="right" vertical="center"/>
    </xf>
    <xf numFmtId="4" fontId="28" fillId="42" borderId="20" applyNumberFormat="0" applyProtection="0">
      <alignment horizontal="right" vertical="center"/>
    </xf>
    <xf numFmtId="4" fontId="28" fillId="43" borderId="20" applyNumberFormat="0" applyProtection="0">
      <alignment horizontal="right" vertical="center"/>
    </xf>
    <xf numFmtId="4" fontId="28" fillId="44" borderId="20" applyNumberFormat="0" applyProtection="0">
      <alignment horizontal="right" vertical="center"/>
    </xf>
    <xf numFmtId="4" fontId="28" fillId="45" borderId="20" applyNumberFormat="0" applyProtection="0">
      <alignment horizontal="right" vertical="center"/>
    </xf>
    <xf numFmtId="4" fontId="28" fillId="46" borderId="20" applyNumberFormat="0" applyProtection="0">
      <alignment horizontal="right" vertical="center"/>
    </xf>
    <xf numFmtId="4" fontId="28" fillId="47" borderId="20" applyNumberFormat="0" applyProtection="0">
      <alignment horizontal="right" vertical="center"/>
    </xf>
    <xf numFmtId="4" fontId="28" fillId="48" borderId="20" applyNumberFormat="0" applyProtection="0">
      <alignment horizontal="right" vertical="center"/>
    </xf>
    <xf numFmtId="4" fontId="37" fillId="49" borderId="20" applyNumberFormat="0" applyProtection="0">
      <alignment horizontal="left" vertical="center" indent="1"/>
    </xf>
    <xf numFmtId="4" fontId="28" fillId="50" borderId="21" applyNumberFormat="0" applyProtection="0">
      <alignment horizontal="left" vertical="center" indent="1"/>
    </xf>
    <xf numFmtId="4" fontId="38" fillId="51" borderId="0" applyNumberFormat="0" applyProtection="0">
      <alignment horizontal="left" vertical="center" indent="1"/>
    </xf>
    <xf numFmtId="0" fontId="0" fillId="39" borderId="20" applyNumberFormat="0" applyProtection="0">
      <alignment horizontal="left" vertical="center" indent="1"/>
    </xf>
    <xf numFmtId="4" fontId="28" fillId="50" borderId="20" applyNumberFormat="0" applyProtection="0">
      <alignment horizontal="left" vertical="center" indent="1"/>
    </xf>
    <xf numFmtId="4" fontId="28" fillId="52" borderId="20" applyNumberFormat="0" applyProtection="0">
      <alignment horizontal="left" vertical="center" indent="1"/>
    </xf>
    <xf numFmtId="0" fontId="0" fillId="52" borderId="20" applyNumberFormat="0" applyProtection="0">
      <alignment horizontal="left" vertical="center" indent="1"/>
    </xf>
    <xf numFmtId="0" fontId="0" fillId="52" borderId="20" applyNumberFormat="0" applyProtection="0">
      <alignment horizontal="left" vertical="center" indent="1"/>
    </xf>
    <xf numFmtId="0" fontId="0" fillId="53" borderId="20" applyNumberFormat="0" applyProtection="0">
      <alignment horizontal="left" vertical="center" indent="1"/>
    </xf>
    <xf numFmtId="0" fontId="0" fillId="53" borderId="20" applyNumberFormat="0" applyProtection="0">
      <alignment horizontal="left" vertical="center" indent="1"/>
    </xf>
    <xf numFmtId="0" fontId="0" fillId="29" borderId="20" applyNumberFormat="0" applyProtection="0">
      <alignment horizontal="left" vertical="center" indent="1"/>
    </xf>
    <xf numFmtId="0" fontId="0" fillId="29" borderId="20" applyNumberFormat="0" applyProtection="0">
      <alignment horizontal="left" vertical="center" indent="1"/>
    </xf>
    <xf numFmtId="0" fontId="0" fillId="39" borderId="20" applyNumberFormat="0" applyProtection="0">
      <alignment horizontal="left" vertical="center" indent="1"/>
    </xf>
    <xf numFmtId="0" fontId="0" fillId="39" borderId="20" applyNumberFormat="0" applyProtection="0">
      <alignment horizontal="left" vertical="center" indent="1"/>
    </xf>
    <xf numFmtId="0" fontId="0" fillId="0" borderId="0">
      <alignment/>
      <protection/>
    </xf>
    <xf numFmtId="4" fontId="28" fillId="36" borderId="20" applyNumberFormat="0" applyProtection="0">
      <alignment vertical="center"/>
    </xf>
    <xf numFmtId="4" fontId="36" fillId="36" borderId="20" applyNumberFormat="0" applyProtection="0">
      <alignment vertical="center"/>
    </xf>
    <xf numFmtId="4" fontId="28" fillId="36" borderId="20" applyNumberFormat="0" applyProtection="0">
      <alignment horizontal="left" vertical="center" indent="1"/>
    </xf>
    <xf numFmtId="4" fontId="28" fillId="36" borderId="20" applyNumberFormat="0" applyProtection="0">
      <alignment horizontal="left" vertical="center" indent="1"/>
    </xf>
    <xf numFmtId="4" fontId="28" fillId="50" borderId="20" applyNumberFormat="0" applyProtection="0">
      <alignment horizontal="right" vertical="center"/>
    </xf>
    <xf numFmtId="4" fontId="36" fillId="50" borderId="20" applyNumberFormat="0" applyProtection="0">
      <alignment horizontal="right" vertical="center"/>
    </xf>
    <xf numFmtId="0" fontId="0" fillId="39" borderId="20" applyNumberFormat="0" applyProtection="0">
      <alignment horizontal="left" vertical="center" indent="1"/>
    </xf>
    <xf numFmtId="0" fontId="0" fillId="39" borderId="20" applyNumberFormat="0" applyProtection="0">
      <alignment horizontal="left" vertical="center" indent="1"/>
    </xf>
    <xf numFmtId="0" fontId="39" fillId="0" borderId="0">
      <alignment/>
      <protection/>
    </xf>
    <xf numFmtId="4" fontId="40" fillId="50" borderId="20" applyNumberFormat="0" applyProtection="0">
      <alignment horizontal="right" vertical="center"/>
    </xf>
    <xf numFmtId="39" fontId="0" fillId="54" borderId="0">
      <alignment/>
      <protection/>
    </xf>
    <xf numFmtId="38" fontId="5" fillId="0" borderId="22">
      <alignment/>
      <protection/>
    </xf>
    <xf numFmtId="38" fontId="6" fillId="0" borderId="19">
      <alignment/>
      <protection/>
    </xf>
    <xf numFmtId="39" fontId="27" fillId="55" borderId="0">
      <alignment/>
      <protection/>
    </xf>
    <xf numFmtId="180" fontId="0" fillId="0" borderId="0">
      <alignment horizontal="left" wrapText="1"/>
      <protection/>
    </xf>
    <xf numFmtId="197" fontId="0" fillId="0" borderId="0">
      <alignment horizontal="left" wrapText="1"/>
      <protection/>
    </xf>
    <xf numFmtId="40" fontId="32" fillId="0" borderId="0" applyBorder="0">
      <alignment horizontal="right"/>
      <protection/>
    </xf>
    <xf numFmtId="41" fontId="9" fillId="32" borderId="0">
      <alignment horizontal="left"/>
      <protection/>
    </xf>
    <xf numFmtId="0" fontId="73" fillId="0" borderId="0" applyNumberFormat="0" applyFill="0" applyBorder="0" applyAlignment="0" applyProtection="0"/>
    <xf numFmtId="204" fontId="33" fillId="32" borderId="0">
      <alignment horizontal="left" vertical="center"/>
      <protection/>
    </xf>
    <xf numFmtId="0" fontId="8" fillId="32" borderId="0">
      <alignment horizontal="left" wrapText="1"/>
      <protection/>
    </xf>
    <xf numFmtId="0" fontId="34" fillId="0" borderId="0">
      <alignment horizontal="left" vertical="center"/>
      <protection/>
    </xf>
    <xf numFmtId="0" fontId="74" fillId="0" borderId="23" applyNumberFormat="0" applyFill="0" applyAlignment="0" applyProtection="0"/>
    <xf numFmtId="0" fontId="17" fillId="0" borderId="24">
      <alignment/>
      <protection/>
    </xf>
    <xf numFmtId="0" fontId="75" fillId="0" borderId="0" applyNumberFormat="0" applyFill="0" applyBorder="0" applyAlignment="0" applyProtection="0"/>
  </cellStyleXfs>
  <cellXfs count="144">
    <xf numFmtId="0" fontId="0" fillId="0" borderId="0" xfId="0" applyNumberFormat="1" applyAlignment="1">
      <alignment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/>
    </xf>
    <xf numFmtId="0" fontId="3" fillId="0" borderId="25" xfId="0" applyNumberFormat="1" applyFont="1" applyFill="1" applyBorder="1" applyAlignment="1" quotePrefix="1">
      <alignment horizontal="right"/>
    </xf>
    <xf numFmtId="0" fontId="3" fillId="0" borderId="0" xfId="0" applyNumberFormat="1" applyFont="1" applyFill="1" applyAlignment="1" applyProtection="1">
      <alignment horizontal="centerContinuous"/>
      <protection locked="0"/>
    </xf>
    <xf numFmtId="0" fontId="3" fillId="0" borderId="0" xfId="0" applyNumberFormat="1" applyFont="1" applyFill="1" applyAlignment="1">
      <alignment horizontal="centerContinuous"/>
    </xf>
    <xf numFmtId="3" fontId="3" fillId="0" borderId="0" xfId="70" applyNumberFormat="1" applyFont="1" applyFill="1" applyAlignment="1">
      <alignment horizontal="centerContinuous"/>
    </xf>
    <xf numFmtId="0" fontId="3" fillId="0" borderId="0" xfId="0" applyNumberFormat="1" applyFont="1" applyFill="1" applyAlignment="1" applyProtection="1">
      <alignment/>
      <protection locked="0"/>
    </xf>
    <xf numFmtId="3" fontId="3" fillId="0" borderId="0" xfId="7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"/>
      <protection locked="0"/>
    </xf>
    <xf numFmtId="3" fontId="3" fillId="0" borderId="0" xfId="0" applyNumberFormat="1" applyFont="1" applyFill="1" applyAlignment="1">
      <alignment horizontal="center"/>
    </xf>
    <xf numFmtId="0" fontId="3" fillId="0" borderId="18" xfId="0" applyNumberFormat="1" applyFont="1" applyFill="1" applyBorder="1" applyAlignment="1" applyProtection="1">
      <alignment horizontal="center"/>
      <protection locked="0"/>
    </xf>
    <xf numFmtId="0" fontId="3" fillId="0" borderId="18" xfId="0" applyNumberFormat="1" applyFont="1" applyFill="1" applyBorder="1" applyAlignment="1" applyProtection="1">
      <alignment/>
      <protection locked="0"/>
    </xf>
    <xf numFmtId="0" fontId="3" fillId="0" borderId="18" xfId="0" applyNumberFormat="1" applyFont="1" applyFill="1" applyBorder="1" applyAlignment="1">
      <alignment/>
    </xf>
    <xf numFmtId="3" fontId="3" fillId="0" borderId="18" xfId="70" applyNumberFormat="1" applyFont="1" applyFill="1" applyBorder="1" applyAlignment="1">
      <alignment horizontal="center"/>
    </xf>
    <xf numFmtId="3" fontId="2" fillId="0" borderId="0" xfId="70" applyNumberFormat="1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left"/>
    </xf>
    <xf numFmtId="42" fontId="2" fillId="0" borderId="0" xfId="0" applyNumberFormat="1" applyFont="1" applyFill="1" applyAlignment="1" applyProtection="1">
      <alignment/>
      <protection locked="0"/>
    </xf>
    <xf numFmtId="0" fontId="2" fillId="0" borderId="0" xfId="0" applyNumberFormat="1" applyFont="1" applyFill="1" applyAlignment="1">
      <alignment horizontal="left"/>
    </xf>
    <xf numFmtId="37" fontId="2" fillId="0" borderId="0" xfId="70" applyNumberFormat="1" applyFont="1" applyFill="1" applyAlignment="1">
      <alignment/>
    </xf>
    <xf numFmtId="0" fontId="2" fillId="0" borderId="0" xfId="0" applyNumberFormat="1" applyFont="1" applyFill="1" applyAlignment="1" quotePrefix="1">
      <alignment horizontal="left"/>
    </xf>
    <xf numFmtId="9" fontId="2" fillId="0" borderId="0" xfId="0" applyNumberFormat="1" applyFont="1" applyFill="1" applyAlignment="1">
      <alignment horizontal="center"/>
    </xf>
    <xf numFmtId="41" fontId="2" fillId="0" borderId="18" xfId="70" applyNumberFormat="1" applyFont="1" applyFill="1" applyBorder="1" applyAlignment="1" applyProtection="1">
      <alignment/>
      <protection locked="0"/>
    </xf>
    <xf numFmtId="42" fontId="2" fillId="0" borderId="0" xfId="70" applyNumberFormat="1" applyFont="1" applyFill="1" applyAlignment="1" applyProtection="1">
      <alignment/>
      <protection locked="0"/>
    </xf>
    <xf numFmtId="41" fontId="2" fillId="0" borderId="0" xfId="70" applyNumberFormat="1" applyFont="1" applyFill="1" applyAlignment="1" applyProtection="1">
      <alignment/>
      <protection locked="0"/>
    </xf>
    <xf numFmtId="41" fontId="2" fillId="0" borderId="18" xfId="0" applyNumberFormat="1" applyFont="1" applyFill="1" applyBorder="1" applyAlignment="1" applyProtection="1">
      <alignment/>
      <protection locked="0"/>
    </xf>
    <xf numFmtId="41" fontId="2" fillId="0" borderId="0" xfId="70" applyNumberFormat="1" applyFont="1" applyFill="1" applyAlignment="1">
      <alignment/>
    </xf>
    <xf numFmtId="41" fontId="2" fillId="0" borderId="0" xfId="70" applyNumberFormat="1" applyFont="1" applyFill="1" applyBorder="1" applyAlignment="1" applyProtection="1">
      <alignment/>
      <protection locked="0"/>
    </xf>
    <xf numFmtId="42" fontId="2" fillId="0" borderId="17" xfId="70" applyNumberFormat="1" applyFont="1" applyFill="1" applyBorder="1" applyAlignment="1">
      <alignment/>
    </xf>
    <xf numFmtId="42" fontId="0" fillId="0" borderId="0" xfId="0" applyNumberFormat="1" applyAlignment="1">
      <alignment/>
    </xf>
    <xf numFmtId="42" fontId="2" fillId="0" borderId="18" xfId="70" applyNumberFormat="1" applyFont="1" applyFill="1" applyBorder="1" applyAlignment="1" applyProtection="1">
      <alignment/>
      <protection locked="0"/>
    </xf>
    <xf numFmtId="39" fontId="5" fillId="0" borderId="0" xfId="125" applyFont="1" applyAlignment="1" applyProtection="1">
      <alignment/>
      <protection locked="0"/>
    </xf>
    <xf numFmtId="37" fontId="5" fillId="0" borderId="0" xfId="125" applyNumberFormat="1" applyFont="1" applyAlignment="1" applyProtection="1">
      <alignment/>
      <protection locked="0"/>
    </xf>
    <xf numFmtId="39" fontId="5" fillId="0" borderId="0" xfId="125" applyFont="1" applyAlignment="1" applyProtection="1">
      <alignment horizontal="left"/>
      <protection locked="0"/>
    </xf>
    <xf numFmtId="39" fontId="5" fillId="0" borderId="0" xfId="125" applyFill="1" applyAlignment="1" applyProtection="1">
      <alignment horizontal="left"/>
      <protection locked="0"/>
    </xf>
    <xf numFmtId="39" fontId="8" fillId="0" borderId="0" xfId="125" applyFont="1" applyAlignment="1" applyProtection="1">
      <alignment horizontal="left"/>
      <protection locked="0"/>
    </xf>
    <xf numFmtId="39" fontId="5" fillId="0" borderId="0" xfId="125" applyFont="1" applyAlignment="1" applyProtection="1">
      <alignment/>
      <protection locked="0"/>
    </xf>
    <xf numFmtId="37" fontId="5" fillId="0" borderId="26" xfId="125" applyNumberFormat="1" applyFont="1" applyBorder="1" applyAlignment="1" applyProtection="1">
      <alignment/>
      <protection locked="0"/>
    </xf>
    <xf numFmtId="37" fontId="5" fillId="0" borderId="0" xfId="125" applyNumberFormat="1" applyFont="1" applyAlignment="1" applyProtection="1">
      <alignment/>
      <protection locked="0"/>
    </xf>
    <xf numFmtId="37" fontId="5" fillId="0" borderId="27" xfId="125" applyNumberFormat="1" applyFont="1" applyBorder="1" applyAlignment="1" applyProtection="1">
      <alignment/>
      <protection locked="0"/>
    </xf>
    <xf numFmtId="37" fontId="5" fillId="0" borderId="28" xfId="125" applyNumberFormat="1" applyFont="1" applyBorder="1" applyAlignment="1" applyProtection="1">
      <alignment/>
      <protection locked="0"/>
    </xf>
    <xf numFmtId="37" fontId="6" fillId="0" borderId="26" xfId="125" applyNumberFormat="1" applyFont="1" applyBorder="1" applyAlignment="1" applyProtection="1">
      <alignment horizontal="center"/>
      <protection locked="0"/>
    </xf>
    <xf numFmtId="37" fontId="6" fillId="0" borderId="0" xfId="125" applyNumberFormat="1" applyFont="1" applyBorder="1" applyAlignment="1" applyProtection="1">
      <alignment horizontal="center"/>
      <protection locked="0"/>
    </xf>
    <xf numFmtId="37" fontId="6" fillId="0" borderId="27" xfId="125" applyNumberFormat="1" applyFont="1" applyBorder="1" applyAlignment="1" applyProtection="1">
      <alignment horizontal="center"/>
      <protection locked="0"/>
    </xf>
    <xf numFmtId="37" fontId="5" fillId="0" borderId="29" xfId="125" applyNumberFormat="1" applyFont="1" applyBorder="1" applyAlignment="1" applyProtection="1">
      <alignment/>
      <protection locked="0"/>
    </xf>
    <xf numFmtId="37" fontId="6" fillId="0" borderId="18" xfId="125" applyNumberFormat="1" applyFont="1" applyBorder="1" applyAlignment="1" applyProtection="1">
      <alignment horizontal="center"/>
      <protection locked="0"/>
    </xf>
    <xf numFmtId="37" fontId="6" fillId="0" borderId="30" xfId="125" applyNumberFormat="1" applyFont="1" applyBorder="1" applyAlignment="1" applyProtection="1">
      <alignment horizontal="center"/>
      <protection locked="0"/>
    </xf>
    <xf numFmtId="39" fontId="5" fillId="0" borderId="0" xfId="125" applyFont="1" applyBorder="1" applyAlignment="1" applyProtection="1">
      <alignment horizontal="left"/>
      <protection locked="0"/>
    </xf>
    <xf numFmtId="39" fontId="5" fillId="0" borderId="0" xfId="125" applyFont="1" applyFill="1" applyAlignment="1" applyProtection="1">
      <alignment/>
      <protection locked="0"/>
    </xf>
    <xf numFmtId="37" fontId="5" fillId="0" borderId="26" xfId="125" applyNumberFormat="1" applyFont="1" applyFill="1" applyBorder="1" applyAlignment="1" applyProtection="1">
      <alignment/>
      <protection locked="0"/>
    </xf>
    <xf numFmtId="37" fontId="5" fillId="0" borderId="0" xfId="125" applyNumberFormat="1" applyFont="1" applyFill="1" applyAlignment="1" applyProtection="1">
      <alignment/>
      <protection locked="0"/>
    </xf>
    <xf numFmtId="37" fontId="5" fillId="0" borderId="27" xfId="125" applyNumberFormat="1" applyFont="1" applyFill="1" applyBorder="1" applyAlignment="1" applyProtection="1">
      <alignment/>
      <protection locked="0"/>
    </xf>
    <xf numFmtId="39" fontId="35" fillId="0" borderId="31" xfId="125" applyFont="1" applyBorder="1" applyAlignment="1" applyProtection="1">
      <alignment horizontal="center"/>
      <protection locked="0"/>
    </xf>
    <xf numFmtId="39" fontId="5" fillId="0" borderId="0" xfId="125" applyFont="1" applyAlignment="1" applyProtection="1">
      <alignment horizontal="left"/>
      <protection locked="0"/>
    </xf>
    <xf numFmtId="37" fontId="5" fillId="0" borderId="31" xfId="125" applyNumberFormat="1" applyFont="1" applyBorder="1" applyAlignment="1" applyProtection="1">
      <alignment/>
      <protection locked="0"/>
    </xf>
    <xf numFmtId="37" fontId="5" fillId="0" borderId="4" xfId="125" applyNumberFormat="1" applyFont="1" applyBorder="1" applyAlignment="1" applyProtection="1">
      <alignment/>
      <protection locked="0"/>
    </xf>
    <xf numFmtId="39" fontId="5" fillId="0" borderId="0" xfId="125" applyFont="1" applyAlignment="1" applyProtection="1">
      <alignment horizontal="center"/>
      <protection locked="0"/>
    </xf>
    <xf numFmtId="37" fontId="5" fillId="0" borderId="31" xfId="125" applyNumberFormat="1" applyFont="1" applyBorder="1" applyAlignment="1" applyProtection="1">
      <alignment horizontal="right"/>
      <protection locked="0"/>
    </xf>
    <xf numFmtId="37" fontId="5" fillId="0" borderId="4" xfId="125" applyNumberFormat="1" applyFont="1" applyBorder="1" applyAlignment="1" applyProtection="1">
      <alignment horizontal="right"/>
      <protection locked="0"/>
    </xf>
    <xf numFmtId="0" fontId="5" fillId="0" borderId="0" xfId="134" applyFont="1" applyFill="1" applyProtection="1">
      <alignment/>
      <protection locked="0"/>
    </xf>
    <xf numFmtId="37" fontId="5" fillId="0" borderId="26" xfId="125" applyNumberFormat="1" applyFont="1" applyBorder="1" applyAlignment="1" applyProtection="1">
      <alignment/>
      <protection locked="0"/>
    </xf>
    <xf numFmtId="39" fontId="5" fillId="0" borderId="0" xfId="125" applyFont="1" applyFill="1" applyAlignment="1" applyProtection="1">
      <alignment horizontal="left"/>
      <protection locked="0"/>
    </xf>
    <xf numFmtId="0" fontId="5" fillId="0" borderId="0" xfId="134" applyFont="1" applyProtection="1">
      <alignment/>
      <protection locked="0"/>
    </xf>
    <xf numFmtId="39" fontId="5" fillId="0" borderId="0" xfId="125" applyAlignment="1" applyProtection="1">
      <alignment/>
      <protection locked="0"/>
    </xf>
    <xf numFmtId="0" fontId="5" fillId="0" borderId="0" xfId="134" applyFont="1">
      <alignment/>
      <protection/>
    </xf>
    <xf numFmtId="37" fontId="5" fillId="0" borderId="32" xfId="125" applyNumberFormat="1" applyFont="1" applyBorder="1" applyAlignment="1" applyProtection="1">
      <alignment/>
      <protection locked="0"/>
    </xf>
    <xf numFmtId="37" fontId="5" fillId="0" borderId="17" xfId="125" applyNumberFormat="1" applyFont="1" applyBorder="1" applyAlignment="1" applyProtection="1">
      <alignment/>
      <protection locked="0"/>
    </xf>
    <xf numFmtId="37" fontId="5" fillId="0" borderId="33" xfId="125" applyNumberFormat="1" applyFont="1" applyBorder="1" applyAlignment="1" applyProtection="1">
      <alignment/>
      <protection locked="0"/>
    </xf>
    <xf numFmtId="168" fontId="2" fillId="0" borderId="0" xfId="70" applyNumberFormat="1" applyFont="1" applyFill="1" applyAlignment="1" applyProtection="1">
      <alignment/>
      <protection locked="0"/>
    </xf>
    <xf numFmtId="39" fontId="6" fillId="0" borderId="0" xfId="125" applyFont="1" applyAlignment="1" applyProtection="1">
      <alignment/>
      <protection locked="0"/>
    </xf>
    <xf numFmtId="39" fontId="6" fillId="0" borderId="8" xfId="125" applyFont="1" applyBorder="1" applyAlignment="1" applyProtection="1">
      <alignment horizontal="centerContinuous"/>
      <protection locked="0"/>
    </xf>
    <xf numFmtId="39" fontId="5" fillId="0" borderId="4" xfId="125" applyFont="1" applyBorder="1" applyAlignment="1" applyProtection="1">
      <alignment horizontal="centerContinuous"/>
      <protection locked="0"/>
    </xf>
    <xf numFmtId="39" fontId="5" fillId="0" borderId="34" xfId="125" applyFont="1" applyBorder="1" applyAlignment="1" applyProtection="1">
      <alignment horizontal="centerContinuous"/>
      <protection locked="0"/>
    </xf>
    <xf numFmtId="39" fontId="6" fillId="0" borderId="28" xfId="125" applyFont="1" applyBorder="1" applyAlignment="1" applyProtection="1">
      <alignment horizontal="centerContinuous"/>
      <protection locked="0"/>
    </xf>
    <xf numFmtId="39" fontId="6" fillId="0" borderId="19" xfId="125" applyFont="1" applyBorder="1" applyAlignment="1" applyProtection="1">
      <alignment horizontal="centerContinuous"/>
      <protection locked="0"/>
    </xf>
    <xf numFmtId="37" fontId="5" fillId="0" borderId="19" xfId="125" applyNumberFormat="1" applyFont="1" applyBorder="1" applyAlignment="1" applyProtection="1">
      <alignment horizontal="centerContinuous"/>
      <protection locked="0"/>
    </xf>
    <xf numFmtId="37" fontId="5" fillId="0" borderId="35" xfId="125" applyNumberFormat="1" applyFont="1" applyBorder="1" applyAlignment="1" applyProtection="1">
      <alignment horizontal="centerContinuous"/>
      <protection locked="0"/>
    </xf>
    <xf numFmtId="39" fontId="5" fillId="0" borderId="0" xfId="125" applyFont="1" applyBorder="1" applyAlignment="1" applyProtection="1">
      <alignment/>
      <protection locked="0"/>
    </xf>
    <xf numFmtId="39" fontId="6" fillId="0" borderId="36" xfId="125" applyFont="1" applyBorder="1" applyAlignment="1" applyProtection="1">
      <alignment horizontal="center"/>
      <protection locked="0"/>
    </xf>
    <xf numFmtId="39" fontId="6" fillId="0" borderId="29" xfId="125" applyFont="1" applyBorder="1" applyAlignment="1" applyProtection="1">
      <alignment horizontal="centerContinuous"/>
      <protection locked="0"/>
    </xf>
    <xf numFmtId="39" fontId="6" fillId="0" borderId="18" xfId="125" applyFont="1" applyBorder="1" applyAlignment="1" applyProtection="1">
      <alignment horizontal="centerContinuous"/>
      <protection locked="0"/>
    </xf>
    <xf numFmtId="37" fontId="5" fillId="0" borderId="18" xfId="125" applyNumberFormat="1" applyFont="1" applyBorder="1" applyAlignment="1" applyProtection="1">
      <alignment horizontal="centerContinuous"/>
      <protection locked="0"/>
    </xf>
    <xf numFmtId="37" fontId="5" fillId="0" borderId="30" xfId="125" applyNumberFormat="1" applyFont="1" applyBorder="1" applyAlignment="1" applyProtection="1">
      <alignment horizontal="centerContinuous"/>
      <protection locked="0"/>
    </xf>
    <xf numFmtId="37" fontId="5" fillId="0" borderId="0" xfId="125" applyNumberFormat="1" applyFont="1" applyBorder="1" applyAlignment="1" applyProtection="1">
      <alignment/>
      <protection locked="0"/>
    </xf>
    <xf numFmtId="39" fontId="6" fillId="0" borderId="37" xfId="125" applyFont="1" applyBorder="1" applyAlignment="1" applyProtection="1">
      <alignment horizontal="center"/>
      <protection locked="0"/>
    </xf>
    <xf numFmtId="39" fontId="6" fillId="0" borderId="0" xfId="125" applyFont="1" applyBorder="1" applyAlignment="1" applyProtection="1">
      <alignment horizontal="center"/>
      <protection locked="0"/>
    </xf>
    <xf numFmtId="39" fontId="5" fillId="0" borderId="0" xfId="125" applyBorder="1" applyAlignment="1">
      <alignment horizontal="center"/>
    </xf>
    <xf numFmtId="39" fontId="6" fillId="0" borderId="38" xfId="125" applyFont="1" applyBorder="1" applyAlignment="1" applyProtection="1">
      <alignment horizontal="centerContinuous"/>
      <protection locked="0"/>
    </xf>
    <xf numFmtId="39" fontId="6" fillId="0" borderId="38" xfId="125" applyFont="1" applyBorder="1" applyAlignment="1" applyProtection="1">
      <alignment horizontal="center"/>
      <protection locked="0"/>
    </xf>
    <xf numFmtId="0" fontId="6" fillId="0" borderId="38" xfId="125" applyNumberFormat="1" applyFont="1" applyBorder="1" applyAlignment="1" applyProtection="1">
      <alignment horizontal="center"/>
      <protection locked="0"/>
    </xf>
    <xf numFmtId="37" fontId="6" fillId="0" borderId="29" xfId="125" applyNumberFormat="1" applyFont="1" applyBorder="1" applyAlignment="1" applyProtection="1">
      <alignment horizontal="center"/>
      <protection locked="0"/>
    </xf>
    <xf numFmtId="37" fontId="5" fillId="0" borderId="18" xfId="125" applyNumberFormat="1" applyFont="1" applyBorder="1" applyAlignment="1" applyProtection="1">
      <alignment/>
      <protection locked="0"/>
    </xf>
    <xf numFmtId="39" fontId="6" fillId="0" borderId="30" xfId="125" applyFont="1" applyBorder="1" applyAlignment="1" applyProtection="1">
      <alignment horizontal="center"/>
      <protection locked="0"/>
    </xf>
    <xf numFmtId="39" fontId="5" fillId="0" borderId="26" xfId="125" applyNumberFormat="1" applyFont="1" applyBorder="1" applyAlignment="1" applyProtection="1">
      <alignment/>
      <protection locked="0"/>
    </xf>
    <xf numFmtId="39" fontId="5" fillId="0" borderId="0" xfId="125" applyNumberFormat="1" applyFont="1" applyBorder="1" applyAlignment="1" applyProtection="1">
      <alignment/>
      <protection locked="0"/>
    </xf>
    <xf numFmtId="37" fontId="5" fillId="0" borderId="0" xfId="125" applyNumberFormat="1" applyFont="1" applyFill="1" applyBorder="1" applyAlignment="1" applyProtection="1">
      <alignment/>
      <protection locked="0"/>
    </xf>
    <xf numFmtId="39" fontId="5" fillId="0" borderId="0" xfId="125" applyFont="1" applyFill="1" applyAlignment="1" applyProtection="1">
      <alignment/>
      <protection locked="0"/>
    </xf>
    <xf numFmtId="0" fontId="5" fillId="0" borderId="0" xfId="134" applyFont="1" applyFill="1" applyBorder="1" applyProtection="1">
      <alignment/>
      <protection locked="0"/>
    </xf>
    <xf numFmtId="39" fontId="5" fillId="0" borderId="26" xfId="125" applyFont="1" applyBorder="1" applyAlignment="1" applyProtection="1">
      <alignment/>
      <protection locked="0"/>
    </xf>
    <xf numFmtId="37" fontId="5" fillId="0" borderId="29" xfId="125" applyNumberFormat="1" applyFont="1" applyFill="1" applyBorder="1" applyAlignment="1" applyProtection="1">
      <alignment/>
      <protection locked="0"/>
    </xf>
    <xf numFmtId="37" fontId="5" fillId="0" borderId="18" xfId="125" applyNumberFormat="1" applyFont="1" applyBorder="1" applyAlignment="1" applyProtection="1">
      <alignment/>
      <protection locked="0"/>
    </xf>
    <xf numFmtId="37" fontId="5" fillId="0" borderId="29" xfId="125" applyNumberFormat="1" applyFont="1" applyBorder="1" applyAlignment="1" applyProtection="1">
      <alignment/>
      <protection locked="0"/>
    </xf>
    <xf numFmtId="37" fontId="5" fillId="0" borderId="29" xfId="125" applyNumberFormat="1" applyFont="1" applyFill="1" applyBorder="1" applyAlignment="1" applyProtection="1">
      <alignment/>
      <protection locked="0"/>
    </xf>
    <xf numFmtId="37" fontId="5" fillId="0" borderId="30" xfId="125" applyNumberFormat="1" applyFont="1" applyBorder="1" applyAlignment="1" applyProtection="1">
      <alignment/>
      <protection locked="0"/>
    </xf>
    <xf numFmtId="37" fontId="5" fillId="0" borderId="34" xfId="125" applyNumberFormat="1" applyFont="1" applyBorder="1" applyAlignment="1" applyProtection="1">
      <alignment/>
      <protection locked="0"/>
    </xf>
    <xf numFmtId="37" fontId="5" fillId="0" borderId="30" xfId="125" applyNumberFormat="1" applyFont="1" applyBorder="1" applyAlignment="1" applyProtection="1">
      <alignment/>
      <protection locked="0"/>
    </xf>
    <xf numFmtId="37" fontId="5" fillId="0" borderId="26" xfId="125" applyNumberFormat="1" applyFont="1" applyBorder="1" applyAlignment="1" applyProtection="1">
      <alignment horizontal="right"/>
      <protection locked="0"/>
    </xf>
    <xf numFmtId="37" fontId="5" fillId="0" borderId="0" xfId="125" applyNumberFormat="1" applyFont="1" applyBorder="1" applyAlignment="1" applyProtection="1">
      <alignment horizontal="right"/>
      <protection locked="0"/>
    </xf>
    <xf numFmtId="37" fontId="5" fillId="0" borderId="26" xfId="125" applyNumberFormat="1" applyFont="1" applyFill="1" applyBorder="1" applyAlignment="1" applyProtection="1">
      <alignment/>
      <protection locked="0"/>
    </xf>
    <xf numFmtId="37" fontId="5" fillId="0" borderId="0" xfId="125" applyNumberFormat="1" applyFont="1" applyFill="1" applyAlignment="1" applyProtection="1">
      <alignment/>
      <protection locked="0"/>
    </xf>
    <xf numFmtId="37" fontId="5" fillId="0" borderId="0" xfId="125" applyNumberFormat="1" applyFont="1" applyFill="1" applyBorder="1" applyAlignment="1" applyProtection="1">
      <alignment/>
      <protection locked="0"/>
    </xf>
    <xf numFmtId="37" fontId="5" fillId="0" borderId="27" xfId="125" applyNumberFormat="1" applyFont="1" applyFill="1" applyBorder="1" applyAlignment="1" applyProtection="1">
      <alignment/>
      <protection locked="0"/>
    </xf>
    <xf numFmtId="39" fontId="5" fillId="0" borderId="0" xfId="125" applyFont="1" applyFill="1" applyAlignment="1" applyProtection="1">
      <alignment horizontal="left"/>
      <protection locked="0"/>
    </xf>
    <xf numFmtId="37" fontId="5" fillId="0" borderId="0" xfId="125" applyNumberFormat="1" applyFont="1" applyBorder="1" applyAlignment="1" applyProtection="1">
      <alignment/>
      <protection locked="0"/>
    </xf>
    <xf numFmtId="39" fontId="5" fillId="0" borderId="26" xfId="125" applyFont="1" applyBorder="1" applyAlignment="1" applyProtection="1">
      <alignment/>
      <protection locked="0"/>
    </xf>
    <xf numFmtId="37" fontId="5" fillId="0" borderId="0" xfId="125" applyNumberFormat="1" applyFill="1" applyBorder="1" applyAlignment="1" applyProtection="1">
      <alignment/>
      <protection locked="0"/>
    </xf>
    <xf numFmtId="39" fontId="5" fillId="0" borderId="0" xfId="125" applyAlignment="1" applyProtection="1">
      <alignment/>
      <protection locked="0"/>
    </xf>
    <xf numFmtId="0" fontId="5" fillId="0" borderId="0" xfId="134" applyFont="1" applyFill="1">
      <alignment/>
      <protection/>
    </xf>
    <xf numFmtId="37" fontId="5" fillId="0" borderId="18" xfId="125" applyNumberFormat="1" applyFont="1" applyFill="1" applyBorder="1" applyAlignment="1" applyProtection="1">
      <alignment/>
      <protection locked="0"/>
    </xf>
    <xf numFmtId="39" fontId="5" fillId="0" borderId="0" xfId="125" applyFont="1" applyAlignment="1" applyProtection="1">
      <alignment horizontal="right" indent="1"/>
      <protection locked="0"/>
    </xf>
    <xf numFmtId="9" fontId="5" fillId="0" borderId="26" xfId="149" applyFont="1" applyBorder="1" applyAlignment="1" applyProtection="1">
      <alignment/>
      <protection locked="0"/>
    </xf>
    <xf numFmtId="9" fontId="5" fillId="0" borderId="0" xfId="149" applyFont="1" applyAlignment="1" applyProtection="1">
      <alignment/>
      <protection locked="0"/>
    </xf>
    <xf numFmtId="3" fontId="5" fillId="0" borderId="0" xfId="133" applyNumberFormat="1" applyFont="1">
      <alignment/>
      <protection/>
    </xf>
    <xf numFmtId="0" fontId="5" fillId="0" borderId="0" xfId="133" applyFont="1" applyAlignment="1">
      <alignment horizontal="left"/>
      <protection/>
    </xf>
    <xf numFmtId="0" fontId="5" fillId="0" borderId="0" xfId="133" applyFont="1">
      <alignment/>
      <protection/>
    </xf>
    <xf numFmtId="3" fontId="5" fillId="0" borderId="0" xfId="133" applyNumberFormat="1" applyFont="1" applyFill="1">
      <alignment/>
      <protection/>
    </xf>
    <xf numFmtId="0" fontId="5" fillId="0" borderId="27" xfId="134" applyFont="1" applyBorder="1" applyAlignment="1">
      <alignment horizontal="left"/>
      <protection/>
    </xf>
    <xf numFmtId="0" fontId="5" fillId="0" borderId="0" xfId="134" applyFont="1" applyBorder="1" applyAlignment="1">
      <alignment horizontal="left"/>
      <protection/>
    </xf>
    <xf numFmtId="39" fontId="5" fillId="0" borderId="0" xfId="125" applyAlignment="1">
      <alignment/>
    </xf>
    <xf numFmtId="39" fontId="5" fillId="0" borderId="0" xfId="125" applyNumberFormat="1" applyFont="1" applyBorder="1" applyAlignment="1" applyProtection="1">
      <alignment/>
      <protection locked="0"/>
    </xf>
    <xf numFmtId="185" fontId="5" fillId="0" borderId="0" xfId="149" applyNumberFormat="1" applyFont="1" applyAlignment="1" applyProtection="1">
      <alignment/>
      <protection locked="0"/>
    </xf>
    <xf numFmtId="49" fontId="59" fillId="0" borderId="0" xfId="124" applyNumberFormat="1" applyFont="1" applyAlignment="1">
      <alignment horizontal="center" wrapText="1"/>
      <protection/>
    </xf>
    <xf numFmtId="206" fontId="76" fillId="0" borderId="0" xfId="124" applyNumberFormat="1" applyFont="1" applyAlignment="1">
      <alignment horizontal="left"/>
      <protection/>
    </xf>
    <xf numFmtId="206" fontId="59" fillId="0" borderId="0" xfId="124" applyNumberFormat="1" applyFont="1" applyAlignment="1">
      <alignment horizontal="right"/>
      <protection/>
    </xf>
    <xf numFmtId="206" fontId="74" fillId="0" borderId="0" xfId="124" applyNumberFormat="1" applyFont="1" applyAlignment="1">
      <alignment horizontal="left"/>
      <protection/>
    </xf>
    <xf numFmtId="206" fontId="77" fillId="0" borderId="0" xfId="124" applyNumberFormat="1" applyFont="1" applyAlignment="1">
      <alignment horizontal="left"/>
      <protection/>
    </xf>
    <xf numFmtId="206" fontId="59" fillId="0" borderId="0" xfId="124" applyNumberFormat="1" applyFont="1" applyAlignment="1">
      <alignment horizontal="left"/>
      <protection/>
    </xf>
    <xf numFmtId="206" fontId="74" fillId="0" borderId="0" xfId="124" applyNumberFormat="1" applyFont="1" applyAlignment="1">
      <alignment horizontal="right"/>
      <protection/>
    </xf>
    <xf numFmtId="39" fontId="6" fillId="0" borderId="4" xfId="125" applyFont="1" applyBorder="1" applyAlignment="1" applyProtection="1">
      <alignment horizontal="center"/>
      <protection locked="0"/>
    </xf>
    <xf numFmtId="39" fontId="6" fillId="0" borderId="34" xfId="125" applyFont="1" applyBorder="1" applyAlignment="1" applyProtection="1">
      <alignment horizontal="center"/>
      <protection locked="0"/>
    </xf>
    <xf numFmtId="39" fontId="6" fillId="0" borderId="31" xfId="125" applyFont="1" applyBorder="1" applyAlignment="1" applyProtection="1">
      <alignment horizontal="center"/>
      <protection locked="0"/>
    </xf>
  </cellXfs>
  <cellStyles count="210">
    <cellStyle name="Normal" xfId="0"/>
    <cellStyle name="_4.06E Pass Throughs" xfId="15"/>
    <cellStyle name="_4.13E Montana Energy Tax" xfId="16"/>
    <cellStyle name="_Book1" xfId="17"/>
    <cellStyle name="_Book1 (2)" xfId="18"/>
    <cellStyle name="_Book2" xfId="19"/>
    <cellStyle name="_Chelan Debt Forecast 12.19.05" xfId="20"/>
    <cellStyle name="_Costs not in AURORA 06GRC" xfId="21"/>
    <cellStyle name="_Costs not in AURORA 2006GRC 6.15.06" xfId="22"/>
    <cellStyle name="_Costs not in AURORA 2007 Rate Case" xfId="23"/>
    <cellStyle name="_Costs not in KWI3000 '06Budget" xfId="24"/>
    <cellStyle name="_DEM-WP (C) Power Cost 2006GRC Order" xfId="25"/>
    <cellStyle name="_DEM-WP Revised (HC) Wild Horse 2006GRC" xfId="26"/>
    <cellStyle name="_DEM-WP(C) Costs not in AURORA 2006GRC" xfId="27"/>
    <cellStyle name="_DEM-WP(C) Costs not in AURORA 2007GRC" xfId="28"/>
    <cellStyle name="_DEM-WP(C) Costs not in AURORA 2007PCORC-5.07Update" xfId="29"/>
    <cellStyle name="_DEM-WP(C) Sumas Proforma 11.5.07" xfId="30"/>
    <cellStyle name="_DEM-WP(C) Westside Hydro Data_051007" xfId="31"/>
    <cellStyle name="_Fuel Prices 4-14" xfId="32"/>
    <cellStyle name="_Power Cost Value Copy 11.30.05 gas 1.09.06 AURORA at 1.10.06" xfId="33"/>
    <cellStyle name="_Recon to Darrin's 5.11.05 proforma" xfId="34"/>
    <cellStyle name="_Tenaska Comparison" xfId="35"/>
    <cellStyle name="_Value Copy 11 30 05 gas 12 09 05 AURORA at 12 14 05" xfId="36"/>
    <cellStyle name="_VC 6.15.06 update on 06GRC power costs.xls Chart 1" xfId="37"/>
    <cellStyle name="_VC 6.15.06 update on 06GRC power costs.xls Chart 2" xfId="38"/>
    <cellStyle name="_VC 6.15.06 update on 06GRC power costs.xls Chart 3" xfId="39"/>
    <cellStyle name="0,0&#13;&#10;NA&#13;&#10;" xfId="40"/>
    <cellStyle name="20% - Accent1" xfId="41"/>
    <cellStyle name="20% - Accent2" xfId="42"/>
    <cellStyle name="20% - Accent3" xfId="43"/>
    <cellStyle name="20% - Accent4" xfId="44"/>
    <cellStyle name="20% - Accent5" xfId="45"/>
    <cellStyle name="20% - Accent6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Accent1" xfId="59"/>
    <cellStyle name="Accent2" xfId="60"/>
    <cellStyle name="Accent3" xfId="61"/>
    <cellStyle name="Accent4" xfId="62"/>
    <cellStyle name="Accent5" xfId="63"/>
    <cellStyle name="Accent6" xfId="64"/>
    <cellStyle name="Bad" xfId="65"/>
    <cellStyle name="Calc Currency (0)" xfId="66"/>
    <cellStyle name="Calculation" xfId="67"/>
    <cellStyle name="Check Cell" xfId="68"/>
    <cellStyle name="CheckCell" xfId="69"/>
    <cellStyle name="Comma" xfId="70"/>
    <cellStyle name="Comma [0]" xfId="71"/>
    <cellStyle name="Comma 2" xfId="72"/>
    <cellStyle name="Comma 2 2" xfId="73"/>
    <cellStyle name="Comma 3" xfId="74"/>
    <cellStyle name="Comma 4" xfId="75"/>
    <cellStyle name="Comma0" xfId="76"/>
    <cellStyle name="Comma0 - Style2" xfId="77"/>
    <cellStyle name="Comma0 - Style4" xfId="78"/>
    <cellStyle name="Comma0 - Style5" xfId="79"/>
    <cellStyle name="Comma0_00COS Ind Allocators" xfId="80"/>
    <cellStyle name="Comma1 - Style1" xfId="81"/>
    <cellStyle name="Copied" xfId="82"/>
    <cellStyle name="COST1" xfId="83"/>
    <cellStyle name="Curren - Style1" xfId="84"/>
    <cellStyle name="Curren - Style2" xfId="85"/>
    <cellStyle name="Curren - Style5" xfId="86"/>
    <cellStyle name="Curren - Style6" xfId="87"/>
    <cellStyle name="Currency" xfId="88"/>
    <cellStyle name="Currency [0]" xfId="89"/>
    <cellStyle name="Currency 2" xfId="90"/>
    <cellStyle name="Currency0" xfId="91"/>
    <cellStyle name="Date" xfId="92"/>
    <cellStyle name="Entered" xfId="93"/>
    <cellStyle name="Explanatory Text" xfId="94"/>
    <cellStyle name="Fixed" xfId="95"/>
    <cellStyle name="Fixed3 - Style3" xfId="96"/>
    <cellStyle name="Followed Hyperlink" xfId="97"/>
    <cellStyle name="Good" xfId="98"/>
    <cellStyle name="Grey" xfId="99"/>
    <cellStyle name="Header1" xfId="100"/>
    <cellStyle name="Header2" xfId="101"/>
    <cellStyle name="Heading 1" xfId="102"/>
    <cellStyle name="Heading 2" xfId="103"/>
    <cellStyle name="Heading 3" xfId="104"/>
    <cellStyle name="Heading 4" xfId="105"/>
    <cellStyle name="Heading1" xfId="106"/>
    <cellStyle name="Heading2" xfId="107"/>
    <cellStyle name="Hyperlink" xfId="108"/>
    <cellStyle name="Input" xfId="109"/>
    <cellStyle name="Input [yellow]" xfId="110"/>
    <cellStyle name="Input Cells" xfId="111"/>
    <cellStyle name="Input Cells Percent" xfId="112"/>
    <cellStyle name="Lines" xfId="113"/>
    <cellStyle name="LINKED" xfId="114"/>
    <cellStyle name="Linked Cell" xfId="115"/>
    <cellStyle name="modified border" xfId="116"/>
    <cellStyle name="modified border1" xfId="117"/>
    <cellStyle name="Neutral" xfId="118"/>
    <cellStyle name="no dec" xfId="119"/>
    <cellStyle name="Normal - Style1" xfId="120"/>
    <cellStyle name="Normal 10" xfId="121"/>
    <cellStyle name="Normal 11" xfId="122"/>
    <cellStyle name="Normal 11 2" xfId="123"/>
    <cellStyle name="Normal 12" xfId="124"/>
    <cellStyle name="Normal 2" xfId="125"/>
    <cellStyle name="Normal 3" xfId="126"/>
    <cellStyle name="Normal 4" xfId="127"/>
    <cellStyle name="Normal 5" xfId="128"/>
    <cellStyle name="Normal 6" xfId="129"/>
    <cellStyle name="Normal 7" xfId="130"/>
    <cellStyle name="Normal 8" xfId="131"/>
    <cellStyle name="Normal 9" xfId="132"/>
    <cellStyle name="Normal_94_ITE" xfId="133"/>
    <cellStyle name="Normal_94DFTX" xfId="134"/>
    <cellStyle name="Note" xfId="135"/>
    <cellStyle name="Note 2" xfId="136"/>
    <cellStyle name="Note 3" xfId="137"/>
    <cellStyle name="Note 4" xfId="138"/>
    <cellStyle name="Output" xfId="139"/>
    <cellStyle name="Percen - Style1" xfId="140"/>
    <cellStyle name="Percen - Style2" xfId="141"/>
    <cellStyle name="Percen - Style3" xfId="142"/>
    <cellStyle name="Percent" xfId="143"/>
    <cellStyle name="Percent [2]" xfId="144"/>
    <cellStyle name="Percent 2" xfId="145"/>
    <cellStyle name="Percent 3" xfId="146"/>
    <cellStyle name="Percent 4" xfId="147"/>
    <cellStyle name="Percent 4 2" xfId="148"/>
    <cellStyle name="Percent 5" xfId="149"/>
    <cellStyle name="Processing" xfId="150"/>
    <cellStyle name="PSChar" xfId="151"/>
    <cellStyle name="PSDate" xfId="152"/>
    <cellStyle name="PSDec" xfId="153"/>
    <cellStyle name="PSHeading" xfId="154"/>
    <cellStyle name="PSInt" xfId="155"/>
    <cellStyle name="PSSpacer" xfId="156"/>
    <cellStyle name="purple - Style8" xfId="157"/>
    <cellStyle name="RED" xfId="158"/>
    <cellStyle name="Red - Style7" xfId="159"/>
    <cellStyle name="Report" xfId="160"/>
    <cellStyle name="Report Bar" xfId="161"/>
    <cellStyle name="Report Heading" xfId="162"/>
    <cellStyle name="Report Percent" xfId="163"/>
    <cellStyle name="Report Unit Cost" xfId="164"/>
    <cellStyle name="Reports" xfId="165"/>
    <cellStyle name="Reports Total" xfId="166"/>
    <cellStyle name="Reports Unit Cost Total" xfId="167"/>
    <cellStyle name="RevList" xfId="168"/>
    <cellStyle name="round100" xfId="169"/>
    <cellStyle name="SAPBEXaggData" xfId="170"/>
    <cellStyle name="SAPBEXaggDataEmph" xfId="171"/>
    <cellStyle name="SAPBEXaggItem" xfId="172"/>
    <cellStyle name="SAPBEXaggItemX" xfId="173"/>
    <cellStyle name="SAPBEXchaText" xfId="174"/>
    <cellStyle name="SAPBEXexcBad7" xfId="175"/>
    <cellStyle name="SAPBEXexcBad8" xfId="176"/>
    <cellStyle name="SAPBEXexcBad9" xfId="177"/>
    <cellStyle name="SAPBEXexcCritical4" xfId="178"/>
    <cellStyle name="SAPBEXexcCritical5" xfId="179"/>
    <cellStyle name="SAPBEXexcCritical6" xfId="180"/>
    <cellStyle name="SAPBEXexcGood1" xfId="181"/>
    <cellStyle name="SAPBEXexcGood2" xfId="182"/>
    <cellStyle name="SAPBEXexcGood3" xfId="183"/>
    <cellStyle name="SAPBEXfilterDrill" xfId="184"/>
    <cellStyle name="SAPBEXfilterItem" xfId="185"/>
    <cellStyle name="SAPBEXfilterText" xfId="186"/>
    <cellStyle name="SAPBEXformats" xfId="187"/>
    <cellStyle name="SAPBEXheaderItem" xfId="188"/>
    <cellStyle name="SAPBEXheaderText" xfId="189"/>
    <cellStyle name="SAPBEXHLevel0" xfId="190"/>
    <cellStyle name="SAPBEXHLevel0X" xfId="191"/>
    <cellStyle name="SAPBEXHLevel1" xfId="192"/>
    <cellStyle name="SAPBEXHLevel1X" xfId="193"/>
    <cellStyle name="SAPBEXHLevel2" xfId="194"/>
    <cellStyle name="SAPBEXHLevel2X" xfId="195"/>
    <cellStyle name="SAPBEXHLevel3" xfId="196"/>
    <cellStyle name="SAPBEXHLevel3X" xfId="197"/>
    <cellStyle name="SAPBEXinputData" xfId="198"/>
    <cellStyle name="SAPBEXresData" xfId="199"/>
    <cellStyle name="SAPBEXresDataEmph" xfId="200"/>
    <cellStyle name="SAPBEXresItem" xfId="201"/>
    <cellStyle name="SAPBEXresItemX" xfId="202"/>
    <cellStyle name="SAPBEXstdData" xfId="203"/>
    <cellStyle name="SAPBEXstdDataEmph" xfId="204"/>
    <cellStyle name="SAPBEXstdItem" xfId="205"/>
    <cellStyle name="SAPBEXstdItemX" xfId="206"/>
    <cellStyle name="SAPBEXtitle" xfId="207"/>
    <cellStyle name="SAPBEXundefined" xfId="208"/>
    <cellStyle name="shade" xfId="209"/>
    <cellStyle name="StmtTtl1" xfId="210"/>
    <cellStyle name="StmtTtl2" xfId="211"/>
    <cellStyle name="STYL1 - Style1" xfId="212"/>
    <cellStyle name="Style 1" xfId="213"/>
    <cellStyle name="Style 1 2" xfId="214"/>
    <cellStyle name="Subtotal" xfId="215"/>
    <cellStyle name="Sub-total" xfId="216"/>
    <cellStyle name="Title" xfId="217"/>
    <cellStyle name="Title: Major" xfId="218"/>
    <cellStyle name="Title: Minor" xfId="219"/>
    <cellStyle name="Title: Worksheet" xfId="220"/>
    <cellStyle name="Total" xfId="221"/>
    <cellStyle name="Total4 - Style4" xfId="222"/>
    <cellStyle name="Warning Text" xfId="2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2" max="2" width="43.00390625" style="0" bestFit="1" customWidth="1"/>
    <col min="3" max="3" width="12.421875" style="0" customWidth="1"/>
    <col min="4" max="4" width="16.57421875" style="0" customWidth="1"/>
    <col min="5" max="5" width="13.28125" style="0" bestFit="1" customWidth="1"/>
  </cols>
  <sheetData>
    <row r="1" spans="1:4" ht="12.75">
      <c r="A1" s="1"/>
      <c r="B1" s="2"/>
      <c r="C1" s="2"/>
      <c r="D1" s="3" t="s">
        <v>480</v>
      </c>
    </row>
    <row r="2" spans="1:4" ht="13.5" thickBot="1">
      <c r="A2" s="2"/>
      <c r="B2" s="2"/>
      <c r="C2" s="2"/>
      <c r="D2" s="3" t="s">
        <v>481</v>
      </c>
    </row>
    <row r="3" spans="1:4" ht="14.25" thickBot="1" thickTop="1">
      <c r="A3" s="4"/>
      <c r="B3" s="4"/>
      <c r="C3" s="4"/>
      <c r="D3" s="5" t="s">
        <v>482</v>
      </c>
    </row>
    <row r="4" spans="1:4" ht="13.5" thickTop="1">
      <c r="A4" s="6" t="s">
        <v>17</v>
      </c>
      <c r="B4" s="7"/>
      <c r="C4" s="7"/>
      <c r="D4" s="8"/>
    </row>
    <row r="5" spans="1:4" ht="12.75">
      <c r="A5" s="7" t="s">
        <v>0</v>
      </c>
      <c r="B5" s="7"/>
      <c r="C5" s="7"/>
      <c r="D5" s="8"/>
    </row>
    <row r="6" spans="1:4" ht="12.75">
      <c r="A6" s="7" t="s">
        <v>366</v>
      </c>
      <c r="B6" s="7"/>
      <c r="C6" s="7"/>
      <c r="D6" s="8"/>
    </row>
    <row r="7" spans="1:4" ht="12.75">
      <c r="A7" s="7" t="s">
        <v>18</v>
      </c>
      <c r="B7" s="6"/>
      <c r="C7" s="6"/>
      <c r="D7" s="8"/>
    </row>
    <row r="8" spans="1:4" ht="12.75">
      <c r="A8" s="4"/>
      <c r="B8" s="9"/>
      <c r="C8" s="9"/>
      <c r="D8" s="10"/>
    </row>
    <row r="9" spans="1:4" ht="12.75">
      <c r="A9" s="11" t="s">
        <v>1</v>
      </c>
      <c r="B9" s="4"/>
      <c r="C9" s="4"/>
      <c r="D9" s="12"/>
    </row>
    <row r="10" spans="1:4" ht="12.75">
      <c r="A10" s="13" t="s">
        <v>2</v>
      </c>
      <c r="B10" s="14" t="s">
        <v>3</v>
      </c>
      <c r="C10" s="15"/>
      <c r="D10" s="16" t="s">
        <v>4</v>
      </c>
    </row>
    <row r="11" spans="1:4" ht="12.75">
      <c r="A11" s="2"/>
      <c r="B11" s="2"/>
      <c r="C11" s="2"/>
      <c r="D11" s="17"/>
    </row>
    <row r="12" spans="1:4" ht="12.75">
      <c r="A12" s="18">
        <v>1</v>
      </c>
      <c r="B12" s="19" t="s">
        <v>5</v>
      </c>
      <c r="C12" s="19"/>
      <c r="D12" s="20">
        <f>'FT 123110 GRC'!K119</f>
        <v>-187810291.9949</v>
      </c>
    </row>
    <row r="13" spans="1:4" ht="12.75">
      <c r="A13" s="18">
        <f>A12+1</f>
        <v>2</v>
      </c>
      <c r="B13" s="21"/>
      <c r="C13" s="21"/>
      <c r="D13" s="22"/>
    </row>
    <row r="14" spans="1:4" ht="12.75">
      <c r="A14" s="18">
        <f aca="true" t="shared" si="0" ref="A14:A19">A13+1</f>
        <v>3</v>
      </c>
      <c r="B14" s="23" t="s">
        <v>6</v>
      </c>
      <c r="C14" s="24">
        <v>0.35</v>
      </c>
      <c r="D14" s="25">
        <f>+D12*C14</f>
        <v>-65733602.19821499</v>
      </c>
    </row>
    <row r="15" spans="1:4" ht="12.75">
      <c r="A15" s="18">
        <f t="shared" si="0"/>
        <v>4</v>
      </c>
      <c r="B15" s="21" t="s">
        <v>7</v>
      </c>
      <c r="C15" s="2"/>
      <c r="D15" s="26">
        <f>+D14</f>
        <v>-65733602.19821499</v>
      </c>
    </row>
    <row r="16" spans="1:4" ht="12.75">
      <c r="A16" s="18">
        <f>A15+1</f>
        <v>5</v>
      </c>
      <c r="B16" s="21"/>
      <c r="C16" s="21"/>
      <c r="D16" s="22"/>
    </row>
    <row r="17" spans="1:4" ht="12.75">
      <c r="A17" s="18">
        <f t="shared" si="0"/>
        <v>6</v>
      </c>
      <c r="B17" s="2" t="s">
        <v>8</v>
      </c>
      <c r="C17" s="2"/>
      <c r="D17" s="27">
        <f>'FT 123110 GRC'!L125</f>
        <v>125546463.030975</v>
      </c>
    </row>
    <row r="18" spans="1:4" ht="12.75">
      <c r="A18" s="18">
        <f t="shared" si="0"/>
        <v>7</v>
      </c>
      <c r="B18" s="2" t="s">
        <v>9</v>
      </c>
      <c r="C18" s="2"/>
      <c r="D18" s="27">
        <f>'FT 123110 GRC'!M125</f>
        <v>-15514213.632760001</v>
      </c>
    </row>
    <row r="19" spans="1:4" ht="12.75">
      <c r="A19" s="18">
        <f t="shared" si="0"/>
        <v>8</v>
      </c>
      <c r="B19" s="2" t="s">
        <v>10</v>
      </c>
      <c r="C19" s="2"/>
      <c r="D19" s="25">
        <v>0</v>
      </c>
    </row>
    <row r="20" spans="1:4" ht="12.75">
      <c r="A20" s="18">
        <f>A19+1</f>
        <v>9</v>
      </c>
      <c r="B20" s="2" t="s">
        <v>11</v>
      </c>
      <c r="C20" s="2"/>
      <c r="D20" s="26">
        <f>SUM(D15:D19)</f>
        <v>44298647.2</v>
      </c>
    </row>
    <row r="21" spans="1:4" ht="12.75">
      <c r="A21" s="18">
        <f>A20+1</f>
        <v>10</v>
      </c>
      <c r="B21" s="2"/>
      <c r="C21" s="2"/>
      <c r="D21" s="22"/>
    </row>
    <row r="22" spans="1:4" ht="12.75">
      <c r="A22" s="18">
        <f>A21+1</f>
        <v>11</v>
      </c>
      <c r="B22" s="2" t="s">
        <v>12</v>
      </c>
      <c r="C22" s="2"/>
      <c r="D22" s="22"/>
    </row>
    <row r="23" spans="1:4" ht="12.75">
      <c r="A23" s="18">
        <f>A22+1</f>
        <v>12</v>
      </c>
      <c r="B23" s="21" t="s">
        <v>7</v>
      </c>
      <c r="C23" s="20">
        <f>'IS  Detail  - Allocated'!B267</f>
        <v>16263334</v>
      </c>
      <c r="D23" s="22"/>
    </row>
    <row r="24" spans="1:4" ht="12.75">
      <c r="A24" s="18">
        <f>A23+1</f>
        <v>13</v>
      </c>
      <c r="B24" s="2" t="s">
        <v>8</v>
      </c>
      <c r="C24" s="71">
        <f>'IS  Detail  - Allocated'!B269</f>
        <v>205470963.593099</v>
      </c>
      <c r="D24" s="22"/>
    </row>
    <row r="25" spans="1:4" ht="12.75">
      <c r="A25" s="18">
        <f aca="true" t="shared" si="1" ref="A25:A31">A24+1</f>
        <v>14</v>
      </c>
      <c r="B25" s="2" t="s">
        <v>9</v>
      </c>
      <c r="C25" s="71">
        <f>'IS  Detail  - Allocated'!B270</f>
        <v>-237907201.0741</v>
      </c>
      <c r="D25" s="22"/>
    </row>
    <row r="26" spans="1:4" ht="12.75">
      <c r="A26" s="18">
        <f t="shared" si="1"/>
        <v>15</v>
      </c>
      <c r="B26" s="2" t="s">
        <v>10</v>
      </c>
      <c r="C26" s="28"/>
      <c r="D26" s="22"/>
    </row>
    <row r="27" spans="1:5" ht="12.75">
      <c r="A27" s="18">
        <f t="shared" si="1"/>
        <v>16</v>
      </c>
      <c r="B27" s="21" t="s">
        <v>13</v>
      </c>
      <c r="C27" s="21"/>
      <c r="D27" s="33">
        <f>SUM(C23:C26)</f>
        <v>-16172903.48100099</v>
      </c>
      <c r="E27" s="32"/>
    </row>
    <row r="28" spans="1:4" ht="12.75">
      <c r="A28" s="18">
        <f t="shared" si="1"/>
        <v>17</v>
      </c>
      <c r="B28" s="2"/>
      <c r="C28" s="2"/>
      <c r="D28" s="22"/>
    </row>
    <row r="29" spans="1:4" ht="12.75">
      <c r="A29" s="18">
        <f t="shared" si="1"/>
        <v>18</v>
      </c>
      <c r="B29" s="21" t="s">
        <v>14</v>
      </c>
      <c r="C29" s="21"/>
      <c r="D29" s="29">
        <f>D15-C23</f>
        <v>-81996936.198215</v>
      </c>
    </row>
    <row r="30" spans="1:4" ht="12.75">
      <c r="A30" s="18">
        <f t="shared" si="1"/>
        <v>19</v>
      </c>
      <c r="B30" s="21" t="s">
        <v>15</v>
      </c>
      <c r="C30" s="2"/>
      <c r="D30" s="30">
        <f>D17+D18+D19-C24-C25-C26</f>
        <v>142468486.879216</v>
      </c>
    </row>
    <row r="31" spans="1:4" ht="13.5" thickBot="1">
      <c r="A31" s="18">
        <f t="shared" si="1"/>
        <v>20</v>
      </c>
      <c r="B31" s="21" t="s">
        <v>16</v>
      </c>
      <c r="C31" s="21"/>
      <c r="D31" s="31">
        <f>-SUM(D29:D30)</f>
        <v>-60471550.68100099</v>
      </c>
    </row>
    <row r="32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169"/>
  <sheetViews>
    <sheetView zoomScalePageLayoutView="0" workbookViewId="0" topLeftCell="A1">
      <pane xSplit="1" ySplit="5" topLeftCell="B81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56" sqref="A156"/>
    </sheetView>
  </sheetViews>
  <sheetFormatPr defaultColWidth="7.28125" defaultRowHeight="12.75"/>
  <cols>
    <col min="1" max="1" width="37.140625" style="39" customWidth="1"/>
    <col min="2" max="2" width="12.421875" style="39" customWidth="1"/>
    <col min="3" max="3" width="12.00390625" style="39" customWidth="1"/>
    <col min="4" max="4" width="10.7109375" style="39" customWidth="1"/>
    <col min="5" max="5" width="13.00390625" style="39" customWidth="1"/>
    <col min="6" max="6" width="14.28125" style="41" customWidth="1"/>
    <col min="7" max="7" width="3.28125" style="41" customWidth="1"/>
    <col min="8" max="8" width="13.421875" style="41" customWidth="1"/>
    <col min="9" max="9" width="3.140625" style="41" customWidth="1"/>
    <col min="10" max="10" width="11.8515625" style="41" customWidth="1"/>
    <col min="11" max="18" width="11.00390625" style="41" customWidth="1"/>
    <col min="19" max="16384" width="7.28125" style="39" customWidth="1"/>
  </cols>
  <sheetData>
    <row r="1" ht="12.75">
      <c r="A1" s="38" t="s">
        <v>367</v>
      </c>
    </row>
    <row r="2" spans="1:18" ht="11.25">
      <c r="A2" s="72" t="s">
        <v>368</v>
      </c>
      <c r="B2" s="73" t="s">
        <v>369</v>
      </c>
      <c r="C2" s="74"/>
      <c r="D2" s="74"/>
      <c r="E2" s="75"/>
      <c r="F2" s="76" t="s">
        <v>370</v>
      </c>
      <c r="G2" s="77"/>
      <c r="H2" s="77"/>
      <c r="I2" s="78"/>
      <c r="J2" s="79"/>
      <c r="K2" s="141" t="s">
        <v>371</v>
      </c>
      <c r="L2" s="141"/>
      <c r="M2" s="141"/>
      <c r="N2" s="142"/>
      <c r="O2" s="143" t="s">
        <v>372</v>
      </c>
      <c r="P2" s="141"/>
      <c r="Q2" s="141"/>
      <c r="R2" s="142"/>
    </row>
    <row r="3" spans="1:18" ht="11.25">
      <c r="A3" s="80" t="s">
        <v>373</v>
      </c>
      <c r="B3" s="81"/>
      <c r="C3" s="81"/>
      <c r="D3" s="81"/>
      <c r="E3" s="81"/>
      <c r="F3" s="82" t="s">
        <v>374</v>
      </c>
      <c r="G3" s="83"/>
      <c r="H3" s="83"/>
      <c r="I3" s="84"/>
      <c r="J3" s="85"/>
      <c r="K3" s="40"/>
      <c r="L3" s="86"/>
      <c r="M3" s="86"/>
      <c r="N3" s="42"/>
      <c r="O3" s="40"/>
      <c r="P3" s="86"/>
      <c r="Q3" s="86"/>
      <c r="R3" s="42"/>
    </row>
    <row r="4" spans="1:18" ht="11.25">
      <c r="A4" s="80" t="s">
        <v>375</v>
      </c>
      <c r="B4" s="87" t="s">
        <v>19</v>
      </c>
      <c r="C4" s="87" t="s">
        <v>20</v>
      </c>
      <c r="D4" s="87" t="s">
        <v>21</v>
      </c>
      <c r="E4" s="87" t="s">
        <v>23</v>
      </c>
      <c r="F4" s="40"/>
      <c r="G4" s="88"/>
      <c r="H4" s="88"/>
      <c r="I4" s="89"/>
      <c r="J4" s="42"/>
      <c r="K4" s="44" t="s">
        <v>24</v>
      </c>
      <c r="L4" s="45" t="s">
        <v>49</v>
      </c>
      <c r="M4" s="45" t="s">
        <v>49</v>
      </c>
      <c r="N4" s="46" t="s">
        <v>50</v>
      </c>
      <c r="O4" s="44" t="s">
        <v>24</v>
      </c>
      <c r="P4" s="45" t="s">
        <v>49</v>
      </c>
      <c r="Q4" s="45" t="s">
        <v>49</v>
      </c>
      <c r="R4" s="46" t="s">
        <v>50</v>
      </c>
    </row>
    <row r="5" spans="1:18" ht="11.25">
      <c r="A5" s="50"/>
      <c r="B5" s="90">
        <v>409.1</v>
      </c>
      <c r="C5" s="91">
        <v>409.11</v>
      </c>
      <c r="D5" s="91">
        <v>409.1</v>
      </c>
      <c r="E5" s="92">
        <v>40910601</v>
      </c>
      <c r="F5" s="93" t="s">
        <v>19</v>
      </c>
      <c r="G5" s="48"/>
      <c r="H5" s="48" t="s">
        <v>20</v>
      </c>
      <c r="I5" s="94"/>
      <c r="J5" s="95" t="s">
        <v>23</v>
      </c>
      <c r="K5" s="47"/>
      <c r="L5" s="48" t="s">
        <v>51</v>
      </c>
      <c r="M5" s="48" t="s">
        <v>52</v>
      </c>
      <c r="N5" s="49" t="s">
        <v>53</v>
      </c>
      <c r="O5" s="93"/>
      <c r="P5" s="48" t="s">
        <v>51</v>
      </c>
      <c r="Q5" s="48" t="s">
        <v>52</v>
      </c>
      <c r="R5" s="49" t="s">
        <v>53</v>
      </c>
    </row>
    <row r="6" spans="1:18" ht="11.25">
      <c r="A6" s="56"/>
      <c r="B6" s="96"/>
      <c r="C6" s="97"/>
      <c r="D6" s="86"/>
      <c r="E6" s="97"/>
      <c r="F6" s="43"/>
      <c r="J6" s="86"/>
      <c r="K6" s="43"/>
      <c r="O6" s="43"/>
      <c r="P6" s="86"/>
      <c r="Q6" s="86"/>
      <c r="R6" s="42"/>
    </row>
    <row r="7" spans="1:18" ht="11.25">
      <c r="A7" s="56" t="s">
        <v>25</v>
      </c>
      <c r="B7" s="96"/>
      <c r="C7" s="97"/>
      <c r="D7" s="86"/>
      <c r="E7" s="97"/>
      <c r="F7" s="40"/>
      <c r="J7" s="86"/>
      <c r="K7" s="40">
        <v>117427311</v>
      </c>
      <c r="N7" s="41">
        <f>SUM(K7:M7)</f>
        <v>117427311</v>
      </c>
      <c r="O7" s="40">
        <v>102661460</v>
      </c>
      <c r="P7" s="86"/>
      <c r="Q7" s="86"/>
      <c r="R7" s="42">
        <f>SUM(O7:Q7)</f>
        <v>102661460</v>
      </c>
    </row>
    <row r="8" spans="1:18" ht="11.25">
      <c r="A8" s="56" t="s">
        <v>26</v>
      </c>
      <c r="B8" s="96"/>
      <c r="C8" s="97"/>
      <c r="D8" s="86"/>
      <c r="E8" s="97"/>
      <c r="F8" s="40"/>
      <c r="J8" s="86"/>
      <c r="K8" s="40">
        <v>-16172903</v>
      </c>
      <c r="N8" s="41">
        <f>SUM(K8:M8)</f>
        <v>-16172903</v>
      </c>
      <c r="O8" s="40">
        <v>12136346</v>
      </c>
      <c r="P8" s="86"/>
      <c r="Q8" s="86"/>
      <c r="R8" s="42">
        <f>SUM(O8:Q8)</f>
        <v>12136346</v>
      </c>
    </row>
    <row r="9" spans="2:18" s="51" customFormat="1" ht="11.25">
      <c r="B9" s="52"/>
      <c r="C9" s="53"/>
      <c r="D9" s="53"/>
      <c r="E9" s="53"/>
      <c r="F9" s="52"/>
      <c r="G9" s="53"/>
      <c r="H9" s="53"/>
      <c r="I9" s="53"/>
      <c r="J9" s="98"/>
      <c r="K9" s="52"/>
      <c r="L9" s="53"/>
      <c r="M9" s="53"/>
      <c r="N9" s="53"/>
      <c r="O9" s="52"/>
      <c r="P9" s="98"/>
      <c r="Q9" s="98"/>
      <c r="R9" s="54"/>
    </row>
    <row r="10" spans="1:18" ht="11.25">
      <c r="A10" s="55" t="s">
        <v>27</v>
      </c>
      <c r="B10" s="40"/>
      <c r="C10" s="41"/>
      <c r="D10" s="41"/>
      <c r="E10" s="41"/>
      <c r="F10" s="40"/>
      <c r="J10" s="86"/>
      <c r="K10" s="40"/>
      <c r="O10" s="40"/>
      <c r="P10" s="86"/>
      <c r="Q10" s="86"/>
      <c r="R10" s="42"/>
    </row>
    <row r="11" spans="1:18" s="51" customFormat="1" ht="11.25">
      <c r="A11" s="37" t="s">
        <v>376</v>
      </c>
      <c r="B11" s="52">
        <v>14016106</v>
      </c>
      <c r="C11" s="53">
        <v>3588650</v>
      </c>
      <c r="D11" s="53"/>
      <c r="E11" s="53">
        <f>SUM(B11:D11)</f>
        <v>17604756</v>
      </c>
      <c r="F11" s="52">
        <f>B11</f>
        <v>14016106</v>
      </c>
      <c r="G11" s="53"/>
      <c r="H11" s="53">
        <f>C11</f>
        <v>3588650</v>
      </c>
      <c r="I11" s="53"/>
      <c r="J11" s="98">
        <f>+F11+H11</f>
        <v>17604756</v>
      </c>
      <c r="K11" s="52">
        <f>F11</f>
        <v>14016106</v>
      </c>
      <c r="L11" s="53"/>
      <c r="M11" s="53"/>
      <c r="N11" s="53">
        <f>SUM(K11:M11)</f>
        <v>14016106</v>
      </c>
      <c r="O11" s="52">
        <f>H11</f>
        <v>3588650</v>
      </c>
      <c r="P11" s="98"/>
      <c r="Q11" s="98"/>
      <c r="R11" s="54">
        <f>SUM(O11:Q11)</f>
        <v>3588650</v>
      </c>
    </row>
    <row r="12" spans="1:18" ht="11.25">
      <c r="A12" s="99" t="s">
        <v>377</v>
      </c>
      <c r="B12" s="52">
        <v>-4198513</v>
      </c>
      <c r="C12" s="53">
        <v>-894226</v>
      </c>
      <c r="D12" s="53"/>
      <c r="E12" s="53">
        <f aca="true" t="shared" si="0" ref="E12:E27">SUM(B12:D12)</f>
        <v>-5092739</v>
      </c>
      <c r="F12" s="52">
        <f>B12</f>
        <v>-4198513</v>
      </c>
      <c r="G12" s="53"/>
      <c r="H12" s="53">
        <f>C12</f>
        <v>-894226</v>
      </c>
      <c r="J12" s="98">
        <f aca="true" t="shared" si="1" ref="J12:J27">+F12+H12</f>
        <v>-5092739</v>
      </c>
      <c r="K12" s="52">
        <f>F12</f>
        <v>-4198513</v>
      </c>
      <c r="N12" s="53">
        <f>SUM(K12:M12)</f>
        <v>-4198513</v>
      </c>
      <c r="O12" s="52">
        <f>H12</f>
        <v>-894226</v>
      </c>
      <c r="P12" s="86"/>
      <c r="Q12" s="86"/>
      <c r="R12" s="54">
        <f>SUM(O12:Q12)</f>
        <v>-894226</v>
      </c>
    </row>
    <row r="13" spans="1:18" ht="11.25">
      <c r="A13" s="64" t="s">
        <v>378</v>
      </c>
      <c r="B13" s="52">
        <v>1984097</v>
      </c>
      <c r="C13" s="53"/>
      <c r="D13" s="53"/>
      <c r="E13" s="53">
        <f t="shared" si="0"/>
        <v>1984097</v>
      </c>
      <c r="F13" s="52"/>
      <c r="G13" s="53">
        <v>-4</v>
      </c>
      <c r="H13" s="53"/>
      <c r="J13" s="98">
        <f t="shared" si="1"/>
        <v>0</v>
      </c>
      <c r="K13" s="52"/>
      <c r="N13" s="53"/>
      <c r="O13" s="52"/>
      <c r="P13" s="86"/>
      <c r="Q13" s="86"/>
      <c r="R13" s="42"/>
    </row>
    <row r="14" spans="1:18" ht="11.25">
      <c r="A14" s="64" t="s">
        <v>379</v>
      </c>
      <c r="B14" s="52">
        <v>22433986</v>
      </c>
      <c r="C14" s="53"/>
      <c r="D14" s="53"/>
      <c r="E14" s="53">
        <f t="shared" si="0"/>
        <v>22433986</v>
      </c>
      <c r="F14" s="52">
        <f>B14</f>
        <v>22433986</v>
      </c>
      <c r="G14" s="98">
        <v>-1</v>
      </c>
      <c r="H14" s="53"/>
      <c r="J14" s="98">
        <f t="shared" si="1"/>
        <v>22433986</v>
      </c>
      <c r="K14" s="52"/>
      <c r="N14" s="53"/>
      <c r="O14" s="52"/>
      <c r="P14" s="86"/>
      <c r="Q14" s="86"/>
      <c r="R14" s="42"/>
    </row>
    <row r="15" spans="1:18" ht="11.25">
      <c r="A15" s="64" t="s">
        <v>380</v>
      </c>
      <c r="B15" s="52">
        <v>-23644311</v>
      </c>
      <c r="C15" s="53"/>
      <c r="D15" s="53"/>
      <c r="E15" s="53">
        <f t="shared" si="0"/>
        <v>-23644311</v>
      </c>
      <c r="F15" s="52">
        <f>B15</f>
        <v>-23644311</v>
      </c>
      <c r="G15" s="98">
        <v>-1</v>
      </c>
      <c r="H15" s="53"/>
      <c r="J15" s="98">
        <f t="shared" si="1"/>
        <v>-23644311</v>
      </c>
      <c r="K15" s="52"/>
      <c r="N15" s="53"/>
      <c r="O15" s="52"/>
      <c r="P15" s="86"/>
      <c r="Q15" s="86"/>
      <c r="R15" s="42"/>
    </row>
    <row r="16" spans="1:18" ht="11.25">
      <c r="A16" s="100" t="s">
        <v>381</v>
      </c>
      <c r="B16" s="101"/>
      <c r="C16" s="86">
        <v>-1645296.05</v>
      </c>
      <c r="D16" s="53"/>
      <c r="E16" s="53">
        <f t="shared" si="0"/>
        <v>-1645296.05</v>
      </c>
      <c r="F16" s="52"/>
      <c r="G16" s="98"/>
      <c r="H16" s="53">
        <f>C16</f>
        <v>-1645296.05</v>
      </c>
      <c r="I16" s="41">
        <v>-1</v>
      </c>
      <c r="J16" s="98">
        <f t="shared" si="1"/>
        <v>-1645296.05</v>
      </c>
      <c r="K16" s="52"/>
      <c r="N16" s="53"/>
      <c r="O16" s="52"/>
      <c r="P16" s="86"/>
      <c r="Q16" s="86"/>
      <c r="R16" s="42"/>
    </row>
    <row r="17" spans="1:18" ht="11.25">
      <c r="A17" s="56" t="s">
        <v>28</v>
      </c>
      <c r="B17" s="52">
        <v>3526620</v>
      </c>
      <c r="C17" s="53"/>
      <c r="D17" s="53"/>
      <c r="E17" s="53">
        <f t="shared" si="0"/>
        <v>3526620</v>
      </c>
      <c r="F17" s="52">
        <f>B17</f>
        <v>3526620</v>
      </c>
      <c r="G17" s="98"/>
      <c r="H17" s="53"/>
      <c r="J17" s="98">
        <f t="shared" si="1"/>
        <v>3526620</v>
      </c>
      <c r="K17" s="52">
        <f>F17</f>
        <v>3526620</v>
      </c>
      <c r="N17" s="53">
        <f>SUM(K17:M17)</f>
        <v>3526620</v>
      </c>
      <c r="O17" s="52"/>
      <c r="P17" s="86"/>
      <c r="Q17" s="86"/>
      <c r="R17" s="42"/>
    </row>
    <row r="18" spans="1:18" ht="11.25">
      <c r="A18" s="56" t="s">
        <v>29</v>
      </c>
      <c r="B18" s="52">
        <v>2070601</v>
      </c>
      <c r="C18" s="53"/>
      <c r="D18" s="53"/>
      <c r="E18" s="53">
        <f t="shared" si="0"/>
        <v>2070601</v>
      </c>
      <c r="F18" s="52">
        <f>B18</f>
        <v>2070601</v>
      </c>
      <c r="G18" s="98"/>
      <c r="H18" s="53"/>
      <c r="J18" s="98">
        <f t="shared" si="1"/>
        <v>2070601</v>
      </c>
      <c r="K18" s="52">
        <f>F18</f>
        <v>2070601</v>
      </c>
      <c r="N18" s="53">
        <f>SUM(K18:M18)</f>
        <v>2070601</v>
      </c>
      <c r="O18" s="52"/>
      <c r="P18" s="86"/>
      <c r="Q18" s="86"/>
      <c r="R18" s="42"/>
    </row>
    <row r="19" spans="1:18" ht="11.25">
      <c r="A19" s="62" t="s">
        <v>382</v>
      </c>
      <c r="B19" s="52"/>
      <c r="C19" s="53">
        <v>1119805</v>
      </c>
      <c r="D19" s="53"/>
      <c r="E19" s="53">
        <f t="shared" si="0"/>
        <v>1119805</v>
      </c>
      <c r="F19" s="52"/>
      <c r="G19" s="98"/>
      <c r="H19" s="53">
        <f>C19</f>
        <v>1119805</v>
      </c>
      <c r="I19" s="41">
        <v>-1</v>
      </c>
      <c r="J19" s="98">
        <f t="shared" si="1"/>
        <v>1119805</v>
      </c>
      <c r="K19" s="52"/>
      <c r="N19" s="53"/>
      <c r="O19" s="52"/>
      <c r="P19" s="86"/>
      <c r="Q19" s="86"/>
      <c r="R19" s="42"/>
    </row>
    <row r="20" spans="1:18" ht="11.25">
      <c r="A20" s="56" t="s">
        <v>383</v>
      </c>
      <c r="B20" s="52">
        <v>706981</v>
      </c>
      <c r="C20" s="53"/>
      <c r="D20" s="53"/>
      <c r="E20" s="53">
        <f t="shared" si="0"/>
        <v>706981</v>
      </c>
      <c r="F20" s="52">
        <f>B20</f>
        <v>706981</v>
      </c>
      <c r="G20" s="98"/>
      <c r="H20" s="53"/>
      <c r="J20" s="98">
        <f t="shared" si="1"/>
        <v>706981</v>
      </c>
      <c r="K20" s="52">
        <f>F20</f>
        <v>706981</v>
      </c>
      <c r="N20" s="53">
        <f>SUM(K20:M20)</f>
        <v>706981</v>
      </c>
      <c r="O20" s="52"/>
      <c r="P20" s="86"/>
      <c r="Q20" s="86"/>
      <c r="R20" s="42"/>
    </row>
    <row r="21" spans="1:18" ht="11.25">
      <c r="A21" s="34" t="s">
        <v>31</v>
      </c>
      <c r="B21" s="52">
        <v>31159000</v>
      </c>
      <c r="C21" s="53"/>
      <c r="D21" s="53"/>
      <c r="E21" s="53">
        <f t="shared" si="0"/>
        <v>31159000</v>
      </c>
      <c r="F21" s="52">
        <f>B21</f>
        <v>31159000</v>
      </c>
      <c r="G21" s="98"/>
      <c r="H21" s="53"/>
      <c r="J21" s="98">
        <f t="shared" si="1"/>
        <v>31159000</v>
      </c>
      <c r="K21" s="52">
        <f>F21</f>
        <v>31159000</v>
      </c>
      <c r="N21" s="53">
        <f>SUM(K21:M21)</f>
        <v>31159000</v>
      </c>
      <c r="O21" s="52"/>
      <c r="P21" s="86"/>
      <c r="Q21" s="86"/>
      <c r="R21" s="42"/>
    </row>
    <row r="22" spans="1:18" ht="11.25">
      <c r="A22" s="56" t="s">
        <v>30</v>
      </c>
      <c r="B22" s="52">
        <v>-14333333</v>
      </c>
      <c r="C22" s="53"/>
      <c r="D22" s="53"/>
      <c r="E22" s="53">
        <f t="shared" si="0"/>
        <v>-14333333</v>
      </c>
      <c r="F22" s="52">
        <f>B22</f>
        <v>-14333333</v>
      </c>
      <c r="G22" s="98"/>
      <c r="H22" s="53"/>
      <c r="J22" s="98">
        <f t="shared" si="1"/>
        <v>-14333333</v>
      </c>
      <c r="K22" s="52">
        <f>F22</f>
        <v>-14333333</v>
      </c>
      <c r="N22" s="53">
        <f>SUM(K22:M22)</f>
        <v>-14333333</v>
      </c>
      <c r="O22" s="52"/>
      <c r="P22" s="86"/>
      <c r="Q22" s="86"/>
      <c r="R22" s="42"/>
    </row>
    <row r="23" spans="1:18" ht="11.25">
      <c r="A23" s="56" t="s">
        <v>384</v>
      </c>
      <c r="B23" s="52">
        <v>-3714535</v>
      </c>
      <c r="C23" s="53"/>
      <c r="D23" s="53"/>
      <c r="E23" s="53">
        <f t="shared" si="0"/>
        <v>-3714535</v>
      </c>
      <c r="F23" s="52">
        <f>B23</f>
        <v>-3714535</v>
      </c>
      <c r="G23" s="98">
        <v>-1</v>
      </c>
      <c r="H23" s="53"/>
      <c r="J23" s="98">
        <f t="shared" si="1"/>
        <v>-3714535</v>
      </c>
      <c r="K23" s="52"/>
      <c r="N23" s="53"/>
      <c r="O23" s="52"/>
      <c r="P23" s="86"/>
      <c r="Q23" s="86"/>
      <c r="R23" s="42"/>
    </row>
    <row r="24" spans="1:18" ht="11.25">
      <c r="A24" s="56" t="s">
        <v>385</v>
      </c>
      <c r="B24" s="52">
        <v>-1009949</v>
      </c>
      <c r="C24" s="53">
        <v>-543964</v>
      </c>
      <c r="D24" s="53"/>
      <c r="E24" s="53">
        <f t="shared" si="0"/>
        <v>-1553913</v>
      </c>
      <c r="F24" s="52">
        <f>B24</f>
        <v>-1009949</v>
      </c>
      <c r="G24" s="98">
        <v>-1</v>
      </c>
      <c r="H24" s="53">
        <f>C24</f>
        <v>-543964</v>
      </c>
      <c r="I24" s="41">
        <v>-1</v>
      </c>
      <c r="J24" s="98">
        <f t="shared" si="1"/>
        <v>-1553913</v>
      </c>
      <c r="K24" s="52"/>
      <c r="N24" s="53"/>
      <c r="O24" s="52"/>
      <c r="P24" s="86"/>
      <c r="Q24" s="86"/>
      <c r="R24" s="42"/>
    </row>
    <row r="25" spans="1:18" ht="11.25">
      <c r="A25" s="64" t="s">
        <v>386</v>
      </c>
      <c r="B25" s="52"/>
      <c r="C25" s="53"/>
      <c r="D25" s="53"/>
      <c r="E25" s="53"/>
      <c r="F25" s="52"/>
      <c r="G25" s="53"/>
      <c r="H25" s="53"/>
      <c r="J25" s="98"/>
      <c r="K25" s="52"/>
      <c r="N25" s="53"/>
      <c r="O25" s="52"/>
      <c r="P25" s="86"/>
      <c r="Q25" s="86"/>
      <c r="R25" s="42"/>
    </row>
    <row r="26" spans="1:18" ht="11.25">
      <c r="A26" s="64" t="s">
        <v>48</v>
      </c>
      <c r="B26" s="52">
        <v>1386945</v>
      </c>
      <c r="C26" s="53"/>
      <c r="D26" s="53"/>
      <c r="E26" s="53">
        <f t="shared" si="0"/>
        <v>1386945</v>
      </c>
      <c r="F26" s="52">
        <v>-2947879</v>
      </c>
      <c r="G26" s="53">
        <v>-4</v>
      </c>
      <c r="H26" s="53"/>
      <c r="J26" s="98">
        <f t="shared" si="1"/>
        <v>-2947879</v>
      </c>
      <c r="K26" s="52">
        <f>F26</f>
        <v>-2947879</v>
      </c>
      <c r="N26" s="53">
        <f>SUM(K26:M26)</f>
        <v>-2947879</v>
      </c>
      <c r="O26" s="52"/>
      <c r="P26" s="86"/>
      <c r="Q26" s="86"/>
      <c r="R26" s="42"/>
    </row>
    <row r="27" spans="1:18" ht="11.25">
      <c r="A27" s="64" t="s">
        <v>47</v>
      </c>
      <c r="B27" s="52">
        <v>0</v>
      </c>
      <c r="C27" s="53"/>
      <c r="D27" s="53"/>
      <c r="E27" s="53">
        <f t="shared" si="0"/>
        <v>0</v>
      </c>
      <c r="F27" s="52">
        <v>-150000</v>
      </c>
      <c r="G27" s="53">
        <v>-4</v>
      </c>
      <c r="J27" s="98">
        <f t="shared" si="1"/>
        <v>-150000</v>
      </c>
      <c r="K27" s="52">
        <f>F27</f>
        <v>-150000</v>
      </c>
      <c r="N27" s="53">
        <f>SUM(K27:M27)</f>
        <v>-150000</v>
      </c>
      <c r="O27" s="52"/>
      <c r="P27" s="86"/>
      <c r="Q27" s="86"/>
      <c r="R27" s="42"/>
    </row>
    <row r="28" spans="1:18" s="34" customFormat="1" ht="11.25">
      <c r="A28" s="65"/>
      <c r="B28" s="40"/>
      <c r="C28" s="53"/>
      <c r="D28" s="53"/>
      <c r="E28" s="53"/>
      <c r="F28" s="102"/>
      <c r="G28" s="103"/>
      <c r="H28" s="103"/>
      <c r="I28" s="35"/>
      <c r="J28" s="103"/>
      <c r="K28" s="104"/>
      <c r="L28" s="103"/>
      <c r="M28" s="103"/>
      <c r="N28" s="103"/>
      <c r="O28" s="105"/>
      <c r="P28" s="103"/>
      <c r="Q28" s="103"/>
      <c r="R28" s="106"/>
    </row>
    <row r="29" spans="1:18" ht="11.25">
      <c r="A29" s="34"/>
      <c r="B29" s="57">
        <f>SUM(B10:B28)</f>
        <v>30383695</v>
      </c>
      <c r="C29" s="58">
        <f>SUM(C10:C28)</f>
        <v>1624968.9500000002</v>
      </c>
      <c r="D29" s="58">
        <f>SUM(D10:D28)</f>
        <v>0</v>
      </c>
      <c r="E29" s="58">
        <f>SUM(E10:E28)</f>
        <v>32008663.950000003</v>
      </c>
      <c r="F29" s="47">
        <f>SUM(F11:F27)</f>
        <v>23914774</v>
      </c>
      <c r="G29" s="94"/>
      <c r="H29" s="94">
        <f>SUM(H11:H27)</f>
        <v>1624968.9500000002</v>
      </c>
      <c r="I29" s="58"/>
      <c r="J29" s="94">
        <f>SUM(J11:J27)</f>
        <v>25539742.950000003</v>
      </c>
      <c r="K29" s="57">
        <f>SUM(K11:K28)</f>
        <v>29849583</v>
      </c>
      <c r="L29" s="58"/>
      <c r="M29" s="58"/>
      <c r="N29" s="58">
        <f>SUM(N11:N28)</f>
        <v>29849583</v>
      </c>
      <c r="O29" s="57">
        <f>SUM(O11:O28)</f>
        <v>2694424</v>
      </c>
      <c r="P29" s="58"/>
      <c r="Q29" s="58"/>
      <c r="R29" s="107">
        <f>SUM(R11:R28)</f>
        <v>2694424</v>
      </c>
    </row>
    <row r="30" spans="1:18" ht="11.25">
      <c r="A30" s="34"/>
      <c r="B30" s="40"/>
      <c r="C30" s="86"/>
      <c r="D30" s="86"/>
      <c r="E30" s="86"/>
      <c r="F30" s="40"/>
      <c r="J30" s="86"/>
      <c r="K30" s="40"/>
      <c r="O30" s="40"/>
      <c r="P30" s="86"/>
      <c r="Q30" s="86"/>
      <c r="R30" s="42"/>
    </row>
    <row r="31" spans="1:18" ht="11.25">
      <c r="A31" s="55" t="s">
        <v>32</v>
      </c>
      <c r="B31" s="40"/>
      <c r="C31" s="41"/>
      <c r="D31" s="41"/>
      <c r="E31" s="41"/>
      <c r="F31" s="40"/>
      <c r="J31" s="86"/>
      <c r="K31" s="40"/>
      <c r="O31" s="40"/>
      <c r="P31" s="86"/>
      <c r="Q31" s="86"/>
      <c r="R31" s="42"/>
    </row>
    <row r="32" spans="1:18" ht="11.25">
      <c r="A32" s="56" t="s">
        <v>387</v>
      </c>
      <c r="B32" s="40"/>
      <c r="C32" s="53"/>
      <c r="D32" s="53"/>
      <c r="E32" s="53">
        <f aca="true" t="shared" si="2" ref="E32:E40">SUM(B32:D32)</f>
        <v>0</v>
      </c>
      <c r="F32" s="40"/>
      <c r="J32" s="98">
        <f aca="true" t="shared" si="3" ref="J32:J40">+F32+H32</f>
        <v>0</v>
      </c>
      <c r="K32" s="40"/>
      <c r="O32" s="40"/>
      <c r="P32" s="86"/>
      <c r="Q32" s="86"/>
      <c r="R32" s="42"/>
    </row>
    <row r="33" spans="1:18" ht="11.25">
      <c r="A33" s="56" t="s">
        <v>388</v>
      </c>
      <c r="B33" s="40"/>
      <c r="C33" s="53"/>
      <c r="D33" s="53"/>
      <c r="E33" s="53">
        <f t="shared" si="2"/>
        <v>0</v>
      </c>
      <c r="F33" s="40"/>
      <c r="J33" s="98">
        <f t="shared" si="3"/>
        <v>0</v>
      </c>
      <c r="K33" s="40"/>
      <c r="O33" s="40"/>
      <c r="P33" s="86"/>
      <c r="Q33" s="86"/>
      <c r="R33" s="42"/>
    </row>
    <row r="34" spans="1:18" ht="11.25">
      <c r="A34" s="56" t="s">
        <v>33</v>
      </c>
      <c r="B34" s="40">
        <v>357633</v>
      </c>
      <c r="C34" s="53">
        <v>194355</v>
      </c>
      <c r="D34" s="53"/>
      <c r="E34" s="53">
        <f t="shared" si="2"/>
        <v>551988</v>
      </c>
      <c r="F34" s="40">
        <f>B34</f>
        <v>357633</v>
      </c>
      <c r="H34" s="41">
        <f>C34</f>
        <v>194355</v>
      </c>
      <c r="J34" s="98">
        <f t="shared" si="3"/>
        <v>551988</v>
      </c>
      <c r="K34" s="40">
        <f>F34</f>
        <v>357633</v>
      </c>
      <c r="N34" s="41">
        <f>SUM(K34:M34)</f>
        <v>357633</v>
      </c>
      <c r="O34" s="40">
        <f>H34</f>
        <v>194355</v>
      </c>
      <c r="P34" s="86"/>
      <c r="Q34" s="86"/>
      <c r="R34" s="42">
        <f>SUM(O34:Q34)</f>
        <v>194355</v>
      </c>
    </row>
    <row r="35" spans="1:18" ht="11.25">
      <c r="A35" s="56" t="s">
        <v>389</v>
      </c>
      <c r="B35" s="40"/>
      <c r="C35" s="53"/>
      <c r="D35" s="53"/>
      <c r="E35" s="53">
        <f t="shared" si="2"/>
        <v>0</v>
      </c>
      <c r="F35" s="40"/>
      <c r="J35" s="98">
        <f t="shared" si="3"/>
        <v>0</v>
      </c>
      <c r="K35" s="40"/>
      <c r="O35" s="40"/>
      <c r="P35" s="86"/>
      <c r="Q35" s="86"/>
      <c r="R35" s="42"/>
    </row>
    <row r="36" spans="1:18" ht="11.25">
      <c r="A36" s="56" t="s">
        <v>390</v>
      </c>
      <c r="B36" s="40"/>
      <c r="C36" s="53"/>
      <c r="D36" s="53"/>
      <c r="E36" s="53">
        <f t="shared" si="2"/>
        <v>0</v>
      </c>
      <c r="F36" s="40"/>
      <c r="J36" s="98">
        <f t="shared" si="3"/>
        <v>0</v>
      </c>
      <c r="K36" s="40"/>
      <c r="O36" s="40"/>
      <c r="P36" s="86"/>
      <c r="Q36" s="86"/>
      <c r="R36" s="42"/>
    </row>
    <row r="37" spans="1:18" ht="11.25">
      <c r="A37" s="64" t="s">
        <v>391</v>
      </c>
      <c r="B37" s="52">
        <v>0</v>
      </c>
      <c r="C37" s="53"/>
      <c r="D37" s="53"/>
      <c r="E37" s="53">
        <f t="shared" si="2"/>
        <v>0</v>
      </c>
      <c r="F37" s="40"/>
      <c r="J37" s="98">
        <f t="shared" si="3"/>
        <v>0</v>
      </c>
      <c r="K37" s="40"/>
      <c r="O37" s="40"/>
      <c r="P37" s="86"/>
      <c r="Q37" s="86"/>
      <c r="R37" s="42"/>
    </row>
    <row r="38" spans="1:18" ht="11.25">
      <c r="A38" s="99" t="s">
        <v>392</v>
      </c>
      <c r="B38" s="52">
        <v>863409</v>
      </c>
      <c r="C38" s="53"/>
      <c r="D38" s="53"/>
      <c r="E38" s="53">
        <f t="shared" si="2"/>
        <v>863409</v>
      </c>
      <c r="F38" s="40">
        <f>B38</f>
        <v>863409</v>
      </c>
      <c r="J38" s="98">
        <f t="shared" si="3"/>
        <v>863409</v>
      </c>
      <c r="K38" s="40">
        <f>+F38</f>
        <v>863409</v>
      </c>
      <c r="N38" s="41">
        <f>SUM(K38:M38)</f>
        <v>863409</v>
      </c>
      <c r="O38" s="40"/>
      <c r="P38" s="86"/>
      <c r="Q38" s="86"/>
      <c r="R38" s="42"/>
    </row>
    <row r="39" spans="1:18" ht="11.25">
      <c r="A39" s="56" t="s">
        <v>393</v>
      </c>
      <c r="B39" s="40"/>
      <c r="C39" s="53"/>
      <c r="D39" s="53"/>
      <c r="E39" s="53">
        <f t="shared" si="2"/>
        <v>0</v>
      </c>
      <c r="F39" s="40"/>
      <c r="J39" s="98">
        <f t="shared" si="3"/>
        <v>0</v>
      </c>
      <c r="K39" s="40"/>
      <c r="O39" s="40"/>
      <c r="P39" s="86"/>
      <c r="Q39" s="86"/>
      <c r="R39" s="42"/>
    </row>
    <row r="40" spans="1:18" ht="11.25">
      <c r="A40" s="56" t="s">
        <v>46</v>
      </c>
      <c r="B40" s="40">
        <v>-72821</v>
      </c>
      <c r="C40" s="53">
        <v>-43692</v>
      </c>
      <c r="D40" s="41"/>
      <c r="E40" s="53">
        <f t="shared" si="2"/>
        <v>-116513</v>
      </c>
      <c r="F40" s="40">
        <f>B40</f>
        <v>-72821</v>
      </c>
      <c r="H40" s="41">
        <f>C40</f>
        <v>-43692</v>
      </c>
      <c r="J40" s="98">
        <f t="shared" si="3"/>
        <v>-116513</v>
      </c>
      <c r="K40" s="40">
        <f>F40</f>
        <v>-72821</v>
      </c>
      <c r="N40" s="41">
        <f>SUM(K40:M40)</f>
        <v>-72821</v>
      </c>
      <c r="O40" s="40">
        <f>H40</f>
        <v>-43692</v>
      </c>
      <c r="P40" s="86"/>
      <c r="Q40" s="86"/>
      <c r="R40" s="42">
        <f>SUM(O40:Q40)</f>
        <v>-43692</v>
      </c>
    </row>
    <row r="41" spans="1:18" ht="11.25">
      <c r="A41" s="34"/>
      <c r="B41" s="40"/>
      <c r="C41" s="41"/>
      <c r="D41" s="41"/>
      <c r="E41" s="53"/>
      <c r="F41" s="47"/>
      <c r="G41" s="94"/>
      <c r="H41" s="94"/>
      <c r="J41" s="94"/>
      <c r="K41" s="47"/>
      <c r="L41" s="94"/>
      <c r="M41" s="94"/>
      <c r="N41" s="94"/>
      <c r="O41" s="47"/>
      <c r="P41" s="94"/>
      <c r="Q41" s="94"/>
      <c r="R41" s="108"/>
    </row>
    <row r="42" spans="1:18" ht="11.25">
      <c r="A42" s="59"/>
      <c r="B42" s="60">
        <f>SUM(B31:B41)</f>
        <v>1148221</v>
      </c>
      <c r="C42" s="61">
        <f>SUM(C31:C41)</f>
        <v>150663</v>
      </c>
      <c r="D42" s="61">
        <f>SUM(D31:D41)</f>
        <v>0</v>
      </c>
      <c r="E42" s="61">
        <f>SUM(E31:E41)</f>
        <v>1298884</v>
      </c>
      <c r="F42" s="57">
        <f>SUM(F34:F40)</f>
        <v>1148221</v>
      </c>
      <c r="G42" s="58"/>
      <c r="H42" s="58">
        <f>SUM(H34:H40)</f>
        <v>150663</v>
      </c>
      <c r="I42" s="58"/>
      <c r="J42" s="58">
        <f>SUM(J34:J40)</f>
        <v>1298884</v>
      </c>
      <c r="K42" s="57">
        <f>SUM(K32:K41)</f>
        <v>1148221</v>
      </c>
      <c r="L42" s="58"/>
      <c r="M42" s="58"/>
      <c r="N42" s="58">
        <f>SUM(N32:N41)</f>
        <v>1148221</v>
      </c>
      <c r="O42" s="57">
        <f>SUM(O32:O41)</f>
        <v>150663</v>
      </c>
      <c r="P42" s="58"/>
      <c r="Q42" s="58"/>
      <c r="R42" s="107">
        <f>SUM(R32:R41)</f>
        <v>150663</v>
      </c>
    </row>
    <row r="43" spans="1:18" ht="11.25">
      <c r="A43" s="59"/>
      <c r="B43" s="109"/>
      <c r="C43" s="110"/>
      <c r="D43" s="110"/>
      <c r="E43" s="110"/>
      <c r="F43" s="40"/>
      <c r="J43" s="86"/>
      <c r="K43" s="40"/>
      <c r="O43" s="40"/>
      <c r="P43" s="86"/>
      <c r="Q43" s="86"/>
      <c r="R43" s="42"/>
    </row>
    <row r="44" spans="1:18" ht="11.25">
      <c r="A44" s="55" t="s">
        <v>34</v>
      </c>
      <c r="B44" s="40"/>
      <c r="C44" s="41"/>
      <c r="D44" s="41"/>
      <c r="E44" s="41"/>
      <c r="F44" s="40"/>
      <c r="J44" s="86"/>
      <c r="K44" s="40"/>
      <c r="O44" s="40"/>
      <c r="P44" s="86"/>
      <c r="Q44" s="86"/>
      <c r="R44" s="42"/>
    </row>
    <row r="45" spans="2:18" ht="11.25">
      <c r="B45" s="40"/>
      <c r="C45" s="41"/>
      <c r="D45" s="41"/>
      <c r="E45" s="41"/>
      <c r="F45" s="40"/>
      <c r="J45" s="86"/>
      <c r="K45" s="40"/>
      <c r="O45" s="40"/>
      <c r="P45" s="86"/>
      <c r="Q45" s="86"/>
      <c r="R45" s="42"/>
    </row>
    <row r="46" spans="1:18" s="99" customFormat="1" ht="11.25">
      <c r="A46" s="62" t="s">
        <v>394</v>
      </c>
      <c r="B46" s="111">
        <v>-298780373</v>
      </c>
      <c r="C46" s="98">
        <v>-99928766</v>
      </c>
      <c r="D46" s="53">
        <v>-23041806</v>
      </c>
      <c r="E46" s="53">
        <f aca="true" t="shared" si="4" ref="E46:E109">SUM(B46:D46)</f>
        <v>-421750945</v>
      </c>
      <c r="F46" s="111">
        <f>B46+D46*0.6651</f>
        <v>-314105478.1706</v>
      </c>
      <c r="G46" s="112"/>
      <c r="H46" s="112">
        <f>C46+D46*0.3349</f>
        <v>-107645466.8294</v>
      </c>
      <c r="I46" s="112"/>
      <c r="J46" s="98">
        <f aca="true" t="shared" si="5" ref="J46:J109">+F46+H46</f>
        <v>-421750945</v>
      </c>
      <c r="K46" s="111">
        <f>F46</f>
        <v>-314105478.1706</v>
      </c>
      <c r="L46" s="112">
        <f>-K46</f>
        <v>314105478.1706</v>
      </c>
      <c r="M46" s="112"/>
      <c r="N46" s="112">
        <f>SUM(K46:M46)</f>
        <v>0</v>
      </c>
      <c r="O46" s="111">
        <f>H46</f>
        <v>-107645466.8294</v>
      </c>
      <c r="P46" s="113">
        <f>-O46</f>
        <v>107645466.8294</v>
      </c>
      <c r="Q46" s="113"/>
      <c r="R46" s="114">
        <f>SUM(O46:Q46)</f>
        <v>0</v>
      </c>
    </row>
    <row r="47" spans="1:18" s="99" customFormat="1" ht="11.25">
      <c r="A47" s="62" t="s">
        <v>479</v>
      </c>
      <c r="B47" s="111">
        <v>23602176</v>
      </c>
      <c r="C47" s="98">
        <v>14651100</v>
      </c>
      <c r="D47" s="53"/>
      <c r="E47" s="53">
        <f>SUM(B47:D47)</f>
        <v>38253276</v>
      </c>
      <c r="F47" s="111">
        <f>B47+D47*0.6651</f>
        <v>23602176</v>
      </c>
      <c r="G47" s="113">
        <v>-3</v>
      </c>
      <c r="H47" s="112">
        <f>C47+D47*0.3349</f>
        <v>14651100</v>
      </c>
      <c r="I47" s="113">
        <v>-3</v>
      </c>
      <c r="J47" s="98">
        <f>+F47+H47</f>
        <v>38253276</v>
      </c>
      <c r="K47" s="111"/>
      <c r="L47" s="112"/>
      <c r="M47" s="112"/>
      <c r="N47" s="112"/>
      <c r="O47" s="111"/>
      <c r="P47" s="113"/>
      <c r="Q47" s="113"/>
      <c r="R47" s="114"/>
    </row>
    <row r="48" spans="1:18" s="51" customFormat="1" ht="11.25">
      <c r="A48" s="62" t="s">
        <v>395</v>
      </c>
      <c r="B48" s="111">
        <v>-20818377</v>
      </c>
      <c r="C48" s="98">
        <v>-8044049</v>
      </c>
      <c r="D48" s="53">
        <v>8130397</v>
      </c>
      <c r="E48" s="53">
        <f t="shared" si="4"/>
        <v>-20732029</v>
      </c>
      <c r="F48" s="111">
        <f>B48+D48*0.6651</f>
        <v>-15410849.9553</v>
      </c>
      <c r="G48" s="112"/>
      <c r="H48" s="112">
        <f>C48+D48*0.3349</f>
        <v>-5321179.0447</v>
      </c>
      <c r="I48" s="53"/>
      <c r="J48" s="98">
        <f t="shared" si="5"/>
        <v>-20732029</v>
      </c>
      <c r="K48" s="111">
        <f>F48</f>
        <v>-15410849.9553</v>
      </c>
      <c r="L48" s="112">
        <f>-K48</f>
        <v>15410849.9553</v>
      </c>
      <c r="M48" s="53"/>
      <c r="N48" s="112">
        <f>SUM(K48:M48)</f>
        <v>0</v>
      </c>
      <c r="O48" s="111">
        <f>H48</f>
        <v>-5321179.0447</v>
      </c>
      <c r="P48" s="113">
        <f>-O48</f>
        <v>5321179.0447</v>
      </c>
      <c r="Q48" s="98"/>
      <c r="R48" s="114">
        <f>SUM(O48:Q48)</f>
        <v>0</v>
      </c>
    </row>
    <row r="49" spans="1:18" ht="11.25">
      <c r="A49" s="62" t="s">
        <v>396</v>
      </c>
      <c r="B49" s="111"/>
      <c r="C49" s="98">
        <v>293352</v>
      </c>
      <c r="D49" s="53"/>
      <c r="E49" s="53">
        <f t="shared" si="4"/>
        <v>293352</v>
      </c>
      <c r="F49" s="111"/>
      <c r="G49" s="112"/>
      <c r="H49" s="112">
        <f>C49+D49*0.3349</f>
        <v>293352</v>
      </c>
      <c r="J49" s="98">
        <f t="shared" si="5"/>
        <v>293352</v>
      </c>
      <c r="K49" s="111"/>
      <c r="N49" s="112"/>
      <c r="O49" s="111">
        <f>H49</f>
        <v>293352</v>
      </c>
      <c r="P49" s="86"/>
      <c r="Q49" s="86">
        <f>-O49</f>
        <v>-293352</v>
      </c>
      <c r="R49" s="114">
        <f>SUM(O49:Q49)</f>
        <v>0</v>
      </c>
    </row>
    <row r="50" spans="1:18" ht="11.25">
      <c r="A50" s="56" t="s">
        <v>397</v>
      </c>
      <c r="B50" s="111">
        <v>6374000</v>
      </c>
      <c r="C50" s="98"/>
      <c r="D50" s="53"/>
      <c r="E50" s="53">
        <f t="shared" si="4"/>
        <v>6374000</v>
      </c>
      <c r="F50" s="111">
        <f>B50+D50*0.6651</f>
        <v>6374000</v>
      </c>
      <c r="G50" s="113"/>
      <c r="H50" s="112"/>
      <c r="J50" s="98">
        <f t="shared" si="5"/>
        <v>6374000</v>
      </c>
      <c r="K50" s="111">
        <f>F50</f>
        <v>6374000</v>
      </c>
      <c r="M50" s="41">
        <f>-K50</f>
        <v>-6374000</v>
      </c>
      <c r="N50" s="112">
        <f>SUM(K50:M50)</f>
        <v>0</v>
      </c>
      <c r="O50" s="111"/>
      <c r="P50" s="86"/>
      <c r="Q50" s="86"/>
      <c r="R50" s="114"/>
    </row>
    <row r="51" spans="1:18" ht="11.25">
      <c r="A51" s="56" t="s">
        <v>398</v>
      </c>
      <c r="B51" s="111"/>
      <c r="C51" s="98">
        <v>281286</v>
      </c>
      <c r="D51" s="53"/>
      <c r="E51" s="53">
        <f t="shared" si="4"/>
        <v>281286</v>
      </c>
      <c r="F51" s="111"/>
      <c r="G51" s="113"/>
      <c r="H51" s="112">
        <f>C51+D51*0.3349</f>
        <v>281286</v>
      </c>
      <c r="J51" s="98">
        <f t="shared" si="5"/>
        <v>281286</v>
      </c>
      <c r="K51" s="111"/>
      <c r="N51" s="112"/>
      <c r="O51" s="111">
        <f>H51</f>
        <v>281286</v>
      </c>
      <c r="P51" s="86"/>
      <c r="Q51" s="86">
        <f>-O51</f>
        <v>-281286</v>
      </c>
      <c r="R51" s="114">
        <f>SUM(O51:Q51)</f>
        <v>0</v>
      </c>
    </row>
    <row r="52" spans="1:18" ht="11.25">
      <c r="A52" s="56" t="s">
        <v>399</v>
      </c>
      <c r="B52" s="111">
        <v>-30343</v>
      </c>
      <c r="C52" s="98">
        <v>40096</v>
      </c>
      <c r="D52" s="53"/>
      <c r="E52" s="53">
        <f t="shared" si="4"/>
        <v>9753</v>
      </c>
      <c r="F52" s="111">
        <f aca="true" t="shared" si="6" ref="F52:F57">B52+D52*0.6651</f>
        <v>-30343</v>
      </c>
      <c r="G52" s="113">
        <v>-3</v>
      </c>
      <c r="H52" s="112">
        <f>C52+D52*0.3349</f>
        <v>40096</v>
      </c>
      <c r="I52" s="41">
        <v>-3</v>
      </c>
      <c r="J52" s="98">
        <f t="shared" si="5"/>
        <v>9753</v>
      </c>
      <c r="K52" s="111"/>
      <c r="N52" s="112"/>
      <c r="O52" s="111"/>
      <c r="P52" s="86"/>
      <c r="Q52" s="86"/>
      <c r="R52" s="114"/>
    </row>
    <row r="53" spans="1:18" ht="11.25">
      <c r="A53" s="56" t="s">
        <v>400</v>
      </c>
      <c r="B53" s="111">
        <v>1029754</v>
      </c>
      <c r="C53" s="98">
        <v>219232</v>
      </c>
      <c r="D53" s="53"/>
      <c r="E53" s="53">
        <f t="shared" si="4"/>
        <v>1248986</v>
      </c>
      <c r="F53" s="111">
        <f t="shared" si="6"/>
        <v>1029754</v>
      </c>
      <c r="G53" s="113">
        <v>-3</v>
      </c>
      <c r="H53" s="112">
        <f>C53+D53*0.3349</f>
        <v>219232</v>
      </c>
      <c r="I53" s="41">
        <v>-3</v>
      </c>
      <c r="J53" s="98">
        <f t="shared" si="5"/>
        <v>1248986</v>
      </c>
      <c r="K53" s="111"/>
      <c r="N53" s="112"/>
      <c r="O53" s="111"/>
      <c r="P53" s="86"/>
      <c r="Q53" s="86"/>
      <c r="R53" s="114"/>
    </row>
    <row r="54" spans="1:18" ht="11.25">
      <c r="A54" s="56" t="s">
        <v>401</v>
      </c>
      <c r="B54" s="111"/>
      <c r="C54" s="98"/>
      <c r="D54" s="53">
        <v>-1032041</v>
      </c>
      <c r="E54" s="53">
        <f t="shared" si="4"/>
        <v>-1032041</v>
      </c>
      <c r="F54" s="111">
        <f t="shared" si="6"/>
        <v>-686410.4691</v>
      </c>
      <c r="G54" s="113">
        <v>-3</v>
      </c>
      <c r="H54" s="112">
        <f>C54+D54*0.3349</f>
        <v>-345630.53089999995</v>
      </c>
      <c r="I54" s="41">
        <v>-3</v>
      </c>
      <c r="J54" s="98">
        <f t="shared" si="5"/>
        <v>-1032041</v>
      </c>
      <c r="K54" s="111"/>
      <c r="N54" s="112"/>
      <c r="O54" s="111"/>
      <c r="P54" s="86"/>
      <c r="Q54" s="86"/>
      <c r="R54" s="114"/>
    </row>
    <row r="55" spans="1:18" ht="11.25">
      <c r="A55" s="64" t="s">
        <v>402</v>
      </c>
      <c r="B55" s="111"/>
      <c r="C55" s="98"/>
      <c r="D55" s="53">
        <v>-323307</v>
      </c>
      <c r="E55" s="53">
        <f t="shared" si="4"/>
        <v>-323307</v>
      </c>
      <c r="F55" s="111">
        <f t="shared" si="6"/>
        <v>-215031.48570000002</v>
      </c>
      <c r="G55" s="113">
        <v>-3</v>
      </c>
      <c r="H55" s="112">
        <f>C55+D55*0.3349</f>
        <v>-108275.5143</v>
      </c>
      <c r="I55" s="41">
        <v>-3</v>
      </c>
      <c r="J55" s="98">
        <f t="shared" si="5"/>
        <v>-323307</v>
      </c>
      <c r="K55" s="111"/>
      <c r="N55" s="112"/>
      <c r="O55" s="111"/>
      <c r="P55" s="86"/>
      <c r="Q55" s="86"/>
      <c r="R55" s="114"/>
    </row>
    <row r="56" spans="1:18" ht="11.25">
      <c r="A56" s="56" t="s">
        <v>403</v>
      </c>
      <c r="B56" s="111">
        <v>0</v>
      </c>
      <c r="C56" s="98"/>
      <c r="D56" s="53"/>
      <c r="E56" s="53">
        <f t="shared" si="4"/>
        <v>0</v>
      </c>
      <c r="F56" s="111">
        <f t="shared" si="6"/>
        <v>0</v>
      </c>
      <c r="G56" s="113"/>
      <c r="H56" s="112"/>
      <c r="J56" s="98">
        <f t="shared" si="5"/>
        <v>0</v>
      </c>
      <c r="K56" s="111"/>
      <c r="N56" s="112"/>
      <c r="O56" s="111"/>
      <c r="P56" s="86"/>
      <c r="Q56" s="86"/>
      <c r="R56" s="114"/>
    </row>
    <row r="57" spans="1:18" ht="11.25">
      <c r="A57" s="56" t="s">
        <v>404</v>
      </c>
      <c r="B57" s="111">
        <v>-2167093</v>
      </c>
      <c r="C57" s="98">
        <v>-193631</v>
      </c>
      <c r="D57" s="53"/>
      <c r="E57" s="53">
        <f t="shared" si="4"/>
        <v>-2360724</v>
      </c>
      <c r="F57" s="111">
        <f t="shared" si="6"/>
        <v>-2167093</v>
      </c>
      <c r="G57" s="113">
        <v>-2</v>
      </c>
      <c r="H57" s="112">
        <f>C57+D57*0.3349</f>
        <v>-193631</v>
      </c>
      <c r="I57" s="41">
        <v>-2</v>
      </c>
      <c r="J57" s="98">
        <f t="shared" si="5"/>
        <v>-2360724</v>
      </c>
      <c r="K57" s="111"/>
      <c r="N57" s="112"/>
      <c r="O57" s="111"/>
      <c r="P57" s="86"/>
      <c r="Q57" s="86"/>
      <c r="R57" s="114"/>
    </row>
    <row r="58" spans="1:18" ht="11.25">
      <c r="A58" s="56" t="s">
        <v>45</v>
      </c>
      <c r="B58" s="111">
        <v>-1655287</v>
      </c>
      <c r="C58" s="98">
        <v>-4055120</v>
      </c>
      <c r="D58" s="53"/>
      <c r="E58" s="53">
        <f t="shared" si="4"/>
        <v>-5710407</v>
      </c>
      <c r="F58" s="111">
        <f>B58+D58*0.6651</f>
        <v>-1655287</v>
      </c>
      <c r="G58" s="113"/>
      <c r="H58" s="112">
        <f>C58+D58*0.3349</f>
        <v>-4055120</v>
      </c>
      <c r="I58" s="41">
        <v>-2</v>
      </c>
      <c r="J58" s="98">
        <f t="shared" si="5"/>
        <v>-5710407</v>
      </c>
      <c r="K58" s="111">
        <f>F58</f>
        <v>-1655287</v>
      </c>
      <c r="L58" s="41">
        <f>-K58</f>
        <v>1655287</v>
      </c>
      <c r="N58" s="112">
        <f>SUM(K58:M58)</f>
        <v>0</v>
      </c>
      <c r="O58" s="111"/>
      <c r="P58" s="86"/>
      <c r="Q58" s="86"/>
      <c r="R58" s="114"/>
    </row>
    <row r="59" spans="1:18" ht="11.25">
      <c r="A59" s="56" t="s">
        <v>405</v>
      </c>
      <c r="B59" s="111">
        <v>-426267</v>
      </c>
      <c r="C59" s="98"/>
      <c r="D59" s="53"/>
      <c r="E59" s="53">
        <f t="shared" si="4"/>
        <v>-426267</v>
      </c>
      <c r="F59" s="111">
        <f>B59+D59*0.6651</f>
        <v>-426267</v>
      </c>
      <c r="G59" s="113"/>
      <c r="H59" s="112"/>
      <c r="J59" s="98">
        <f t="shared" si="5"/>
        <v>-426267</v>
      </c>
      <c r="K59" s="111">
        <f>F59</f>
        <v>-426267</v>
      </c>
      <c r="L59" s="41">
        <f>-K59</f>
        <v>426267</v>
      </c>
      <c r="N59" s="112">
        <f>SUM(K59:M59)</f>
        <v>0</v>
      </c>
      <c r="O59" s="111"/>
      <c r="P59" s="86"/>
      <c r="Q59" s="86"/>
      <c r="R59" s="114"/>
    </row>
    <row r="60" spans="1:18" s="51" customFormat="1" ht="11.25">
      <c r="A60" s="115" t="s">
        <v>406</v>
      </c>
      <c r="B60" s="111"/>
      <c r="C60" s="98">
        <v>-8643539</v>
      </c>
      <c r="D60" s="53"/>
      <c r="E60" s="53">
        <f t="shared" si="4"/>
        <v>-8643539</v>
      </c>
      <c r="F60" s="111"/>
      <c r="G60" s="113"/>
      <c r="H60" s="112">
        <f>C60+D60*0.3349</f>
        <v>-8643539</v>
      </c>
      <c r="I60" s="53"/>
      <c r="J60" s="98">
        <f t="shared" si="5"/>
        <v>-8643539</v>
      </c>
      <c r="K60" s="111"/>
      <c r="L60" s="53"/>
      <c r="M60" s="53"/>
      <c r="N60" s="112"/>
      <c r="O60" s="111">
        <f>H60</f>
        <v>-8643539</v>
      </c>
      <c r="P60" s="98">
        <f>-O60</f>
        <v>8643539</v>
      </c>
      <c r="Q60" s="98"/>
      <c r="R60" s="114">
        <f>SUM(O60:Q60)</f>
        <v>0</v>
      </c>
    </row>
    <row r="61" spans="1:18" ht="11.25">
      <c r="A61" s="56" t="s">
        <v>407</v>
      </c>
      <c r="B61" s="111"/>
      <c r="C61" s="98"/>
      <c r="D61" s="53"/>
      <c r="E61" s="53">
        <f t="shared" si="4"/>
        <v>0</v>
      </c>
      <c r="F61" s="111"/>
      <c r="G61" s="113"/>
      <c r="H61" s="112"/>
      <c r="J61" s="98">
        <f t="shared" si="5"/>
        <v>0</v>
      </c>
      <c r="K61" s="111"/>
      <c r="N61" s="112"/>
      <c r="O61" s="111"/>
      <c r="P61" s="86"/>
      <c r="Q61" s="86"/>
      <c r="R61" s="114"/>
    </row>
    <row r="62" spans="1:18" ht="11.25">
      <c r="A62" s="56" t="s">
        <v>408</v>
      </c>
      <c r="B62" s="111"/>
      <c r="C62" s="98"/>
      <c r="D62" s="53">
        <v>717253</v>
      </c>
      <c r="E62" s="53">
        <f t="shared" si="4"/>
        <v>717253</v>
      </c>
      <c r="F62" s="111">
        <f>B62+D62*0.6651</f>
        <v>477044.97030000004</v>
      </c>
      <c r="G62" s="113">
        <v>-3</v>
      </c>
      <c r="H62" s="112">
        <f>C62+D62*0.3349</f>
        <v>240208.02969999998</v>
      </c>
      <c r="I62" s="41">
        <v>-3</v>
      </c>
      <c r="J62" s="98">
        <f t="shared" si="5"/>
        <v>717253</v>
      </c>
      <c r="K62" s="111"/>
      <c r="N62" s="112"/>
      <c r="O62" s="111"/>
      <c r="P62" s="86"/>
      <c r="Q62" s="86"/>
      <c r="R62" s="114"/>
    </row>
    <row r="63" spans="1:18" ht="11.25">
      <c r="A63" s="56" t="s">
        <v>35</v>
      </c>
      <c r="B63" s="111"/>
      <c r="C63" s="98"/>
      <c r="D63" s="53">
        <v>-3961119</v>
      </c>
      <c r="E63" s="53">
        <f t="shared" si="4"/>
        <v>-3961119</v>
      </c>
      <c r="F63" s="111">
        <f>B63+D63*0.6651</f>
        <v>-2634540.2469</v>
      </c>
      <c r="G63" s="113"/>
      <c r="H63" s="112">
        <f>C63+D63*0.3349</f>
        <v>-1326578.7530999999</v>
      </c>
      <c r="J63" s="98">
        <f t="shared" si="5"/>
        <v>-3961119</v>
      </c>
      <c r="K63" s="111">
        <f>F63</f>
        <v>-2634540.2469</v>
      </c>
      <c r="L63" s="41">
        <f>-K63</f>
        <v>2634540.2469</v>
      </c>
      <c r="N63" s="112">
        <f>SUM(K63:M63)</f>
        <v>0</v>
      </c>
      <c r="O63" s="111">
        <f>H63</f>
        <v>-1326578.7530999999</v>
      </c>
      <c r="P63" s="86">
        <f>-O63</f>
        <v>1326578.7530999999</v>
      </c>
      <c r="Q63" s="86"/>
      <c r="R63" s="114">
        <f>SUM(O63:Q63)</f>
        <v>0</v>
      </c>
    </row>
    <row r="64" spans="1:18" s="51" customFormat="1" ht="11.25">
      <c r="A64" s="64" t="s">
        <v>409</v>
      </c>
      <c r="B64" s="111"/>
      <c r="C64" s="98"/>
      <c r="D64" s="53">
        <v>-2572442</v>
      </c>
      <c r="E64" s="53">
        <f t="shared" si="4"/>
        <v>-2572442</v>
      </c>
      <c r="F64" s="111">
        <f>B64+D64*0.6651</f>
        <v>-1710931.1742</v>
      </c>
      <c r="G64" s="113"/>
      <c r="H64" s="112">
        <f>C64+D64*0.3349</f>
        <v>-861510.8258</v>
      </c>
      <c r="I64" s="53"/>
      <c r="J64" s="98">
        <f t="shared" si="5"/>
        <v>-2572442</v>
      </c>
      <c r="K64" s="111">
        <f>F64</f>
        <v>-1710931.1742</v>
      </c>
      <c r="L64" s="41">
        <f>-K64</f>
        <v>1710931.1742</v>
      </c>
      <c r="M64" s="53"/>
      <c r="N64" s="112">
        <f>SUM(K64:M64)</f>
        <v>0</v>
      </c>
      <c r="O64" s="111">
        <f>H64</f>
        <v>-861510.8258</v>
      </c>
      <c r="P64" s="86">
        <f>-O64</f>
        <v>861510.8258</v>
      </c>
      <c r="Q64" s="98"/>
      <c r="R64" s="114">
        <f>SUM(O64:Q64)</f>
        <v>0</v>
      </c>
    </row>
    <row r="65" spans="1:18" s="51" customFormat="1" ht="11.25">
      <c r="A65" s="64" t="s">
        <v>44</v>
      </c>
      <c r="B65" s="111">
        <v>2045865</v>
      </c>
      <c r="C65" s="98"/>
      <c r="D65" s="53"/>
      <c r="E65" s="53">
        <f t="shared" si="4"/>
        <v>2045865</v>
      </c>
      <c r="F65" s="111">
        <f>B65+D65*0.6651</f>
        <v>2045865</v>
      </c>
      <c r="G65" s="113"/>
      <c r="H65" s="112"/>
      <c r="I65" s="53"/>
      <c r="J65" s="98">
        <f t="shared" si="5"/>
        <v>2045865</v>
      </c>
      <c r="K65" s="111">
        <f>F65</f>
        <v>2045865</v>
      </c>
      <c r="L65" s="53"/>
      <c r="M65" s="53">
        <f>-K65</f>
        <v>-2045865</v>
      </c>
      <c r="N65" s="112">
        <f>SUM(K65:M65)</f>
        <v>0</v>
      </c>
      <c r="O65" s="111"/>
      <c r="P65" s="98"/>
      <c r="Q65" s="98"/>
      <c r="R65" s="114"/>
    </row>
    <row r="66" spans="1:18" s="34" customFormat="1" ht="11.25">
      <c r="A66" s="64" t="s">
        <v>54</v>
      </c>
      <c r="B66" s="111">
        <v>13305734</v>
      </c>
      <c r="C66" s="98">
        <v>1964785</v>
      </c>
      <c r="D66" s="53"/>
      <c r="E66" s="53">
        <f t="shared" si="4"/>
        <v>15270519</v>
      </c>
      <c r="F66" s="111">
        <f>B66+D66*0.6651</f>
        <v>13305734</v>
      </c>
      <c r="G66" s="113"/>
      <c r="H66" s="112">
        <f>C66+D66*0.3349</f>
        <v>1964785</v>
      </c>
      <c r="I66" s="35"/>
      <c r="J66" s="98">
        <f t="shared" si="5"/>
        <v>15270519</v>
      </c>
      <c r="K66" s="111">
        <f>F66</f>
        <v>13305734</v>
      </c>
      <c r="L66" s="35"/>
      <c r="M66" s="53">
        <f>-K66</f>
        <v>-13305734</v>
      </c>
      <c r="N66" s="112">
        <f>SUM(K66:M66)</f>
        <v>0</v>
      </c>
      <c r="O66" s="111">
        <f>H66</f>
        <v>1964785</v>
      </c>
      <c r="P66" s="116"/>
      <c r="Q66" s="116">
        <f>-O66</f>
        <v>-1964785</v>
      </c>
      <c r="R66" s="114">
        <f>SUM(O66:Q66)</f>
        <v>0</v>
      </c>
    </row>
    <row r="67" spans="1:18" ht="11.25">
      <c r="A67" s="65" t="s">
        <v>410</v>
      </c>
      <c r="B67" s="111">
        <v>-5253460</v>
      </c>
      <c r="C67" s="98"/>
      <c r="D67" s="53"/>
      <c r="E67" s="53">
        <f t="shared" si="4"/>
        <v>-5253460</v>
      </c>
      <c r="F67" s="111"/>
      <c r="G67" s="113"/>
      <c r="H67" s="112">
        <f>B67</f>
        <v>-5253460</v>
      </c>
      <c r="J67" s="98">
        <f t="shared" si="5"/>
        <v>-5253460</v>
      </c>
      <c r="K67" s="111"/>
      <c r="N67" s="112"/>
      <c r="O67" s="111">
        <f>H67</f>
        <v>-5253460</v>
      </c>
      <c r="P67" s="86">
        <f>-O67</f>
        <v>5253460</v>
      </c>
      <c r="Q67" s="86"/>
      <c r="R67" s="114">
        <f>SUM(O67:Q67)</f>
        <v>0</v>
      </c>
    </row>
    <row r="68" spans="1:18" s="34" customFormat="1" ht="11.25">
      <c r="A68" s="65" t="s">
        <v>411</v>
      </c>
      <c r="B68" s="111">
        <v>4832735</v>
      </c>
      <c r="C68" s="98"/>
      <c r="D68" s="53"/>
      <c r="E68" s="53">
        <f t="shared" si="4"/>
        <v>4832735</v>
      </c>
      <c r="F68" s="111"/>
      <c r="G68" s="113"/>
      <c r="H68" s="112">
        <f>B68</f>
        <v>4832735</v>
      </c>
      <c r="I68" s="35"/>
      <c r="J68" s="98">
        <f t="shared" si="5"/>
        <v>4832735</v>
      </c>
      <c r="K68" s="111"/>
      <c r="L68" s="35"/>
      <c r="M68" s="35"/>
      <c r="N68" s="112"/>
      <c r="O68" s="111">
        <f>H68</f>
        <v>4832735</v>
      </c>
      <c r="P68" s="116"/>
      <c r="Q68" s="116">
        <f>-O68</f>
        <v>-4832735</v>
      </c>
      <c r="R68" s="114">
        <f>SUM(O68:Q68)</f>
        <v>0</v>
      </c>
    </row>
    <row r="69" spans="1:18" ht="11.25">
      <c r="A69" s="62" t="s">
        <v>412</v>
      </c>
      <c r="B69" s="101"/>
      <c r="C69" s="113">
        <v>-939247</v>
      </c>
      <c r="D69" s="53"/>
      <c r="E69" s="53">
        <f t="shared" si="4"/>
        <v>-939247</v>
      </c>
      <c r="F69" s="111"/>
      <c r="G69" s="113"/>
      <c r="H69" s="112">
        <f>C69+D69*0.3349</f>
        <v>-939247</v>
      </c>
      <c r="J69" s="98">
        <f t="shared" si="5"/>
        <v>-939247</v>
      </c>
      <c r="K69" s="111"/>
      <c r="N69" s="112"/>
      <c r="O69" s="111">
        <f>H69</f>
        <v>-939247</v>
      </c>
      <c r="P69" s="86">
        <f>-O69</f>
        <v>939247</v>
      </c>
      <c r="Q69" s="86"/>
      <c r="R69" s="114">
        <f>SUM(O69:Q69)</f>
        <v>0</v>
      </c>
    </row>
    <row r="70" spans="1:18" s="34" customFormat="1" ht="11.25">
      <c r="A70" s="65" t="s">
        <v>413</v>
      </c>
      <c r="B70" s="117"/>
      <c r="C70" s="113">
        <v>660888</v>
      </c>
      <c r="D70" s="53"/>
      <c r="E70" s="53">
        <f t="shared" si="4"/>
        <v>660888</v>
      </c>
      <c r="F70" s="111"/>
      <c r="G70" s="113"/>
      <c r="H70" s="112">
        <f>C70+D70*0.3349</f>
        <v>660888</v>
      </c>
      <c r="I70" s="35"/>
      <c r="J70" s="98">
        <f t="shared" si="5"/>
        <v>660888</v>
      </c>
      <c r="K70" s="111"/>
      <c r="L70" s="35"/>
      <c r="M70" s="35"/>
      <c r="N70" s="112"/>
      <c r="O70" s="111">
        <f>H70</f>
        <v>660888</v>
      </c>
      <c r="P70" s="116"/>
      <c r="Q70" s="116">
        <f>-O70</f>
        <v>-660888</v>
      </c>
      <c r="R70" s="114">
        <f>SUM(O70:Q70)</f>
        <v>0</v>
      </c>
    </row>
    <row r="71" spans="1:18" s="51" customFormat="1" ht="11.25">
      <c r="A71" s="64" t="s">
        <v>414</v>
      </c>
      <c r="B71" s="111"/>
      <c r="C71" s="98"/>
      <c r="D71" s="53"/>
      <c r="E71" s="53">
        <f t="shared" si="4"/>
        <v>0</v>
      </c>
      <c r="F71" s="111">
        <f>B71+D71*0.6651</f>
        <v>0</v>
      </c>
      <c r="G71" s="113"/>
      <c r="H71" s="112">
        <f>C71+D71*0.3349</f>
        <v>0</v>
      </c>
      <c r="I71" s="53"/>
      <c r="J71" s="98">
        <f t="shared" si="5"/>
        <v>0</v>
      </c>
      <c r="K71" s="111"/>
      <c r="L71" s="53"/>
      <c r="M71" s="53"/>
      <c r="N71" s="112"/>
      <c r="O71" s="111"/>
      <c r="P71" s="98"/>
      <c r="Q71" s="98"/>
      <c r="R71" s="114"/>
    </row>
    <row r="72" spans="1:18" ht="11.25">
      <c r="A72" s="56" t="s">
        <v>415</v>
      </c>
      <c r="B72" s="111"/>
      <c r="C72" s="98"/>
      <c r="D72" s="53">
        <v>-5506248</v>
      </c>
      <c r="E72" s="53">
        <f t="shared" si="4"/>
        <v>-5506248</v>
      </c>
      <c r="F72" s="111">
        <f>B72+D72*0.6651</f>
        <v>-3662205.5448000003</v>
      </c>
      <c r="G72" s="113">
        <v>-3</v>
      </c>
      <c r="H72" s="112">
        <f>C72+D72*0.3349</f>
        <v>-1844042.4552</v>
      </c>
      <c r="I72" s="41">
        <v>-3</v>
      </c>
      <c r="J72" s="98">
        <f t="shared" si="5"/>
        <v>-5506248</v>
      </c>
      <c r="K72" s="111"/>
      <c r="N72" s="112"/>
      <c r="O72" s="111"/>
      <c r="P72" s="86"/>
      <c r="Q72" s="86"/>
      <c r="R72" s="114"/>
    </row>
    <row r="73" spans="1:18" ht="11.25">
      <c r="A73" s="56" t="s">
        <v>416</v>
      </c>
      <c r="B73" s="111"/>
      <c r="C73" s="98">
        <v>278879</v>
      </c>
      <c r="D73" s="53"/>
      <c r="E73" s="53">
        <f t="shared" si="4"/>
        <v>278879</v>
      </c>
      <c r="F73" s="111"/>
      <c r="G73" s="113"/>
      <c r="H73" s="112">
        <f>C73+D73*0.3349</f>
        <v>278879</v>
      </c>
      <c r="J73" s="98">
        <f t="shared" si="5"/>
        <v>278879</v>
      </c>
      <c r="K73" s="111"/>
      <c r="N73" s="112"/>
      <c r="O73" s="111">
        <f>H73</f>
        <v>278879</v>
      </c>
      <c r="P73" s="86"/>
      <c r="Q73" s="86">
        <f>-O73</f>
        <v>-278879</v>
      </c>
      <c r="R73" s="114">
        <f>SUM(O73:Q73)</f>
        <v>0</v>
      </c>
    </row>
    <row r="74" spans="1:18" ht="11.25">
      <c r="A74" s="56" t="s">
        <v>417</v>
      </c>
      <c r="B74" s="111">
        <v>-457531</v>
      </c>
      <c r="C74" s="98"/>
      <c r="D74" s="53"/>
      <c r="E74" s="53">
        <f t="shared" si="4"/>
        <v>-457531</v>
      </c>
      <c r="F74" s="111">
        <f aca="true" t="shared" si="7" ref="F74:F109">B74+D74*0.6651</f>
        <v>-457531</v>
      </c>
      <c r="G74" s="113"/>
      <c r="H74" s="112"/>
      <c r="J74" s="98">
        <f t="shared" si="5"/>
        <v>-457531</v>
      </c>
      <c r="K74" s="111">
        <f>F74</f>
        <v>-457531</v>
      </c>
      <c r="L74" s="41">
        <f>-K74</f>
        <v>457531</v>
      </c>
      <c r="N74" s="112">
        <f>SUM(K74:M74)</f>
        <v>0</v>
      </c>
      <c r="O74" s="111"/>
      <c r="P74" s="86"/>
      <c r="Q74" s="86"/>
      <c r="R74" s="114"/>
    </row>
    <row r="75" spans="1:18" ht="11.25">
      <c r="A75" s="36" t="s">
        <v>418</v>
      </c>
      <c r="B75" s="111">
        <v>1205976</v>
      </c>
      <c r="C75" s="98"/>
      <c r="D75" s="53"/>
      <c r="E75" s="53">
        <f t="shared" si="4"/>
        <v>1205976</v>
      </c>
      <c r="F75" s="111">
        <f t="shared" si="7"/>
        <v>1205976</v>
      </c>
      <c r="G75" s="113"/>
      <c r="H75" s="112"/>
      <c r="J75" s="98">
        <f t="shared" si="5"/>
        <v>1205976</v>
      </c>
      <c r="K75" s="111">
        <f>F75</f>
        <v>1205976</v>
      </c>
      <c r="M75" s="41">
        <f>-K75</f>
        <v>-1205976</v>
      </c>
      <c r="N75" s="112">
        <f>SUM(K75:M75)</f>
        <v>0</v>
      </c>
      <c r="O75" s="111"/>
      <c r="P75" s="86"/>
      <c r="Q75" s="86"/>
      <c r="R75" s="114"/>
    </row>
    <row r="76" spans="1:18" ht="11.25">
      <c r="A76" s="56" t="s">
        <v>43</v>
      </c>
      <c r="B76" s="111">
        <v>-31142</v>
      </c>
      <c r="C76" s="98"/>
      <c r="D76" s="53"/>
      <c r="E76" s="53">
        <f t="shared" si="4"/>
        <v>-31142</v>
      </c>
      <c r="F76" s="111">
        <f t="shared" si="7"/>
        <v>-31142</v>
      </c>
      <c r="G76" s="113"/>
      <c r="H76" s="112"/>
      <c r="J76" s="98">
        <f t="shared" si="5"/>
        <v>-31142</v>
      </c>
      <c r="K76" s="111">
        <f>F76</f>
        <v>-31142</v>
      </c>
      <c r="L76" s="41">
        <f>-K76</f>
        <v>31142</v>
      </c>
      <c r="N76" s="112">
        <f>SUM(K76:M76)</f>
        <v>0</v>
      </c>
      <c r="O76" s="111"/>
      <c r="P76" s="86"/>
      <c r="Q76" s="86"/>
      <c r="R76" s="114"/>
    </row>
    <row r="77" spans="1:18" ht="11.25">
      <c r="A77" s="65" t="s">
        <v>419</v>
      </c>
      <c r="B77" s="111">
        <v>35483321</v>
      </c>
      <c r="C77" s="98"/>
      <c r="D77" s="53"/>
      <c r="E77" s="53">
        <f t="shared" si="4"/>
        <v>35483321</v>
      </c>
      <c r="F77" s="111">
        <f t="shared" si="7"/>
        <v>35483321</v>
      </c>
      <c r="G77" s="113">
        <v>-3</v>
      </c>
      <c r="H77" s="112"/>
      <c r="J77" s="98">
        <f t="shared" si="5"/>
        <v>35483321</v>
      </c>
      <c r="K77" s="111"/>
      <c r="N77" s="112"/>
      <c r="O77" s="111"/>
      <c r="P77" s="86"/>
      <c r="Q77" s="86"/>
      <c r="R77" s="114"/>
    </row>
    <row r="78" spans="1:18" ht="11.25">
      <c r="A78" s="56" t="s">
        <v>420</v>
      </c>
      <c r="B78" s="111">
        <v>166953099</v>
      </c>
      <c r="C78" s="98">
        <v>0</v>
      </c>
      <c r="D78" s="53"/>
      <c r="E78" s="53">
        <f t="shared" si="4"/>
        <v>166953099</v>
      </c>
      <c r="F78" s="111">
        <f t="shared" si="7"/>
        <v>166953099</v>
      </c>
      <c r="G78" s="113">
        <v>-3</v>
      </c>
      <c r="H78" s="112"/>
      <c r="J78" s="98">
        <f t="shared" si="5"/>
        <v>166953099</v>
      </c>
      <c r="K78" s="111"/>
      <c r="N78" s="112"/>
      <c r="O78" s="111"/>
      <c r="P78" s="86"/>
      <c r="Q78" s="86"/>
      <c r="R78" s="114"/>
    </row>
    <row r="79" spans="1:18" ht="11.25">
      <c r="A79" s="56" t="s">
        <v>36</v>
      </c>
      <c r="B79" s="111"/>
      <c r="C79" s="98"/>
      <c r="D79" s="53">
        <v>-1749996</v>
      </c>
      <c r="E79" s="53">
        <f t="shared" si="4"/>
        <v>-1749996</v>
      </c>
      <c r="F79" s="111">
        <f t="shared" si="7"/>
        <v>-1163922.3396</v>
      </c>
      <c r="G79" s="113"/>
      <c r="H79" s="112">
        <f>C79+D79*0.3349</f>
        <v>-586073.6603999999</v>
      </c>
      <c r="J79" s="98">
        <f t="shared" si="5"/>
        <v>-1749996</v>
      </c>
      <c r="K79" s="111">
        <f>F79</f>
        <v>-1163922.3396</v>
      </c>
      <c r="L79" s="41">
        <f>-K79</f>
        <v>1163922.3396</v>
      </c>
      <c r="N79" s="112">
        <f>SUM(K79:M79)</f>
        <v>0</v>
      </c>
      <c r="O79" s="111">
        <f>H79</f>
        <v>-586073.6603999999</v>
      </c>
      <c r="P79" s="86">
        <f>-O79</f>
        <v>586073.6603999999</v>
      </c>
      <c r="Q79" s="86"/>
      <c r="R79" s="114">
        <f>SUM(O79:Q79)</f>
        <v>0</v>
      </c>
    </row>
    <row r="80" spans="1:18" ht="11.25">
      <c r="A80" s="56" t="s">
        <v>421</v>
      </c>
      <c r="B80" s="111">
        <v>-408335</v>
      </c>
      <c r="C80" s="98"/>
      <c r="D80" s="53"/>
      <c r="E80" s="53">
        <f t="shared" si="4"/>
        <v>-408335</v>
      </c>
      <c r="F80" s="111">
        <f t="shared" si="7"/>
        <v>-408335</v>
      </c>
      <c r="G80" s="113">
        <v>-3</v>
      </c>
      <c r="H80" s="112"/>
      <c r="J80" s="98">
        <f t="shared" si="5"/>
        <v>-408335</v>
      </c>
      <c r="K80" s="111"/>
      <c r="N80" s="112"/>
      <c r="O80" s="111"/>
      <c r="P80" s="86"/>
      <c r="Q80" s="86"/>
      <c r="R80" s="114"/>
    </row>
    <row r="81" spans="1:18" s="34" customFormat="1" ht="11.25">
      <c r="A81" s="65" t="s">
        <v>422</v>
      </c>
      <c r="B81" s="111">
        <v>-23905197</v>
      </c>
      <c r="C81" s="98">
        <v>-15850608</v>
      </c>
      <c r="D81" s="53"/>
      <c r="E81" s="53">
        <f t="shared" si="4"/>
        <v>-39755805</v>
      </c>
      <c r="F81" s="111">
        <f t="shared" si="7"/>
        <v>-23905197</v>
      </c>
      <c r="G81" s="113">
        <v>-3</v>
      </c>
      <c r="H81" s="112">
        <f>C81+D81*0.3349</f>
        <v>-15850608</v>
      </c>
      <c r="I81" s="35">
        <v>-3</v>
      </c>
      <c r="J81" s="98">
        <f t="shared" si="5"/>
        <v>-39755805</v>
      </c>
      <c r="K81" s="111"/>
      <c r="L81" s="41"/>
      <c r="M81" s="35"/>
      <c r="N81" s="112"/>
      <c r="O81" s="111"/>
      <c r="P81" s="116"/>
      <c r="Q81" s="116"/>
      <c r="R81" s="114"/>
    </row>
    <row r="82" spans="1:18" ht="11.25">
      <c r="A82" s="36" t="s">
        <v>42</v>
      </c>
      <c r="B82" s="111"/>
      <c r="C82" s="98"/>
      <c r="D82" s="53">
        <v>-1575000</v>
      </c>
      <c r="E82" s="53">
        <f t="shared" si="4"/>
        <v>-1575000</v>
      </c>
      <c r="F82" s="111">
        <f t="shared" si="7"/>
        <v>-1047532.5</v>
      </c>
      <c r="G82" s="113"/>
      <c r="H82" s="112">
        <f>C82+D82*0.3349</f>
        <v>-527467.5</v>
      </c>
      <c r="J82" s="98">
        <f t="shared" si="5"/>
        <v>-1575000</v>
      </c>
      <c r="K82" s="111">
        <f>F82</f>
        <v>-1047532.5</v>
      </c>
      <c r="L82" s="41">
        <f>-K82</f>
        <v>1047532.5</v>
      </c>
      <c r="N82" s="112">
        <f>SUM(K82:M82)</f>
        <v>0</v>
      </c>
      <c r="O82" s="111">
        <f>H82</f>
        <v>-527467.5</v>
      </c>
      <c r="P82" s="86">
        <f>-O82</f>
        <v>527467.5</v>
      </c>
      <c r="Q82" s="86"/>
      <c r="R82" s="114">
        <f>SUM(O82:Q82)</f>
        <v>0</v>
      </c>
    </row>
    <row r="83" spans="1:18" ht="11.25">
      <c r="A83" s="56" t="s">
        <v>423</v>
      </c>
      <c r="B83" s="101"/>
      <c r="C83" s="98"/>
      <c r="D83" s="53">
        <v>1095641</v>
      </c>
      <c r="E83" s="53">
        <f t="shared" si="4"/>
        <v>1095641</v>
      </c>
      <c r="F83" s="111">
        <f t="shared" si="7"/>
        <v>728710.8291</v>
      </c>
      <c r="G83" s="113">
        <v>-1</v>
      </c>
      <c r="H83" s="112">
        <f>C83+D83*0.3349</f>
        <v>366930.17089999997</v>
      </c>
      <c r="I83" s="41">
        <v>-1</v>
      </c>
      <c r="J83" s="98">
        <f t="shared" si="5"/>
        <v>1095641</v>
      </c>
      <c r="K83" s="111"/>
      <c r="N83" s="112"/>
      <c r="O83" s="111"/>
      <c r="P83" s="86"/>
      <c r="Q83" s="86"/>
      <c r="R83" s="114"/>
    </row>
    <row r="84" spans="1:18" ht="11.25">
      <c r="A84" s="56" t="s">
        <v>424</v>
      </c>
      <c r="B84" s="111">
        <v>-7209606</v>
      </c>
      <c r="C84" s="98"/>
      <c r="D84" s="53"/>
      <c r="E84" s="53">
        <f t="shared" si="4"/>
        <v>-7209606</v>
      </c>
      <c r="F84" s="111">
        <f t="shared" si="7"/>
        <v>-7209606</v>
      </c>
      <c r="G84" s="113">
        <v>-3</v>
      </c>
      <c r="H84" s="112"/>
      <c r="J84" s="98">
        <f t="shared" si="5"/>
        <v>-7209606</v>
      </c>
      <c r="K84" s="111"/>
      <c r="N84" s="112"/>
      <c r="O84" s="111"/>
      <c r="P84" s="86"/>
      <c r="Q84" s="86"/>
      <c r="R84" s="114"/>
    </row>
    <row r="85" spans="1:18" ht="11.25">
      <c r="A85" s="56" t="s">
        <v>425</v>
      </c>
      <c r="B85" s="111">
        <v>4211405</v>
      </c>
      <c r="C85" s="98"/>
      <c r="D85" s="53"/>
      <c r="E85" s="53">
        <f t="shared" si="4"/>
        <v>4211405</v>
      </c>
      <c r="F85" s="111">
        <f t="shared" si="7"/>
        <v>4211405</v>
      </c>
      <c r="G85" s="113"/>
      <c r="H85" s="112"/>
      <c r="J85" s="98">
        <f t="shared" si="5"/>
        <v>4211405</v>
      </c>
      <c r="K85" s="111">
        <f>F85</f>
        <v>4211405</v>
      </c>
      <c r="M85" s="41">
        <f>-K85</f>
        <v>-4211405</v>
      </c>
      <c r="N85" s="112">
        <f>SUM(K85:M85)</f>
        <v>0</v>
      </c>
      <c r="O85" s="111"/>
      <c r="P85" s="86"/>
      <c r="Q85" s="86"/>
      <c r="R85" s="114"/>
    </row>
    <row r="86" spans="1:18" ht="11.25">
      <c r="A86" s="56" t="s">
        <v>426</v>
      </c>
      <c r="B86" s="111"/>
      <c r="C86" s="98"/>
      <c r="D86" s="53"/>
      <c r="E86" s="53">
        <f t="shared" si="4"/>
        <v>0</v>
      </c>
      <c r="F86" s="111">
        <f t="shared" si="7"/>
        <v>0</v>
      </c>
      <c r="G86" s="113"/>
      <c r="H86" s="112"/>
      <c r="J86" s="98">
        <f t="shared" si="5"/>
        <v>0</v>
      </c>
      <c r="K86" s="111"/>
      <c r="N86" s="112"/>
      <c r="O86" s="111"/>
      <c r="P86" s="86"/>
      <c r="Q86" s="86"/>
      <c r="R86" s="114"/>
    </row>
    <row r="87" spans="1:18" ht="11.25">
      <c r="A87" s="65" t="s">
        <v>37</v>
      </c>
      <c r="B87" s="111"/>
      <c r="C87" s="98"/>
      <c r="D87" s="53">
        <v>629528</v>
      </c>
      <c r="E87" s="53">
        <f t="shared" si="4"/>
        <v>629528</v>
      </c>
      <c r="F87" s="111">
        <f t="shared" si="7"/>
        <v>418699.0728</v>
      </c>
      <c r="G87" s="113"/>
      <c r="H87" s="112">
        <f>C87+D87*0.3349</f>
        <v>210828.92719999998</v>
      </c>
      <c r="J87" s="98">
        <f t="shared" si="5"/>
        <v>629528</v>
      </c>
      <c r="K87" s="111">
        <f>F87</f>
        <v>418699.0728</v>
      </c>
      <c r="M87" s="41">
        <f>-K87</f>
        <v>-418699.0728</v>
      </c>
      <c r="N87" s="112">
        <f>SUM(K87:M87)</f>
        <v>0</v>
      </c>
      <c r="O87" s="111">
        <f>H87</f>
        <v>210828.92719999998</v>
      </c>
      <c r="P87" s="86"/>
      <c r="Q87" s="86">
        <f>-O87</f>
        <v>-210828.92719999998</v>
      </c>
      <c r="R87" s="114">
        <f>SUM(O87:Q87)</f>
        <v>0</v>
      </c>
    </row>
    <row r="88" spans="1:18" ht="11.25">
      <c r="A88" s="56" t="s">
        <v>427</v>
      </c>
      <c r="B88" s="111">
        <v>2521834</v>
      </c>
      <c r="C88" s="98">
        <v>2778387</v>
      </c>
      <c r="D88" s="53"/>
      <c r="E88" s="53">
        <f t="shared" si="4"/>
        <v>5300221</v>
      </c>
      <c r="F88" s="111">
        <f t="shared" si="7"/>
        <v>2521834</v>
      </c>
      <c r="G88" s="113">
        <v>-3</v>
      </c>
      <c r="H88" s="112">
        <f>C88+D88*0.3349</f>
        <v>2778387</v>
      </c>
      <c r="I88" s="41">
        <v>-3</v>
      </c>
      <c r="J88" s="98">
        <f t="shared" si="5"/>
        <v>5300221</v>
      </c>
      <c r="K88" s="111"/>
      <c r="N88" s="112"/>
      <c r="O88" s="111"/>
      <c r="P88" s="86"/>
      <c r="Q88" s="86"/>
      <c r="R88" s="114"/>
    </row>
    <row r="89" spans="1:18" ht="11.25">
      <c r="A89" s="56" t="s">
        <v>428</v>
      </c>
      <c r="B89" s="111">
        <v>-1035762</v>
      </c>
      <c r="C89" s="98">
        <v>-2022307</v>
      </c>
      <c r="D89" s="53"/>
      <c r="E89" s="53">
        <f t="shared" si="4"/>
        <v>-3058069</v>
      </c>
      <c r="F89" s="111">
        <f t="shared" si="7"/>
        <v>-1035762</v>
      </c>
      <c r="G89" s="113">
        <v>-3</v>
      </c>
      <c r="H89" s="112">
        <f>C89+D89*0.3349</f>
        <v>-2022307</v>
      </c>
      <c r="I89" s="41">
        <v>-3</v>
      </c>
      <c r="J89" s="98">
        <f t="shared" si="5"/>
        <v>-3058069</v>
      </c>
      <c r="K89" s="111"/>
      <c r="N89" s="112"/>
      <c r="O89" s="111"/>
      <c r="P89" s="86"/>
      <c r="Q89" s="86"/>
      <c r="R89" s="114"/>
    </row>
    <row r="90" spans="1:18" ht="11.25">
      <c r="A90" s="65" t="s">
        <v>429</v>
      </c>
      <c r="B90" s="111"/>
      <c r="C90" s="98"/>
      <c r="D90" s="53">
        <v>278486</v>
      </c>
      <c r="E90" s="53">
        <f t="shared" si="4"/>
        <v>278486</v>
      </c>
      <c r="F90" s="111">
        <f t="shared" si="7"/>
        <v>185221.0386</v>
      </c>
      <c r="G90" s="113"/>
      <c r="H90" s="112">
        <f>C90+D90*0.3349</f>
        <v>93264.9614</v>
      </c>
      <c r="J90" s="98">
        <f t="shared" si="5"/>
        <v>278486</v>
      </c>
      <c r="K90" s="111">
        <f>F90</f>
        <v>185221.0386</v>
      </c>
      <c r="M90" s="41">
        <f>-K90</f>
        <v>-185221.0386</v>
      </c>
      <c r="N90" s="112">
        <f>SUM(K90:M90)</f>
        <v>0</v>
      </c>
      <c r="O90" s="111">
        <f>H90</f>
        <v>93264.9614</v>
      </c>
      <c r="P90" s="86"/>
      <c r="Q90" s="86">
        <f>-O90</f>
        <v>-93264.9614</v>
      </c>
      <c r="R90" s="114">
        <f>SUM(O90:Q90)</f>
        <v>0</v>
      </c>
    </row>
    <row r="91" spans="1:18" ht="11.25">
      <c r="A91" s="56" t="s">
        <v>430</v>
      </c>
      <c r="B91" s="111"/>
      <c r="C91" s="98"/>
      <c r="D91" s="53">
        <v>698522</v>
      </c>
      <c r="E91" s="53">
        <f t="shared" si="4"/>
        <v>698522</v>
      </c>
      <c r="F91" s="111">
        <f t="shared" si="7"/>
        <v>464586.9822</v>
      </c>
      <c r="G91" s="113"/>
      <c r="H91" s="112">
        <f>C91+D91*0.3349</f>
        <v>233935.01779999997</v>
      </c>
      <c r="J91" s="98">
        <f t="shared" si="5"/>
        <v>698522</v>
      </c>
      <c r="K91" s="111">
        <f>F91</f>
        <v>464586.9822</v>
      </c>
      <c r="M91" s="41">
        <f>-K91</f>
        <v>-464586.9822</v>
      </c>
      <c r="N91" s="112">
        <f>SUM(K91:M91)</f>
        <v>0</v>
      </c>
      <c r="O91" s="111">
        <f>H91</f>
        <v>233935.01779999997</v>
      </c>
      <c r="P91" s="86"/>
      <c r="Q91" s="86">
        <f>-O91</f>
        <v>-233935.01779999997</v>
      </c>
      <c r="R91" s="114">
        <f>SUM(O91:Q91)</f>
        <v>0</v>
      </c>
    </row>
    <row r="92" spans="1:18" ht="11.25">
      <c r="A92" s="56" t="s">
        <v>431</v>
      </c>
      <c r="B92" s="111">
        <v>6113497</v>
      </c>
      <c r="C92" s="98"/>
      <c r="D92" s="53"/>
      <c r="E92" s="53">
        <f t="shared" si="4"/>
        <v>6113497</v>
      </c>
      <c r="F92" s="111">
        <f t="shared" si="7"/>
        <v>6113497</v>
      </c>
      <c r="G92" s="113">
        <v>-3</v>
      </c>
      <c r="H92" s="112"/>
      <c r="J92" s="98">
        <f t="shared" si="5"/>
        <v>6113497</v>
      </c>
      <c r="K92" s="111"/>
      <c r="N92" s="112"/>
      <c r="O92" s="111"/>
      <c r="P92" s="86"/>
      <c r="Q92" s="86"/>
      <c r="R92" s="114"/>
    </row>
    <row r="93" spans="1:18" ht="11.25">
      <c r="A93" s="66" t="s">
        <v>55</v>
      </c>
      <c r="B93" s="111">
        <v>2874929</v>
      </c>
      <c r="C93" s="98"/>
      <c r="D93" s="53"/>
      <c r="E93" s="53">
        <f t="shared" si="4"/>
        <v>2874929</v>
      </c>
      <c r="F93" s="111">
        <f t="shared" si="7"/>
        <v>2874929</v>
      </c>
      <c r="G93" s="113"/>
      <c r="H93" s="112"/>
      <c r="J93" s="98">
        <f t="shared" si="5"/>
        <v>2874929</v>
      </c>
      <c r="K93" s="111">
        <f>F93</f>
        <v>2874929</v>
      </c>
      <c r="M93" s="41">
        <f>-K93</f>
        <v>-2874929</v>
      </c>
      <c r="N93" s="112">
        <f>SUM(K93:M93)</f>
        <v>0</v>
      </c>
      <c r="O93" s="111"/>
      <c r="P93" s="86"/>
      <c r="Q93" s="86"/>
      <c r="R93" s="114"/>
    </row>
    <row r="94" spans="1:18" ht="11.25">
      <c r="A94" s="64" t="s">
        <v>432</v>
      </c>
      <c r="B94" s="111">
        <v>-9207459</v>
      </c>
      <c r="C94" s="98"/>
      <c r="D94" s="53"/>
      <c r="E94" s="53">
        <f t="shared" si="4"/>
        <v>-9207459</v>
      </c>
      <c r="F94" s="111">
        <f t="shared" si="7"/>
        <v>-9207459</v>
      </c>
      <c r="G94" s="113"/>
      <c r="H94" s="112"/>
      <c r="J94" s="98">
        <f t="shared" si="5"/>
        <v>-9207459</v>
      </c>
      <c r="K94" s="111">
        <f>F94</f>
        <v>-9207459</v>
      </c>
      <c r="L94" s="41">
        <f>-K94</f>
        <v>9207459</v>
      </c>
      <c r="N94" s="112">
        <f>SUM(K94:M94)</f>
        <v>0</v>
      </c>
      <c r="O94" s="111"/>
      <c r="P94" s="86"/>
      <c r="Q94" s="86"/>
      <c r="R94" s="114"/>
    </row>
    <row r="95" spans="1:18" ht="11.25">
      <c r="A95" s="56" t="s">
        <v>433</v>
      </c>
      <c r="B95" s="111"/>
      <c r="C95" s="98"/>
      <c r="D95" s="53"/>
      <c r="E95" s="53">
        <f t="shared" si="4"/>
        <v>0</v>
      </c>
      <c r="F95" s="111">
        <f t="shared" si="7"/>
        <v>0</v>
      </c>
      <c r="G95" s="113"/>
      <c r="H95" s="112"/>
      <c r="J95" s="98">
        <f t="shared" si="5"/>
        <v>0</v>
      </c>
      <c r="K95" s="111"/>
      <c r="N95" s="112"/>
      <c r="O95" s="111"/>
      <c r="P95" s="86"/>
      <c r="Q95" s="86"/>
      <c r="R95" s="114"/>
    </row>
    <row r="96" spans="1:18" ht="11.25">
      <c r="A96" s="65" t="s">
        <v>434</v>
      </c>
      <c r="B96" s="111">
        <v>0</v>
      </c>
      <c r="C96" s="98"/>
      <c r="D96" s="53"/>
      <c r="E96" s="53">
        <f t="shared" si="4"/>
        <v>0</v>
      </c>
      <c r="F96" s="111">
        <f t="shared" si="7"/>
        <v>0</v>
      </c>
      <c r="G96" s="113"/>
      <c r="H96" s="112"/>
      <c r="J96" s="98">
        <f t="shared" si="5"/>
        <v>0</v>
      </c>
      <c r="K96" s="111"/>
      <c r="N96" s="112"/>
      <c r="O96" s="111"/>
      <c r="P96" s="86"/>
      <c r="Q96" s="86"/>
      <c r="R96" s="114"/>
    </row>
    <row r="97" spans="1:18" ht="11.25">
      <c r="A97" s="36" t="s">
        <v>435</v>
      </c>
      <c r="B97" s="111">
        <v>755033</v>
      </c>
      <c r="C97" s="98"/>
      <c r="D97" s="53"/>
      <c r="E97" s="53">
        <f t="shared" si="4"/>
        <v>755033</v>
      </c>
      <c r="F97" s="111">
        <f t="shared" si="7"/>
        <v>755033</v>
      </c>
      <c r="G97" s="113">
        <v>-3</v>
      </c>
      <c r="H97" s="112"/>
      <c r="J97" s="98">
        <f t="shared" si="5"/>
        <v>755033</v>
      </c>
      <c r="K97" s="111"/>
      <c r="N97" s="112"/>
      <c r="O97" s="111"/>
      <c r="P97" s="86"/>
      <c r="Q97" s="86"/>
      <c r="R97" s="114"/>
    </row>
    <row r="98" spans="1:18" ht="11.25">
      <c r="A98" s="56" t="s">
        <v>56</v>
      </c>
      <c r="B98" s="111">
        <v>3614496</v>
      </c>
      <c r="C98" s="98"/>
      <c r="D98" s="53"/>
      <c r="E98" s="53">
        <f t="shared" si="4"/>
        <v>3614496</v>
      </c>
      <c r="F98" s="111">
        <f t="shared" si="7"/>
        <v>3614496</v>
      </c>
      <c r="G98" s="113"/>
      <c r="H98" s="112"/>
      <c r="J98" s="98">
        <f t="shared" si="5"/>
        <v>3614496</v>
      </c>
      <c r="K98" s="111">
        <f>F98</f>
        <v>3614496</v>
      </c>
      <c r="M98" s="41">
        <f>-K98</f>
        <v>-3614496</v>
      </c>
      <c r="N98" s="112">
        <f>SUM(K98:M98)</f>
        <v>0</v>
      </c>
      <c r="O98" s="111"/>
      <c r="P98" s="86"/>
      <c r="Q98" s="86"/>
      <c r="R98" s="114"/>
    </row>
    <row r="99" spans="1:18" ht="11.25">
      <c r="A99" s="56" t="s">
        <v>57</v>
      </c>
      <c r="B99" s="111">
        <v>547656</v>
      </c>
      <c r="C99" s="98"/>
      <c r="D99" s="53"/>
      <c r="E99" s="53">
        <f t="shared" si="4"/>
        <v>547656</v>
      </c>
      <c r="F99" s="111">
        <f t="shared" si="7"/>
        <v>547656</v>
      </c>
      <c r="G99" s="113"/>
      <c r="H99" s="112"/>
      <c r="J99" s="98">
        <f t="shared" si="5"/>
        <v>547656</v>
      </c>
      <c r="K99" s="111">
        <f>F99</f>
        <v>547656</v>
      </c>
      <c r="M99" s="41">
        <f>-K99</f>
        <v>-547656</v>
      </c>
      <c r="N99" s="112">
        <f>SUM(K99:M99)</f>
        <v>0</v>
      </c>
      <c r="O99" s="111"/>
      <c r="P99" s="86"/>
      <c r="Q99" s="86"/>
      <c r="R99" s="114"/>
    </row>
    <row r="100" spans="1:18" ht="11.25">
      <c r="A100" s="67" t="s">
        <v>58</v>
      </c>
      <c r="B100" s="111">
        <v>-1209585</v>
      </c>
      <c r="C100" s="98"/>
      <c r="D100" s="53"/>
      <c r="E100" s="53">
        <f t="shared" si="4"/>
        <v>-1209585</v>
      </c>
      <c r="F100" s="111">
        <f t="shared" si="7"/>
        <v>-1209585</v>
      </c>
      <c r="G100" s="113"/>
      <c r="H100" s="112"/>
      <c r="J100" s="98">
        <f t="shared" si="5"/>
        <v>-1209585</v>
      </c>
      <c r="K100" s="111">
        <f>F100</f>
        <v>-1209585</v>
      </c>
      <c r="L100" s="41">
        <f>-K100</f>
        <v>1209585</v>
      </c>
      <c r="N100" s="112">
        <f>SUM(K100:M100)</f>
        <v>0</v>
      </c>
      <c r="O100" s="111"/>
      <c r="P100" s="86"/>
      <c r="Q100" s="86"/>
      <c r="R100" s="114"/>
    </row>
    <row r="101" spans="1:18" ht="11.25">
      <c r="A101" s="67" t="s">
        <v>436</v>
      </c>
      <c r="B101" s="111">
        <v>-1019298</v>
      </c>
      <c r="C101" s="98">
        <v>-5946383</v>
      </c>
      <c r="D101" s="53"/>
      <c r="E101" s="53">
        <f t="shared" si="4"/>
        <v>-6965681</v>
      </c>
      <c r="F101" s="111">
        <f t="shared" si="7"/>
        <v>-1019298</v>
      </c>
      <c r="G101" s="113">
        <v>-3</v>
      </c>
      <c r="H101" s="112">
        <f>C101+D101*0.3349</f>
        <v>-5946383</v>
      </c>
      <c r="I101" s="41">
        <v>-3</v>
      </c>
      <c r="J101" s="98">
        <f t="shared" si="5"/>
        <v>-6965681</v>
      </c>
      <c r="K101" s="111"/>
      <c r="N101" s="112"/>
      <c r="O101" s="111"/>
      <c r="P101" s="86"/>
      <c r="Q101" s="86"/>
      <c r="R101" s="114"/>
    </row>
    <row r="102" spans="1:18" ht="11.25">
      <c r="A102" s="34" t="s">
        <v>437</v>
      </c>
      <c r="B102" s="111">
        <v>-9481923</v>
      </c>
      <c r="C102" s="98"/>
      <c r="D102" s="53"/>
      <c r="E102" s="53">
        <f t="shared" si="4"/>
        <v>-9481923</v>
      </c>
      <c r="F102" s="111">
        <f t="shared" si="7"/>
        <v>-9481923</v>
      </c>
      <c r="G102" s="113"/>
      <c r="H102" s="112"/>
      <c r="J102" s="98">
        <f t="shared" si="5"/>
        <v>-9481923</v>
      </c>
      <c r="K102" s="111">
        <f>F102</f>
        <v>-9481923</v>
      </c>
      <c r="L102" s="41">
        <f>-K102</f>
        <v>9481923</v>
      </c>
      <c r="N102" s="112">
        <f>SUM(K102:M102)</f>
        <v>0</v>
      </c>
      <c r="O102" s="111"/>
      <c r="P102" s="86"/>
      <c r="Q102" s="86"/>
      <c r="R102" s="114"/>
    </row>
    <row r="103" spans="1:18" ht="11.25">
      <c r="A103" s="66" t="s">
        <v>438</v>
      </c>
      <c r="B103" s="111">
        <v>-9521573</v>
      </c>
      <c r="C103" s="98"/>
      <c r="D103" s="53"/>
      <c r="E103" s="53">
        <f t="shared" si="4"/>
        <v>-9521573</v>
      </c>
      <c r="F103" s="111">
        <f t="shared" si="7"/>
        <v>-9521573</v>
      </c>
      <c r="G103" s="118">
        <v>-2</v>
      </c>
      <c r="H103" s="112"/>
      <c r="J103" s="98">
        <f t="shared" si="5"/>
        <v>-9521573</v>
      </c>
      <c r="K103" s="111"/>
      <c r="N103" s="112"/>
      <c r="O103" s="111"/>
      <c r="P103" s="86"/>
      <c r="Q103" s="86"/>
      <c r="R103" s="114"/>
    </row>
    <row r="104" spans="1:18" ht="11.25">
      <c r="A104" s="66" t="s">
        <v>439</v>
      </c>
      <c r="B104" s="111">
        <v>2005044</v>
      </c>
      <c r="C104" s="98"/>
      <c r="D104" s="53"/>
      <c r="E104" s="53">
        <f t="shared" si="4"/>
        <v>2005044</v>
      </c>
      <c r="F104" s="111">
        <f t="shared" si="7"/>
        <v>2005044</v>
      </c>
      <c r="G104" s="118">
        <v>-2</v>
      </c>
      <c r="H104" s="112"/>
      <c r="J104" s="98">
        <f t="shared" si="5"/>
        <v>2005044</v>
      </c>
      <c r="K104" s="111"/>
      <c r="N104" s="112"/>
      <c r="O104" s="111"/>
      <c r="P104" s="86"/>
      <c r="Q104" s="86"/>
      <c r="R104" s="114"/>
    </row>
    <row r="105" spans="1:18" ht="11.25">
      <c r="A105" s="34" t="s">
        <v>440</v>
      </c>
      <c r="B105" s="111">
        <v>4099775</v>
      </c>
      <c r="C105" s="98">
        <v>2837240</v>
      </c>
      <c r="D105" s="53"/>
      <c r="E105" s="53">
        <f t="shared" si="4"/>
        <v>6937015</v>
      </c>
      <c r="F105" s="111">
        <f t="shared" si="7"/>
        <v>4099775</v>
      </c>
      <c r="G105" s="113">
        <v>-3</v>
      </c>
      <c r="H105" s="112">
        <f>C105+D105*0.3349</f>
        <v>2837240</v>
      </c>
      <c r="I105" s="41">
        <v>-3</v>
      </c>
      <c r="J105" s="98">
        <f t="shared" si="5"/>
        <v>6937015</v>
      </c>
      <c r="K105" s="111"/>
      <c r="N105" s="112"/>
      <c r="O105" s="111"/>
      <c r="P105" s="86"/>
      <c r="Q105" s="86"/>
      <c r="R105" s="114"/>
    </row>
    <row r="106" spans="1:18" ht="11.25">
      <c r="A106" s="56" t="s">
        <v>41</v>
      </c>
      <c r="B106" s="111"/>
      <c r="C106" s="98"/>
      <c r="D106" s="53">
        <v>-243169</v>
      </c>
      <c r="E106" s="53">
        <f t="shared" si="4"/>
        <v>-243169</v>
      </c>
      <c r="F106" s="111">
        <f t="shared" si="7"/>
        <v>-161731.70190000001</v>
      </c>
      <c r="G106" s="113"/>
      <c r="H106" s="112">
        <f>C106+D106*0.3349</f>
        <v>-81437.2981</v>
      </c>
      <c r="J106" s="98">
        <f t="shared" si="5"/>
        <v>-243169</v>
      </c>
      <c r="K106" s="111">
        <f>F106</f>
        <v>-161731.70190000001</v>
      </c>
      <c r="L106" s="41">
        <f>-K106</f>
        <v>161731.70190000001</v>
      </c>
      <c r="N106" s="112">
        <f>SUM(K106:M106)</f>
        <v>0</v>
      </c>
      <c r="O106" s="111">
        <f>H106</f>
        <v>-81437.2981</v>
      </c>
      <c r="P106" s="86">
        <f>-O106</f>
        <v>81437.2981</v>
      </c>
      <c r="Q106" s="86"/>
      <c r="R106" s="114">
        <f>SUM(O106:Q106)</f>
        <v>0</v>
      </c>
    </row>
    <row r="107" spans="1:18" ht="11.25">
      <c r="A107" s="119" t="s">
        <v>441</v>
      </c>
      <c r="B107" s="111">
        <v>-597699</v>
      </c>
      <c r="C107" s="98"/>
      <c r="D107" s="53"/>
      <c r="E107" s="53">
        <f t="shared" si="4"/>
        <v>-597699</v>
      </c>
      <c r="F107" s="111">
        <f t="shared" si="7"/>
        <v>-597699</v>
      </c>
      <c r="G107" s="118">
        <v>-2</v>
      </c>
      <c r="H107" s="112"/>
      <c r="J107" s="98">
        <f t="shared" si="5"/>
        <v>-597699</v>
      </c>
      <c r="K107" s="111"/>
      <c r="N107" s="112"/>
      <c r="O107" s="111"/>
      <c r="P107" s="86"/>
      <c r="Q107" s="86"/>
      <c r="R107" s="114"/>
    </row>
    <row r="108" spans="1:18" ht="11.25">
      <c r="A108" s="119" t="s">
        <v>442</v>
      </c>
      <c r="B108" s="111">
        <v>-378937</v>
      </c>
      <c r="C108" s="98"/>
      <c r="D108" s="53"/>
      <c r="E108" s="53">
        <f t="shared" si="4"/>
        <v>-378937</v>
      </c>
      <c r="F108" s="111">
        <f t="shared" si="7"/>
        <v>-378937</v>
      </c>
      <c r="G108" s="113">
        <v>-2</v>
      </c>
      <c r="H108" s="112"/>
      <c r="J108" s="98">
        <f t="shared" si="5"/>
        <v>-378937</v>
      </c>
      <c r="K108" s="111"/>
      <c r="N108" s="112"/>
      <c r="O108" s="111"/>
      <c r="P108" s="86"/>
      <c r="Q108" s="86"/>
      <c r="R108" s="114"/>
    </row>
    <row r="109" spans="1:18" ht="11.25">
      <c r="A109" s="120" t="s">
        <v>443</v>
      </c>
      <c r="B109" s="111">
        <v>-5000000</v>
      </c>
      <c r="C109" s="98"/>
      <c r="D109" s="53"/>
      <c r="E109" s="53">
        <f t="shared" si="4"/>
        <v>-5000000</v>
      </c>
      <c r="F109" s="111">
        <f t="shared" si="7"/>
        <v>-5000000</v>
      </c>
      <c r="G109" s="113">
        <v>-2</v>
      </c>
      <c r="H109" s="113"/>
      <c r="J109" s="98">
        <f t="shared" si="5"/>
        <v>-5000000</v>
      </c>
      <c r="K109" s="111"/>
      <c r="N109" s="112"/>
      <c r="O109" s="111"/>
      <c r="P109" s="86"/>
      <c r="Q109" s="86"/>
      <c r="R109" s="114"/>
    </row>
    <row r="110" spans="1:18" ht="11.25">
      <c r="A110" s="120" t="s">
        <v>444</v>
      </c>
      <c r="B110" s="111"/>
      <c r="C110" s="98"/>
      <c r="D110" s="53"/>
      <c r="E110" s="53"/>
      <c r="F110" s="111"/>
      <c r="G110" s="113"/>
      <c r="H110" s="113"/>
      <c r="J110" s="98"/>
      <c r="K110" s="111"/>
      <c r="N110" s="112"/>
      <c r="O110" s="111"/>
      <c r="P110" s="86"/>
      <c r="Q110" s="86"/>
      <c r="R110" s="114"/>
    </row>
    <row r="111" spans="1:18" ht="11.25">
      <c r="A111" s="120" t="s">
        <v>445</v>
      </c>
      <c r="B111" s="111"/>
      <c r="C111" s="98"/>
      <c r="D111" s="53"/>
      <c r="E111" s="53"/>
      <c r="F111" s="111">
        <f>+B13</f>
        <v>1984097</v>
      </c>
      <c r="G111" s="113">
        <v>-4</v>
      </c>
      <c r="H111" s="113"/>
      <c r="J111" s="98">
        <f>+F111+H111</f>
        <v>1984097</v>
      </c>
      <c r="K111" s="111">
        <f>+F111</f>
        <v>1984097</v>
      </c>
      <c r="M111" s="41">
        <f>-K111</f>
        <v>-1984097</v>
      </c>
      <c r="N111" s="112">
        <f>SUM(K111:M111)</f>
        <v>0</v>
      </c>
      <c r="O111" s="111"/>
      <c r="P111" s="86"/>
      <c r="Q111" s="86"/>
      <c r="R111" s="114"/>
    </row>
    <row r="112" spans="1:18" ht="11.25">
      <c r="A112" s="120" t="s">
        <v>446</v>
      </c>
      <c r="B112" s="111"/>
      <c r="C112" s="98"/>
      <c r="D112" s="53"/>
      <c r="E112" s="53"/>
      <c r="F112" s="111">
        <v>1409011</v>
      </c>
      <c r="G112" s="113">
        <v>-4</v>
      </c>
      <c r="H112" s="113"/>
      <c r="J112" s="98">
        <f>+F112+H112</f>
        <v>1409011</v>
      </c>
      <c r="K112" s="111">
        <f>+F112</f>
        <v>1409011</v>
      </c>
      <c r="M112" s="41">
        <f>-K112</f>
        <v>-1409011</v>
      </c>
      <c r="N112" s="112">
        <f>SUM(K112:M112)</f>
        <v>0</v>
      </c>
      <c r="O112" s="111"/>
      <c r="P112" s="86"/>
      <c r="Q112" s="86"/>
      <c r="R112" s="114"/>
    </row>
    <row r="113" spans="1:18" ht="11.25">
      <c r="A113" s="120" t="s">
        <v>447</v>
      </c>
      <c r="B113" s="111"/>
      <c r="C113" s="98"/>
      <c r="D113" s="53"/>
      <c r="E113" s="53"/>
      <c r="F113" s="111">
        <v>0</v>
      </c>
      <c r="G113" s="113">
        <v>-4</v>
      </c>
      <c r="H113" s="113"/>
      <c r="J113" s="98">
        <f>+F113+H113</f>
        <v>0</v>
      </c>
      <c r="K113" s="111">
        <f>F113</f>
        <v>0</v>
      </c>
      <c r="M113" s="41">
        <f>-K113</f>
        <v>0</v>
      </c>
      <c r="N113" s="112">
        <f>SUM(K113:M113)</f>
        <v>0</v>
      </c>
      <c r="O113" s="111"/>
      <c r="P113" s="86"/>
      <c r="Q113" s="86"/>
      <c r="R113" s="114"/>
    </row>
    <row r="114" spans="1:18" ht="11.25">
      <c r="A114" s="34"/>
      <c r="B114" s="63"/>
      <c r="C114" s="35"/>
      <c r="D114" s="35"/>
      <c r="E114" s="53"/>
      <c r="F114" s="102"/>
      <c r="G114" s="121"/>
      <c r="H114" s="94"/>
      <c r="J114" s="39"/>
      <c r="K114" s="102"/>
      <c r="L114" s="94"/>
      <c r="M114" s="94"/>
      <c r="N114" s="94"/>
      <c r="O114" s="102"/>
      <c r="P114" s="94"/>
      <c r="Q114" s="94"/>
      <c r="R114" s="108"/>
    </row>
    <row r="115" spans="1:18" ht="11.25">
      <c r="A115" s="59" t="s">
        <v>59</v>
      </c>
      <c r="B115" s="57">
        <f>SUM(B44:B114)</f>
        <v>-117018918</v>
      </c>
      <c r="C115" s="58">
        <f>SUM(C44:C114)</f>
        <v>-121618405</v>
      </c>
      <c r="D115" s="58">
        <f>SUM(D44:D114)</f>
        <v>-28455301</v>
      </c>
      <c r="E115" s="58">
        <f>SUM(E44:E114)</f>
        <v>-267092624</v>
      </c>
      <c r="F115" s="57">
        <f>SUM(F46:F114)</f>
        <v>-132130705.69509998</v>
      </c>
      <c r="G115" s="58"/>
      <c r="H115" s="58">
        <f>SUM(H46:H114)</f>
        <v>-131568810.30489999</v>
      </c>
      <c r="I115" s="58"/>
      <c r="J115" s="58">
        <f>SUM(J46:J114)</f>
        <v>-263699516</v>
      </c>
      <c r="K115" s="57">
        <f aca="true" t="shared" si="8" ref="K115:R115">SUM(K46:K114)</f>
        <v>-320062503.9949</v>
      </c>
      <c r="L115" s="58">
        <f t="shared" si="8"/>
        <v>358704180.0885</v>
      </c>
      <c r="M115" s="58">
        <f t="shared" si="8"/>
        <v>-38641676.093600005</v>
      </c>
      <c r="N115" s="58">
        <f t="shared" si="8"/>
        <v>0</v>
      </c>
      <c r="O115" s="57">
        <f t="shared" si="8"/>
        <v>-122336006.00509998</v>
      </c>
      <c r="P115" s="58">
        <f t="shared" si="8"/>
        <v>131185959.91149999</v>
      </c>
      <c r="Q115" s="58">
        <f t="shared" si="8"/>
        <v>-8849953.9064</v>
      </c>
      <c r="R115" s="107">
        <f t="shared" si="8"/>
        <v>0</v>
      </c>
    </row>
    <row r="116" spans="2:18" ht="11.25">
      <c r="B116" s="40"/>
      <c r="C116" s="41"/>
      <c r="D116" s="41"/>
      <c r="E116" s="41"/>
      <c r="F116" s="40"/>
      <c r="J116" s="86"/>
      <c r="K116" s="57"/>
      <c r="L116" s="58"/>
      <c r="M116" s="58"/>
      <c r="N116" s="58"/>
      <c r="O116" s="57"/>
      <c r="P116" s="58"/>
      <c r="Q116" s="58"/>
      <c r="R116" s="107"/>
    </row>
    <row r="117" spans="1:18" ht="12" thickBot="1">
      <c r="A117" s="59" t="s">
        <v>60</v>
      </c>
      <c r="B117" s="68">
        <f>+B29+B115+B42</f>
        <v>-85487002</v>
      </c>
      <c r="C117" s="69">
        <f aca="true" t="shared" si="9" ref="C117:H117">+C29+C115+C42</f>
        <v>-119842773.05</v>
      </c>
      <c r="D117" s="69">
        <f t="shared" si="9"/>
        <v>-28455301</v>
      </c>
      <c r="E117" s="69">
        <f t="shared" si="9"/>
        <v>-233785076.05</v>
      </c>
      <c r="F117" s="68">
        <f t="shared" si="9"/>
        <v>-107067710.69509998</v>
      </c>
      <c r="G117" s="69"/>
      <c r="H117" s="69">
        <f t="shared" si="9"/>
        <v>-129793178.35489999</v>
      </c>
      <c r="I117" s="69"/>
      <c r="J117" s="69">
        <f>J29+J115+J42</f>
        <v>-236860889.05</v>
      </c>
      <c r="K117" s="57">
        <f aca="true" t="shared" si="10" ref="K117:R117">K29+K42+K115</f>
        <v>-289064699.9949</v>
      </c>
      <c r="L117" s="58">
        <f t="shared" si="10"/>
        <v>358704180.0885</v>
      </c>
      <c r="M117" s="58">
        <f t="shared" si="10"/>
        <v>-38641676.093600005</v>
      </c>
      <c r="N117" s="58">
        <f t="shared" si="10"/>
        <v>30997804</v>
      </c>
      <c r="O117" s="57">
        <f t="shared" si="10"/>
        <v>-119490919.00509998</v>
      </c>
      <c r="P117" s="58">
        <f t="shared" si="10"/>
        <v>131185959.91149999</v>
      </c>
      <c r="Q117" s="58">
        <f t="shared" si="10"/>
        <v>-8849953.9064</v>
      </c>
      <c r="R117" s="107">
        <f t="shared" si="10"/>
        <v>2845087</v>
      </c>
    </row>
    <row r="118" spans="1:18" ht="12" thickTop="1">
      <c r="A118" s="59"/>
      <c r="B118" s="40"/>
      <c r="C118" s="86"/>
      <c r="D118" s="86"/>
      <c r="E118" s="86"/>
      <c r="F118" s="86"/>
      <c r="G118" s="86"/>
      <c r="H118" s="86"/>
      <c r="K118" s="40"/>
      <c r="O118" s="40"/>
      <c r="P118" s="86"/>
      <c r="Q118" s="86"/>
      <c r="R118" s="42"/>
    </row>
    <row r="119" spans="1:18" ht="11.25">
      <c r="A119" s="56"/>
      <c r="B119" s="40" t="s">
        <v>448</v>
      </c>
      <c r="C119" s="86"/>
      <c r="D119" s="86"/>
      <c r="E119" s="86"/>
      <c r="G119" s="86"/>
      <c r="H119" s="86"/>
      <c r="J119" s="122" t="s">
        <v>38</v>
      </c>
      <c r="K119" s="47">
        <f aca="true" t="shared" si="11" ref="K119:R119">K7+K8+K117</f>
        <v>-187810291.9949</v>
      </c>
      <c r="L119" s="94">
        <f t="shared" si="11"/>
        <v>358704180.0885</v>
      </c>
      <c r="M119" s="94">
        <f t="shared" si="11"/>
        <v>-38641676.093600005</v>
      </c>
      <c r="N119" s="94">
        <f t="shared" si="11"/>
        <v>132252212</v>
      </c>
      <c r="O119" s="47">
        <f t="shared" si="11"/>
        <v>-4693113.005099982</v>
      </c>
      <c r="P119" s="94">
        <f t="shared" si="11"/>
        <v>131185959.91149999</v>
      </c>
      <c r="Q119" s="94">
        <f t="shared" si="11"/>
        <v>-8849953.9064</v>
      </c>
      <c r="R119" s="108">
        <f t="shared" si="11"/>
        <v>117642893</v>
      </c>
    </row>
    <row r="120" spans="1:18" ht="11.25">
      <c r="A120" s="56"/>
      <c r="B120" s="40" t="s">
        <v>449</v>
      </c>
      <c r="C120" s="86"/>
      <c r="D120" s="86"/>
      <c r="E120" s="86"/>
      <c r="G120" s="86"/>
      <c r="H120" s="86"/>
      <c r="J120" s="122" t="s">
        <v>39</v>
      </c>
      <c r="K120" s="40">
        <f aca="true" t="shared" si="12" ref="K120:R120">K119*0.35</f>
        <v>-65733602.19821499</v>
      </c>
      <c r="L120" s="41">
        <f t="shared" si="12"/>
        <v>125546463.030975</v>
      </c>
      <c r="M120" s="41">
        <f t="shared" si="12"/>
        <v>-13524586.632760001</v>
      </c>
      <c r="N120" s="41">
        <f t="shared" si="12"/>
        <v>46288274.199999996</v>
      </c>
      <c r="O120" s="40">
        <f t="shared" si="12"/>
        <v>-1642589.5517849936</v>
      </c>
      <c r="P120" s="86">
        <f t="shared" si="12"/>
        <v>45915085.96902499</v>
      </c>
      <c r="Q120" s="86">
        <f t="shared" si="12"/>
        <v>-3097483.86724</v>
      </c>
      <c r="R120" s="42">
        <f t="shared" si="12"/>
        <v>41175012.55</v>
      </c>
    </row>
    <row r="121" spans="1:18" ht="11.25">
      <c r="A121" s="59"/>
      <c r="B121" s="40" t="s">
        <v>450</v>
      </c>
      <c r="C121" s="86"/>
      <c r="D121" s="86"/>
      <c r="E121" s="86"/>
      <c r="G121" s="86"/>
      <c r="H121" s="86"/>
      <c r="J121" s="122"/>
      <c r="K121" s="40"/>
      <c r="O121" s="40"/>
      <c r="P121" s="86"/>
      <c r="Q121" s="86"/>
      <c r="R121" s="42"/>
    </row>
    <row r="122" spans="1:18" ht="11.25">
      <c r="A122" s="56"/>
      <c r="B122" s="40" t="s">
        <v>451</v>
      </c>
      <c r="C122" s="86"/>
      <c r="D122" s="86"/>
      <c r="E122" s="86"/>
      <c r="G122" s="86"/>
      <c r="H122" s="86"/>
      <c r="J122" s="122" t="s">
        <v>40</v>
      </c>
      <c r="K122" s="40"/>
      <c r="L122" s="86"/>
      <c r="M122" s="86">
        <v>-1126218</v>
      </c>
      <c r="N122" s="86">
        <f>SUM(K122:M122)</f>
        <v>-1126218</v>
      </c>
      <c r="O122" s="40"/>
      <c r="P122" s="86"/>
      <c r="Q122" s="86"/>
      <c r="R122" s="42"/>
    </row>
    <row r="123" spans="2:18" ht="11.25">
      <c r="B123" s="52"/>
      <c r="C123" s="41"/>
      <c r="D123" s="41"/>
      <c r="E123" s="41"/>
      <c r="G123" s="53"/>
      <c r="H123" s="53"/>
      <c r="J123" s="122" t="s">
        <v>452</v>
      </c>
      <c r="K123" s="40"/>
      <c r="L123" s="86"/>
      <c r="M123" s="86">
        <f>-B38</f>
        <v>-863409</v>
      </c>
      <c r="N123" s="86">
        <f>SUM(K123:M123)</f>
        <v>-863409</v>
      </c>
      <c r="O123" s="40"/>
      <c r="P123" s="86"/>
      <c r="Q123" s="86"/>
      <c r="R123" s="42"/>
    </row>
    <row r="124" spans="2:18" ht="11.25">
      <c r="B124" s="40"/>
      <c r="C124" s="41"/>
      <c r="D124" s="41"/>
      <c r="E124" s="41"/>
      <c r="J124" s="122" t="s">
        <v>453</v>
      </c>
      <c r="K124" s="40"/>
      <c r="O124" s="47"/>
      <c r="P124" s="94"/>
      <c r="Q124" s="94">
        <v>-204565</v>
      </c>
      <c r="R124" s="108">
        <f>SUM(O124:Q124)</f>
        <v>-204565</v>
      </c>
    </row>
    <row r="125" spans="2:18" ht="12" thickBot="1">
      <c r="B125" s="40"/>
      <c r="C125" s="41"/>
      <c r="D125" s="41"/>
      <c r="E125" s="41"/>
      <c r="J125" s="122" t="s">
        <v>454</v>
      </c>
      <c r="K125" s="68">
        <f aca="true" t="shared" si="13" ref="K125:R125">SUM(K120:K124)</f>
        <v>-65733602.19821499</v>
      </c>
      <c r="L125" s="69">
        <f t="shared" si="13"/>
        <v>125546463.030975</v>
      </c>
      <c r="M125" s="69">
        <f t="shared" si="13"/>
        <v>-15514213.632760001</v>
      </c>
      <c r="N125" s="70">
        <f t="shared" si="13"/>
        <v>44298647.199999996</v>
      </c>
      <c r="O125" s="68">
        <f t="shared" si="13"/>
        <v>-1642589.5517849936</v>
      </c>
      <c r="P125" s="69">
        <f t="shared" si="13"/>
        <v>45915085.96902499</v>
      </c>
      <c r="Q125" s="69">
        <f t="shared" si="13"/>
        <v>-3302048.86724</v>
      </c>
      <c r="R125" s="70">
        <f t="shared" si="13"/>
        <v>40970447.55</v>
      </c>
    </row>
    <row r="126" spans="2:5" ht="12" thickTop="1">
      <c r="B126" s="40"/>
      <c r="C126" s="41"/>
      <c r="D126" s="41"/>
      <c r="E126" s="41"/>
    </row>
    <row r="127" spans="2:5" ht="11.25">
      <c r="B127" s="40"/>
      <c r="C127" s="41"/>
      <c r="D127" s="41"/>
      <c r="E127" s="41"/>
    </row>
    <row r="128" spans="1:5" ht="11.25" hidden="1">
      <c r="A128" s="56" t="s">
        <v>455</v>
      </c>
      <c r="B128" s="123"/>
      <c r="C128" s="124"/>
      <c r="D128" s="124"/>
      <c r="E128" s="124">
        <v>0.35</v>
      </c>
    </row>
    <row r="129" spans="1:18" s="51" customFormat="1" ht="11.25" hidden="1">
      <c r="A129" s="64" t="s">
        <v>456</v>
      </c>
      <c r="B129" s="52"/>
      <c r="C129" s="53"/>
      <c r="D129" s="53"/>
      <c r="E129" s="53">
        <f>ROUND(E117*E128,0)</f>
        <v>-81824777</v>
      </c>
      <c r="F129" s="53"/>
      <c r="G129" s="53"/>
      <c r="H129" s="53"/>
      <c r="I129" s="53"/>
      <c r="J129" s="53"/>
      <c r="K129" s="41"/>
      <c r="L129" s="41"/>
      <c r="M129" s="41"/>
      <c r="N129" s="41"/>
      <c r="O129" s="41"/>
      <c r="P129" s="41"/>
      <c r="Q129" s="41"/>
      <c r="R129" s="41"/>
    </row>
    <row r="130" spans="1:18" ht="11.25">
      <c r="A130" s="125"/>
      <c r="B130" s="40"/>
      <c r="C130" s="41"/>
      <c r="D130" s="41"/>
      <c r="E130" s="41"/>
      <c r="K130" s="53"/>
      <c r="L130" s="53"/>
      <c r="M130" s="53"/>
      <c r="N130" s="53"/>
      <c r="O130" s="53"/>
      <c r="P130" s="53"/>
      <c r="Q130" s="53"/>
      <c r="R130" s="53"/>
    </row>
    <row r="131" spans="1:5" ht="11.25" hidden="1">
      <c r="A131" s="56" t="s">
        <v>40</v>
      </c>
      <c r="B131" s="40"/>
      <c r="C131" s="41"/>
      <c r="D131" s="41"/>
      <c r="E131" s="41">
        <f>SUM(B131:D131)</f>
        <v>0</v>
      </c>
    </row>
    <row r="132" spans="1:5" ht="11.25" hidden="1">
      <c r="A132" s="56"/>
      <c r="B132" s="40"/>
      <c r="C132" s="41"/>
      <c r="D132" s="41"/>
      <c r="E132" s="41"/>
    </row>
    <row r="133" spans="1:5" ht="11.25" hidden="1">
      <c r="A133" s="56"/>
      <c r="B133" s="40"/>
      <c r="C133" s="41"/>
      <c r="D133" s="41"/>
      <c r="E133" s="41"/>
    </row>
    <row r="134" spans="1:5" ht="11.25" hidden="1">
      <c r="A134" s="56" t="s">
        <v>457</v>
      </c>
      <c r="B134" s="40"/>
      <c r="C134" s="41"/>
      <c r="D134" s="41"/>
      <c r="E134" s="41">
        <f>SUM(B134:D134)</f>
        <v>0</v>
      </c>
    </row>
    <row r="135" spans="1:18" s="51" customFormat="1" ht="11.25" hidden="1">
      <c r="A135" s="126" t="s">
        <v>458</v>
      </c>
      <c r="B135" s="40"/>
      <c r="C135" s="41"/>
      <c r="D135" s="41"/>
      <c r="E135" s="41">
        <f>SUM(B135:D135)</f>
        <v>0</v>
      </c>
      <c r="F135" s="53"/>
      <c r="G135" s="53"/>
      <c r="H135" s="53"/>
      <c r="I135" s="53"/>
      <c r="J135" s="53"/>
      <c r="K135" s="41"/>
      <c r="L135" s="41"/>
      <c r="M135" s="41"/>
      <c r="N135" s="41"/>
      <c r="O135" s="41"/>
      <c r="P135" s="41"/>
      <c r="Q135" s="41"/>
      <c r="R135" s="41"/>
    </row>
    <row r="136" spans="1:18" s="51" customFormat="1" ht="11.25" hidden="1">
      <c r="A136" s="126"/>
      <c r="B136" s="86"/>
      <c r="C136" s="41"/>
      <c r="D136" s="41"/>
      <c r="E136" s="41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</row>
    <row r="137" spans="1:18" s="51" customFormat="1" ht="11.25" hidden="1">
      <c r="A137" s="126" t="s">
        <v>459</v>
      </c>
      <c r="B137" s="86"/>
      <c r="C137" s="41"/>
      <c r="D137" s="41"/>
      <c r="E137" s="41">
        <f aca="true" t="shared" si="14" ref="E137:E148">SUM(B137:D137)</f>
        <v>0</v>
      </c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</row>
    <row r="138" spans="1:18" ht="11.25" hidden="1">
      <c r="A138" s="127" t="s">
        <v>460</v>
      </c>
      <c r="B138" s="86"/>
      <c r="C138" s="41"/>
      <c r="D138" s="41"/>
      <c r="E138" s="41">
        <f t="shared" si="14"/>
        <v>0</v>
      </c>
      <c r="K138" s="53"/>
      <c r="L138" s="53"/>
      <c r="M138" s="53"/>
      <c r="N138" s="53"/>
      <c r="O138" s="53"/>
      <c r="P138" s="53"/>
      <c r="Q138" s="53"/>
      <c r="R138" s="53"/>
    </row>
    <row r="139" spans="1:5" ht="11.25" hidden="1">
      <c r="A139" s="127" t="s">
        <v>461</v>
      </c>
      <c r="B139" s="86"/>
      <c r="C139" s="41"/>
      <c r="D139" s="41"/>
      <c r="E139" s="41">
        <f t="shared" si="14"/>
        <v>0</v>
      </c>
    </row>
    <row r="140" spans="1:5" ht="11.25" hidden="1">
      <c r="A140" s="128" t="s">
        <v>462</v>
      </c>
      <c r="B140" s="86"/>
      <c r="C140" s="41"/>
      <c r="D140" s="41"/>
      <c r="E140" s="41">
        <f t="shared" si="14"/>
        <v>0</v>
      </c>
    </row>
    <row r="141" spans="1:5" ht="11.25" hidden="1">
      <c r="A141" s="39" t="s">
        <v>463</v>
      </c>
      <c r="B141" s="86">
        <v>-2643049</v>
      </c>
      <c r="C141" s="41">
        <v>-7262206</v>
      </c>
      <c r="D141" s="41"/>
      <c r="E141" s="41">
        <f t="shared" si="14"/>
        <v>-9905255</v>
      </c>
    </row>
    <row r="142" spans="1:5" ht="11.25" hidden="1">
      <c r="A142" s="39" t="s">
        <v>464</v>
      </c>
      <c r="B142" s="86"/>
      <c r="C142" s="41"/>
      <c r="D142" s="41"/>
      <c r="E142" s="41">
        <f t="shared" si="14"/>
        <v>0</v>
      </c>
    </row>
    <row r="143" spans="1:5" ht="11.25" hidden="1">
      <c r="A143" s="129" t="s">
        <v>465</v>
      </c>
      <c r="B143" s="86"/>
      <c r="C143" s="41"/>
      <c r="D143" s="41"/>
      <c r="E143" s="41">
        <f t="shared" si="14"/>
        <v>0</v>
      </c>
    </row>
    <row r="144" spans="1:5" ht="11.25" hidden="1">
      <c r="A144" s="130" t="s">
        <v>466</v>
      </c>
      <c r="B144" s="86">
        <v>-636154</v>
      </c>
      <c r="C144" s="41">
        <v>-60339</v>
      </c>
      <c r="D144" s="41"/>
      <c r="E144" s="41">
        <f t="shared" si="14"/>
        <v>-696493</v>
      </c>
    </row>
    <row r="145" spans="1:5" ht="11.25" hidden="1">
      <c r="A145" s="130" t="s">
        <v>467</v>
      </c>
      <c r="B145" s="86">
        <v>62895347</v>
      </c>
      <c r="C145" s="41">
        <v>55834797</v>
      </c>
      <c r="D145" s="41"/>
      <c r="E145" s="41">
        <f t="shared" si="14"/>
        <v>118730144</v>
      </c>
    </row>
    <row r="146" spans="1:5" ht="11.25" hidden="1">
      <c r="A146" s="39" t="s">
        <v>468</v>
      </c>
      <c r="B146" s="86"/>
      <c r="C146" s="41"/>
      <c r="D146" s="41"/>
      <c r="E146" s="41">
        <f t="shared" si="14"/>
        <v>0</v>
      </c>
    </row>
    <row r="147" spans="1:5" ht="11.25" hidden="1">
      <c r="A147" s="39" t="s">
        <v>469</v>
      </c>
      <c r="B147" s="86"/>
      <c r="C147" s="41"/>
      <c r="D147" s="41"/>
      <c r="E147" s="41">
        <f t="shared" si="14"/>
        <v>0</v>
      </c>
    </row>
    <row r="148" spans="1:5" ht="11.25" hidden="1">
      <c r="A148" s="51" t="s">
        <v>470</v>
      </c>
      <c r="B148" s="86">
        <f>-20+1</f>
        <v>-19</v>
      </c>
      <c r="C148" s="41"/>
      <c r="D148" s="41"/>
      <c r="E148" s="53">
        <f t="shared" si="14"/>
        <v>-19</v>
      </c>
    </row>
    <row r="149" spans="1:5" ht="12" hidden="1" thickBot="1">
      <c r="A149" s="56" t="s">
        <v>471</v>
      </c>
      <c r="B149" s="68"/>
      <c r="C149" s="69"/>
      <c r="D149" s="69"/>
      <c r="E149" s="70">
        <f>SUM(E129:E148)</f>
        <v>26303600</v>
      </c>
    </row>
    <row r="150" spans="1:5" ht="11.25">
      <c r="A150" s="56"/>
      <c r="B150" s="86"/>
      <c r="C150" s="86"/>
      <c r="D150" s="86"/>
      <c r="E150" s="86"/>
    </row>
    <row r="151" spans="1:5" ht="11.25">
      <c r="A151" s="56"/>
      <c r="B151" s="86"/>
      <c r="C151" s="86"/>
      <c r="D151" s="86"/>
      <c r="E151" s="86"/>
    </row>
    <row r="152" spans="1:5" ht="11.25">
      <c r="A152" s="56"/>
      <c r="B152" s="86"/>
      <c r="C152" s="86"/>
      <c r="D152" s="86"/>
      <c r="E152" s="86"/>
    </row>
    <row r="153" spans="1:5" ht="11.25">
      <c r="A153" s="56"/>
      <c r="B153" s="86"/>
      <c r="C153" s="86"/>
      <c r="D153" s="86"/>
      <c r="E153" s="86"/>
    </row>
    <row r="154" spans="1:5" ht="11.25">
      <c r="A154" s="56"/>
      <c r="B154" s="86"/>
      <c r="C154" s="86"/>
      <c r="D154" s="86"/>
      <c r="E154" s="86"/>
    </row>
    <row r="155" spans="1:5" ht="11.25">
      <c r="A155" s="56"/>
      <c r="B155" s="86"/>
      <c r="C155" s="86"/>
      <c r="D155" s="86"/>
      <c r="E155" s="86"/>
    </row>
    <row r="156" spans="1:5" ht="11.25">
      <c r="A156" s="56"/>
      <c r="B156" s="86"/>
      <c r="C156" s="86"/>
      <c r="D156" s="86"/>
      <c r="E156" s="86"/>
    </row>
    <row r="157" spans="1:5" ht="11.25">
      <c r="A157" s="56"/>
      <c r="B157" s="86"/>
      <c r="C157" s="86"/>
      <c r="D157" s="86"/>
      <c r="E157" s="86"/>
    </row>
    <row r="158" spans="1:5" ht="11.25">
      <c r="A158" s="56"/>
      <c r="B158" s="86"/>
      <c r="C158" s="86"/>
      <c r="D158" s="86"/>
      <c r="E158" s="86"/>
    </row>
    <row r="159" spans="1:5" ht="11.25">
      <c r="A159" s="56"/>
      <c r="B159" s="86"/>
      <c r="C159" s="86"/>
      <c r="D159" s="86"/>
      <c r="E159" s="86"/>
    </row>
    <row r="160" spans="1:5" ht="11.25">
      <c r="A160" s="56"/>
      <c r="B160" s="86"/>
      <c r="C160" s="86"/>
      <c r="D160" s="86"/>
      <c r="E160" s="86"/>
    </row>
    <row r="161" spans="1:5" ht="11.25">
      <c r="A161" s="56"/>
      <c r="B161" s="86"/>
      <c r="C161" s="86"/>
      <c r="D161" s="86"/>
      <c r="E161" s="86"/>
    </row>
    <row r="162" spans="1:5" ht="11.25">
      <c r="A162" s="56"/>
      <c r="B162" s="86"/>
      <c r="C162" s="86"/>
      <c r="D162" s="86"/>
      <c r="E162" s="86"/>
    </row>
    <row r="163" spans="1:5" ht="11.25">
      <c r="A163" s="56"/>
      <c r="B163" s="86"/>
      <c r="C163" s="86"/>
      <c r="D163" s="86"/>
      <c r="E163" s="86"/>
    </row>
    <row r="164" spans="1:5" ht="11.25">
      <c r="A164" s="80"/>
      <c r="B164" s="131"/>
      <c r="C164" s="86"/>
      <c r="D164" s="86"/>
      <c r="E164" s="86"/>
    </row>
    <row r="165" spans="1:5" ht="11.25">
      <c r="A165" s="80"/>
      <c r="B165" s="98"/>
      <c r="C165" s="86"/>
      <c r="D165" s="86"/>
      <c r="E165" s="86"/>
    </row>
    <row r="166" spans="1:5" ht="11.25">
      <c r="A166" s="80"/>
      <c r="B166" s="86"/>
      <c r="C166" s="86"/>
      <c r="D166" s="86"/>
      <c r="E166" s="86"/>
    </row>
    <row r="167" spans="2:5" ht="11.25" hidden="1">
      <c r="B167" s="41"/>
      <c r="C167" s="41"/>
      <c r="D167" s="41"/>
      <c r="E167" s="132"/>
    </row>
    <row r="168" spans="1:5" ht="11.25" hidden="1">
      <c r="A168" s="72"/>
      <c r="B168" s="41"/>
      <c r="C168" s="41"/>
      <c r="D168" s="41"/>
      <c r="E168" s="41"/>
    </row>
    <row r="169" spans="2:5" ht="11.25" hidden="1">
      <c r="B169" s="41"/>
      <c r="C169" s="41"/>
      <c r="D169" s="41"/>
      <c r="E169" s="133"/>
    </row>
    <row r="170" ht="11.25" hidden="1"/>
    <row r="171" ht="11.25" hidden="1"/>
    <row r="172" ht="11.25" hidden="1"/>
    <row r="173" ht="11.25" hidden="1"/>
    <row r="174" ht="11.25" hidden="1"/>
    <row r="175" ht="11.25" hidden="1"/>
    <row r="176" ht="11.25" hidden="1"/>
    <row r="177" ht="11.25" hidden="1"/>
    <row r="178" ht="11.25" hidden="1"/>
    <row r="179" ht="11.25" hidden="1"/>
    <row r="180" ht="11.25" hidden="1"/>
  </sheetData>
  <sheetProtection/>
  <mergeCells count="2">
    <mergeCell ref="K2:N2"/>
    <mergeCell ref="O2:R2"/>
  </mergeCells>
  <printOptions gridLines="1"/>
  <pageMargins left="0.37" right="0.31" top="0.64" bottom="0.64" header="0.37" footer="0.33"/>
  <pageSetup fitToHeight="3" fitToWidth="1" horizontalDpi="300" verticalDpi="300" orientation="landscape" paperSize="5" scale="79" r:id="rId1"/>
  <headerFooter alignWithMargins="0">
    <oddFooter>&amp;L&amp;D; &amp;T&amp;CPage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R168"/>
  <sheetViews>
    <sheetView zoomScalePageLayoutView="0" workbookViewId="0" topLeftCell="A1">
      <pane xSplit="1" ySplit="5" topLeftCell="F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K1" sqref="K1:N16384"/>
    </sheetView>
  </sheetViews>
  <sheetFormatPr defaultColWidth="7.28125" defaultRowHeight="12.75"/>
  <cols>
    <col min="1" max="1" width="37.140625" style="39" customWidth="1"/>
    <col min="2" max="2" width="12.421875" style="39" customWidth="1"/>
    <col min="3" max="3" width="12.00390625" style="39" customWidth="1"/>
    <col min="4" max="4" width="10.7109375" style="39" customWidth="1"/>
    <col min="5" max="5" width="13.00390625" style="39" customWidth="1"/>
    <col min="6" max="6" width="14.28125" style="41" customWidth="1"/>
    <col min="7" max="7" width="3.28125" style="41" customWidth="1"/>
    <col min="8" max="8" width="13.421875" style="41" customWidth="1"/>
    <col min="9" max="9" width="3.140625" style="41" customWidth="1"/>
    <col min="10" max="10" width="11.8515625" style="41" customWidth="1"/>
    <col min="11" max="18" width="11.00390625" style="41" customWidth="1"/>
    <col min="19" max="16384" width="7.28125" style="39" customWidth="1"/>
  </cols>
  <sheetData>
    <row r="1" ht="12.75">
      <c r="A1" s="38" t="s">
        <v>367</v>
      </c>
    </row>
    <row r="2" spans="1:18" ht="11.25">
      <c r="A2" s="72" t="s">
        <v>368</v>
      </c>
      <c r="B2" s="73" t="s">
        <v>369</v>
      </c>
      <c r="C2" s="74"/>
      <c r="D2" s="74"/>
      <c r="E2" s="75"/>
      <c r="F2" s="76" t="s">
        <v>370</v>
      </c>
      <c r="G2" s="77"/>
      <c r="H2" s="77"/>
      <c r="I2" s="78"/>
      <c r="J2" s="79"/>
      <c r="K2" s="141" t="s">
        <v>371</v>
      </c>
      <c r="L2" s="141"/>
      <c r="M2" s="141"/>
      <c r="N2" s="142"/>
      <c r="O2" s="143" t="s">
        <v>372</v>
      </c>
      <c r="P2" s="141"/>
      <c r="Q2" s="141"/>
      <c r="R2" s="142"/>
    </row>
    <row r="3" spans="1:18" ht="11.25">
      <c r="A3" s="80" t="s">
        <v>373</v>
      </c>
      <c r="B3" s="81"/>
      <c r="C3" s="81"/>
      <c r="D3" s="81"/>
      <c r="E3" s="81"/>
      <c r="F3" s="82" t="s">
        <v>374</v>
      </c>
      <c r="G3" s="83"/>
      <c r="H3" s="83"/>
      <c r="I3" s="84"/>
      <c r="J3" s="85"/>
      <c r="K3" s="40"/>
      <c r="L3" s="86"/>
      <c r="M3" s="86"/>
      <c r="N3" s="42"/>
      <c r="O3" s="40"/>
      <c r="P3" s="86"/>
      <c r="Q3" s="86"/>
      <c r="R3" s="42"/>
    </row>
    <row r="4" spans="1:18" ht="11.25">
      <c r="A4" s="80" t="s">
        <v>375</v>
      </c>
      <c r="B4" s="87" t="s">
        <v>19</v>
      </c>
      <c r="C4" s="87" t="s">
        <v>20</v>
      </c>
      <c r="D4" s="87" t="s">
        <v>21</v>
      </c>
      <c r="E4" s="87" t="s">
        <v>23</v>
      </c>
      <c r="F4" s="40"/>
      <c r="G4" s="88"/>
      <c r="H4" s="88"/>
      <c r="I4" s="89"/>
      <c r="J4" s="42"/>
      <c r="K4" s="44" t="s">
        <v>24</v>
      </c>
      <c r="L4" s="45" t="s">
        <v>49</v>
      </c>
      <c r="M4" s="45" t="s">
        <v>49</v>
      </c>
      <c r="N4" s="46" t="s">
        <v>50</v>
      </c>
      <c r="O4" s="44" t="s">
        <v>24</v>
      </c>
      <c r="P4" s="45" t="s">
        <v>49</v>
      </c>
      <c r="Q4" s="45" t="s">
        <v>49</v>
      </c>
      <c r="R4" s="46" t="s">
        <v>50</v>
      </c>
    </row>
    <row r="5" spans="1:18" ht="11.25">
      <c r="A5" s="50"/>
      <c r="B5" s="90">
        <v>409.1</v>
      </c>
      <c r="C5" s="91">
        <v>409.11</v>
      </c>
      <c r="D5" s="91">
        <v>409.1</v>
      </c>
      <c r="E5" s="92">
        <v>40910601</v>
      </c>
      <c r="F5" s="93" t="s">
        <v>19</v>
      </c>
      <c r="G5" s="48"/>
      <c r="H5" s="48" t="s">
        <v>20</v>
      </c>
      <c r="I5" s="94"/>
      <c r="J5" s="95" t="s">
        <v>23</v>
      </c>
      <c r="K5" s="47"/>
      <c r="L5" s="48" t="s">
        <v>51</v>
      </c>
      <c r="M5" s="48" t="s">
        <v>52</v>
      </c>
      <c r="N5" s="49" t="s">
        <v>53</v>
      </c>
      <c r="O5" s="93"/>
      <c r="P5" s="48" t="s">
        <v>51</v>
      </c>
      <c r="Q5" s="48" t="s">
        <v>52</v>
      </c>
      <c r="R5" s="49" t="s">
        <v>53</v>
      </c>
    </row>
    <row r="6" spans="1:18" ht="11.25">
      <c r="A6" s="56"/>
      <c r="B6" s="96"/>
      <c r="C6" s="97"/>
      <c r="D6" s="86"/>
      <c r="E6" s="97"/>
      <c r="F6" s="43"/>
      <c r="J6" s="86"/>
      <c r="K6" s="43"/>
      <c r="O6" s="43"/>
      <c r="P6" s="86"/>
      <c r="Q6" s="86"/>
      <c r="R6" s="42"/>
    </row>
    <row r="7" spans="1:18" ht="11.25">
      <c r="A7" s="56" t="s">
        <v>25</v>
      </c>
      <c r="B7" s="96"/>
      <c r="C7" s="97"/>
      <c r="D7" s="86"/>
      <c r="E7" s="97"/>
      <c r="F7" s="40"/>
      <c r="J7" s="86"/>
      <c r="K7" s="40">
        <v>117427311</v>
      </c>
      <c r="N7" s="41">
        <f>SUM(K7:M7)</f>
        <v>117427311</v>
      </c>
      <c r="O7" s="40">
        <v>102661460</v>
      </c>
      <c r="P7" s="86"/>
      <c r="Q7" s="86"/>
      <c r="R7" s="42">
        <f>SUM(O7:Q7)</f>
        <v>102661460</v>
      </c>
    </row>
    <row r="8" spans="1:18" ht="11.25">
      <c r="A8" s="56" t="s">
        <v>26</v>
      </c>
      <c r="B8" s="96"/>
      <c r="C8" s="97"/>
      <c r="D8" s="86"/>
      <c r="E8" s="97"/>
      <c r="F8" s="40"/>
      <c r="J8" s="86"/>
      <c r="K8" s="40">
        <v>-16172903</v>
      </c>
      <c r="N8" s="41">
        <f>SUM(K8:M8)</f>
        <v>-16172903</v>
      </c>
      <c r="O8" s="40">
        <v>12136346</v>
      </c>
      <c r="P8" s="86"/>
      <c r="Q8" s="86"/>
      <c r="R8" s="42">
        <f>SUM(O8:Q8)</f>
        <v>12136346</v>
      </c>
    </row>
    <row r="9" spans="2:18" s="51" customFormat="1" ht="11.25">
      <c r="B9" s="52"/>
      <c r="C9" s="53"/>
      <c r="D9" s="53"/>
      <c r="E9" s="53"/>
      <c r="F9" s="52"/>
      <c r="G9" s="53"/>
      <c r="H9" s="53"/>
      <c r="I9" s="53"/>
      <c r="J9" s="98"/>
      <c r="K9" s="52"/>
      <c r="L9" s="53"/>
      <c r="M9" s="53"/>
      <c r="N9" s="53"/>
      <c r="O9" s="52"/>
      <c r="P9" s="98"/>
      <c r="Q9" s="98"/>
      <c r="R9" s="54"/>
    </row>
    <row r="10" spans="1:18" ht="11.25">
      <c r="A10" s="55" t="s">
        <v>27</v>
      </c>
      <c r="B10" s="40"/>
      <c r="C10" s="41"/>
      <c r="D10" s="41"/>
      <c r="E10" s="41"/>
      <c r="F10" s="40"/>
      <c r="J10" s="86"/>
      <c r="K10" s="40"/>
      <c r="O10" s="40"/>
      <c r="P10" s="86"/>
      <c r="Q10" s="86"/>
      <c r="R10" s="42"/>
    </row>
    <row r="11" spans="1:18" s="51" customFormat="1" ht="11.25">
      <c r="A11" s="37" t="s">
        <v>376</v>
      </c>
      <c r="B11" s="52">
        <v>14016106</v>
      </c>
      <c r="C11" s="53">
        <v>3588650</v>
      </c>
      <c r="D11" s="53"/>
      <c r="E11" s="53">
        <f>SUM(B11:D11)</f>
        <v>17604756</v>
      </c>
      <c r="F11" s="52">
        <f>B11</f>
        <v>14016106</v>
      </c>
      <c r="G11" s="53"/>
      <c r="H11" s="53">
        <f>C11</f>
        <v>3588650</v>
      </c>
      <c r="I11" s="53"/>
      <c r="J11" s="98">
        <f>+F11+H11</f>
        <v>17604756</v>
      </c>
      <c r="K11" s="52">
        <f>F11</f>
        <v>14016106</v>
      </c>
      <c r="L11" s="53"/>
      <c r="M11" s="53"/>
      <c r="N11" s="53">
        <f>SUM(K11:M11)</f>
        <v>14016106</v>
      </c>
      <c r="O11" s="52">
        <f>H11</f>
        <v>3588650</v>
      </c>
      <c r="P11" s="98"/>
      <c r="Q11" s="98"/>
      <c r="R11" s="54">
        <f>SUM(O11:Q11)</f>
        <v>3588650</v>
      </c>
    </row>
    <row r="12" spans="1:18" ht="11.25">
      <c r="A12" s="99" t="s">
        <v>377</v>
      </c>
      <c r="B12" s="52">
        <v>-4198513</v>
      </c>
      <c r="C12" s="53">
        <v>-894226</v>
      </c>
      <c r="D12" s="53"/>
      <c r="E12" s="53">
        <f aca="true" t="shared" si="0" ref="E12:E27">SUM(B12:D12)</f>
        <v>-5092739</v>
      </c>
      <c r="F12" s="52">
        <f>B12</f>
        <v>-4198513</v>
      </c>
      <c r="G12" s="53"/>
      <c r="H12" s="53">
        <f>C12</f>
        <v>-894226</v>
      </c>
      <c r="J12" s="98">
        <f aca="true" t="shared" si="1" ref="J12:J27">+F12+H12</f>
        <v>-5092739</v>
      </c>
      <c r="K12" s="52">
        <f>F12</f>
        <v>-4198513</v>
      </c>
      <c r="N12" s="53">
        <f>SUM(K12:M12)</f>
        <v>-4198513</v>
      </c>
      <c r="O12" s="52">
        <f>H12</f>
        <v>-894226</v>
      </c>
      <c r="P12" s="86"/>
      <c r="Q12" s="86"/>
      <c r="R12" s="54">
        <f>SUM(O12:Q12)</f>
        <v>-894226</v>
      </c>
    </row>
    <row r="13" spans="1:18" ht="11.25">
      <c r="A13" s="64" t="s">
        <v>378</v>
      </c>
      <c r="B13" s="52">
        <v>1984097</v>
      </c>
      <c r="C13" s="53"/>
      <c r="D13" s="53"/>
      <c r="E13" s="53">
        <f t="shared" si="0"/>
        <v>1984097</v>
      </c>
      <c r="F13" s="52"/>
      <c r="G13" s="53">
        <v>-4</v>
      </c>
      <c r="H13" s="53"/>
      <c r="J13" s="98">
        <f t="shared" si="1"/>
        <v>0</v>
      </c>
      <c r="K13" s="52"/>
      <c r="N13" s="53"/>
      <c r="O13" s="52"/>
      <c r="P13" s="86"/>
      <c r="Q13" s="86"/>
      <c r="R13" s="42"/>
    </row>
    <row r="14" spans="1:18" ht="11.25">
      <c r="A14" s="64" t="s">
        <v>379</v>
      </c>
      <c r="B14" s="52">
        <v>22433986</v>
      </c>
      <c r="C14" s="53"/>
      <c r="D14" s="53"/>
      <c r="E14" s="53">
        <f t="shared" si="0"/>
        <v>22433986</v>
      </c>
      <c r="F14" s="52">
        <f>B14</f>
        <v>22433986</v>
      </c>
      <c r="G14" s="98">
        <v>-1</v>
      </c>
      <c r="H14" s="53"/>
      <c r="J14" s="98">
        <f t="shared" si="1"/>
        <v>22433986</v>
      </c>
      <c r="K14" s="52"/>
      <c r="N14" s="53"/>
      <c r="O14" s="52"/>
      <c r="P14" s="86"/>
      <c r="Q14" s="86"/>
      <c r="R14" s="42"/>
    </row>
    <row r="15" spans="1:18" ht="11.25">
      <c r="A15" s="64" t="s">
        <v>380</v>
      </c>
      <c r="B15" s="52">
        <v>-23644311</v>
      </c>
      <c r="C15" s="53"/>
      <c r="D15" s="53"/>
      <c r="E15" s="53">
        <f t="shared" si="0"/>
        <v>-23644311</v>
      </c>
      <c r="F15" s="52">
        <f>B15</f>
        <v>-23644311</v>
      </c>
      <c r="G15" s="98">
        <v>-1</v>
      </c>
      <c r="H15" s="53"/>
      <c r="J15" s="98">
        <f t="shared" si="1"/>
        <v>-23644311</v>
      </c>
      <c r="K15" s="52"/>
      <c r="N15" s="53"/>
      <c r="O15" s="52"/>
      <c r="P15" s="86"/>
      <c r="Q15" s="86"/>
      <c r="R15" s="42"/>
    </row>
    <row r="16" spans="1:18" ht="11.25">
      <c r="A16" s="100" t="s">
        <v>381</v>
      </c>
      <c r="B16" s="101"/>
      <c r="C16" s="86">
        <v>-1645296.05</v>
      </c>
      <c r="D16" s="53"/>
      <c r="E16" s="53">
        <f t="shared" si="0"/>
        <v>-1645296.05</v>
      </c>
      <c r="F16" s="52"/>
      <c r="G16" s="98"/>
      <c r="H16" s="53">
        <f>C16</f>
        <v>-1645296.05</v>
      </c>
      <c r="I16" s="41">
        <v>-1</v>
      </c>
      <c r="J16" s="98">
        <f t="shared" si="1"/>
        <v>-1645296.05</v>
      </c>
      <c r="K16" s="52"/>
      <c r="N16" s="53"/>
      <c r="O16" s="52"/>
      <c r="P16" s="86"/>
      <c r="Q16" s="86"/>
      <c r="R16" s="42"/>
    </row>
    <row r="17" spans="1:18" ht="11.25">
      <c r="A17" s="56" t="s">
        <v>28</v>
      </c>
      <c r="B17" s="52">
        <v>3526620</v>
      </c>
      <c r="C17" s="53"/>
      <c r="D17" s="53"/>
      <c r="E17" s="53">
        <f t="shared" si="0"/>
        <v>3526620</v>
      </c>
      <c r="F17" s="52">
        <f>B17</f>
        <v>3526620</v>
      </c>
      <c r="G17" s="98"/>
      <c r="H17" s="53"/>
      <c r="J17" s="98">
        <f t="shared" si="1"/>
        <v>3526620</v>
      </c>
      <c r="K17" s="52">
        <f>F17</f>
        <v>3526620</v>
      </c>
      <c r="N17" s="53">
        <f>SUM(K17:M17)</f>
        <v>3526620</v>
      </c>
      <c r="O17" s="52"/>
      <c r="P17" s="86"/>
      <c r="Q17" s="86"/>
      <c r="R17" s="42"/>
    </row>
    <row r="18" spans="1:18" ht="11.25">
      <c r="A18" s="56" t="s">
        <v>29</v>
      </c>
      <c r="B18" s="52">
        <v>2070601</v>
      </c>
      <c r="C18" s="53"/>
      <c r="D18" s="53"/>
      <c r="E18" s="53">
        <f t="shared" si="0"/>
        <v>2070601</v>
      </c>
      <c r="F18" s="52">
        <f>B18</f>
        <v>2070601</v>
      </c>
      <c r="G18" s="98"/>
      <c r="H18" s="53"/>
      <c r="J18" s="98">
        <f t="shared" si="1"/>
        <v>2070601</v>
      </c>
      <c r="K18" s="52">
        <f>F18</f>
        <v>2070601</v>
      </c>
      <c r="N18" s="53">
        <f>SUM(K18:M18)</f>
        <v>2070601</v>
      </c>
      <c r="O18" s="52"/>
      <c r="P18" s="86"/>
      <c r="Q18" s="86"/>
      <c r="R18" s="42"/>
    </row>
    <row r="19" spans="1:18" ht="11.25">
      <c r="A19" s="62" t="s">
        <v>382</v>
      </c>
      <c r="B19" s="52"/>
      <c r="C19" s="53">
        <v>1119805</v>
      </c>
      <c r="D19" s="53"/>
      <c r="E19" s="53">
        <f t="shared" si="0"/>
        <v>1119805</v>
      </c>
      <c r="F19" s="52"/>
      <c r="G19" s="98"/>
      <c r="H19" s="53">
        <f>C19</f>
        <v>1119805</v>
      </c>
      <c r="I19" s="41">
        <v>-1</v>
      </c>
      <c r="J19" s="98">
        <f t="shared" si="1"/>
        <v>1119805</v>
      </c>
      <c r="K19" s="52"/>
      <c r="N19" s="53"/>
      <c r="O19" s="52"/>
      <c r="P19" s="86"/>
      <c r="Q19" s="86"/>
      <c r="R19" s="42"/>
    </row>
    <row r="20" spans="1:18" ht="11.25">
      <c r="A20" s="56" t="s">
        <v>383</v>
      </c>
      <c r="B20" s="52">
        <v>706981</v>
      </c>
      <c r="C20" s="53"/>
      <c r="D20" s="53"/>
      <c r="E20" s="53">
        <f t="shared" si="0"/>
        <v>706981</v>
      </c>
      <c r="F20" s="52">
        <f>B20</f>
        <v>706981</v>
      </c>
      <c r="G20" s="98"/>
      <c r="H20" s="53"/>
      <c r="J20" s="98">
        <f t="shared" si="1"/>
        <v>706981</v>
      </c>
      <c r="K20" s="52">
        <f>F20</f>
        <v>706981</v>
      </c>
      <c r="N20" s="53">
        <f>SUM(K20:M20)</f>
        <v>706981</v>
      </c>
      <c r="O20" s="52"/>
      <c r="P20" s="86"/>
      <c r="Q20" s="86"/>
      <c r="R20" s="42"/>
    </row>
    <row r="21" spans="1:18" ht="11.25">
      <c r="A21" s="34" t="s">
        <v>31</v>
      </c>
      <c r="B21" s="52">
        <v>31159000</v>
      </c>
      <c r="C21" s="53"/>
      <c r="D21" s="53"/>
      <c r="E21" s="53">
        <f t="shared" si="0"/>
        <v>31159000</v>
      </c>
      <c r="F21" s="52">
        <f>B21</f>
        <v>31159000</v>
      </c>
      <c r="G21" s="98"/>
      <c r="H21" s="53"/>
      <c r="J21" s="98">
        <f t="shared" si="1"/>
        <v>31159000</v>
      </c>
      <c r="K21" s="52">
        <f>F21</f>
        <v>31159000</v>
      </c>
      <c r="N21" s="53">
        <f>SUM(K21:M21)</f>
        <v>31159000</v>
      </c>
      <c r="O21" s="52"/>
      <c r="P21" s="86"/>
      <c r="Q21" s="86"/>
      <c r="R21" s="42"/>
    </row>
    <row r="22" spans="1:18" ht="11.25">
      <c r="A22" s="56" t="s">
        <v>30</v>
      </c>
      <c r="B22" s="52">
        <v>-14333333</v>
      </c>
      <c r="C22" s="53"/>
      <c r="D22" s="53"/>
      <c r="E22" s="53">
        <f t="shared" si="0"/>
        <v>-14333333</v>
      </c>
      <c r="F22" s="52">
        <f>B22</f>
        <v>-14333333</v>
      </c>
      <c r="G22" s="98"/>
      <c r="H22" s="53"/>
      <c r="J22" s="98">
        <f t="shared" si="1"/>
        <v>-14333333</v>
      </c>
      <c r="K22" s="52">
        <f>F22</f>
        <v>-14333333</v>
      </c>
      <c r="N22" s="53">
        <f>SUM(K22:M22)</f>
        <v>-14333333</v>
      </c>
      <c r="O22" s="52"/>
      <c r="P22" s="86"/>
      <c r="Q22" s="86"/>
      <c r="R22" s="42"/>
    </row>
    <row r="23" spans="1:18" ht="11.25">
      <c r="A23" s="56" t="s">
        <v>384</v>
      </c>
      <c r="B23" s="52">
        <v>-3714535</v>
      </c>
      <c r="C23" s="53"/>
      <c r="D23" s="53"/>
      <c r="E23" s="53">
        <f t="shared" si="0"/>
        <v>-3714535</v>
      </c>
      <c r="F23" s="52">
        <f>B23</f>
        <v>-3714535</v>
      </c>
      <c r="G23" s="98">
        <v>-1</v>
      </c>
      <c r="H23" s="53"/>
      <c r="J23" s="98">
        <f t="shared" si="1"/>
        <v>-3714535</v>
      </c>
      <c r="K23" s="52"/>
      <c r="N23" s="53"/>
      <c r="O23" s="52"/>
      <c r="P23" s="86"/>
      <c r="Q23" s="86"/>
      <c r="R23" s="42"/>
    </row>
    <row r="24" spans="1:18" ht="11.25">
      <c r="A24" s="56" t="s">
        <v>385</v>
      </c>
      <c r="B24" s="52">
        <v>-1009949</v>
      </c>
      <c r="C24" s="53">
        <v>-543964</v>
      </c>
      <c r="D24" s="53"/>
      <c r="E24" s="53">
        <f t="shared" si="0"/>
        <v>-1553913</v>
      </c>
      <c r="F24" s="52">
        <f>B24</f>
        <v>-1009949</v>
      </c>
      <c r="G24" s="98">
        <v>-1</v>
      </c>
      <c r="H24" s="53">
        <f>C24</f>
        <v>-543964</v>
      </c>
      <c r="I24" s="41">
        <v>-1</v>
      </c>
      <c r="J24" s="98">
        <f t="shared" si="1"/>
        <v>-1553913</v>
      </c>
      <c r="K24" s="52"/>
      <c r="N24" s="53"/>
      <c r="O24" s="52"/>
      <c r="P24" s="86"/>
      <c r="Q24" s="86"/>
      <c r="R24" s="42"/>
    </row>
    <row r="25" spans="1:18" ht="11.25">
      <c r="A25" s="64" t="s">
        <v>386</v>
      </c>
      <c r="B25" s="52"/>
      <c r="C25" s="53"/>
      <c r="D25" s="53"/>
      <c r="E25" s="53"/>
      <c r="F25" s="52"/>
      <c r="G25" s="53"/>
      <c r="H25" s="53"/>
      <c r="J25" s="98"/>
      <c r="K25" s="52"/>
      <c r="N25" s="53"/>
      <c r="O25" s="52"/>
      <c r="P25" s="86"/>
      <c r="Q25" s="86"/>
      <c r="R25" s="42"/>
    </row>
    <row r="26" spans="1:18" ht="11.25">
      <c r="A26" s="64" t="s">
        <v>48</v>
      </c>
      <c r="B26" s="52">
        <v>1386945</v>
      </c>
      <c r="C26" s="53"/>
      <c r="D26" s="53"/>
      <c r="E26" s="53">
        <f t="shared" si="0"/>
        <v>1386945</v>
      </c>
      <c r="F26" s="52">
        <v>-2947879</v>
      </c>
      <c r="G26" s="53">
        <v>-4</v>
      </c>
      <c r="H26" s="53"/>
      <c r="J26" s="98">
        <f t="shared" si="1"/>
        <v>-2947879</v>
      </c>
      <c r="K26" s="52">
        <f>F26</f>
        <v>-2947879</v>
      </c>
      <c r="N26" s="53">
        <f>SUM(K26:M26)</f>
        <v>-2947879</v>
      </c>
      <c r="O26" s="52"/>
      <c r="P26" s="86"/>
      <c r="Q26" s="86"/>
      <c r="R26" s="42"/>
    </row>
    <row r="27" spans="1:18" ht="11.25">
      <c r="A27" s="64" t="s">
        <v>47</v>
      </c>
      <c r="B27" s="52">
        <v>0</v>
      </c>
      <c r="C27" s="53"/>
      <c r="D27" s="53"/>
      <c r="E27" s="53">
        <f t="shared" si="0"/>
        <v>0</v>
      </c>
      <c r="F27" s="52">
        <v>-150000</v>
      </c>
      <c r="G27" s="53">
        <v>-4</v>
      </c>
      <c r="J27" s="98">
        <f t="shared" si="1"/>
        <v>-150000</v>
      </c>
      <c r="K27" s="52">
        <f>F27</f>
        <v>-150000</v>
      </c>
      <c r="N27" s="53">
        <f>SUM(K27:M27)</f>
        <v>-150000</v>
      </c>
      <c r="O27" s="52"/>
      <c r="P27" s="86"/>
      <c r="Q27" s="86"/>
      <c r="R27" s="42"/>
    </row>
    <row r="28" spans="1:18" s="34" customFormat="1" ht="11.25">
      <c r="A28" s="65"/>
      <c r="B28" s="40"/>
      <c r="C28" s="53"/>
      <c r="D28" s="53"/>
      <c r="E28" s="53"/>
      <c r="F28" s="102"/>
      <c r="G28" s="103"/>
      <c r="H28" s="103"/>
      <c r="I28" s="35"/>
      <c r="J28" s="103"/>
      <c r="K28" s="104"/>
      <c r="L28" s="103"/>
      <c r="M28" s="103"/>
      <c r="N28" s="103"/>
      <c r="O28" s="105"/>
      <c r="P28" s="103"/>
      <c r="Q28" s="103"/>
      <c r="R28" s="106"/>
    </row>
    <row r="29" spans="1:18" ht="11.25">
      <c r="A29" s="34"/>
      <c r="B29" s="57">
        <f>SUM(B10:B28)</f>
        <v>30383695</v>
      </c>
      <c r="C29" s="58">
        <f>SUM(C10:C28)</f>
        <v>1624968.9500000002</v>
      </c>
      <c r="D29" s="58">
        <f>SUM(D10:D28)</f>
        <v>0</v>
      </c>
      <c r="E29" s="58">
        <f>SUM(E10:E28)</f>
        <v>32008663.950000003</v>
      </c>
      <c r="F29" s="47">
        <f>SUM(F11:F27)</f>
        <v>23914774</v>
      </c>
      <c r="G29" s="94"/>
      <c r="H29" s="94">
        <f>SUM(H11:H27)</f>
        <v>1624968.9500000002</v>
      </c>
      <c r="I29" s="58"/>
      <c r="J29" s="94">
        <f>SUM(J11:J27)</f>
        <v>25539742.950000003</v>
      </c>
      <c r="K29" s="57">
        <f>SUM(K11:K28)</f>
        <v>29849583</v>
      </c>
      <c r="L29" s="58"/>
      <c r="M29" s="58"/>
      <c r="N29" s="58">
        <f>SUM(N11:N28)</f>
        <v>29849583</v>
      </c>
      <c r="O29" s="57">
        <f>SUM(O11:O28)</f>
        <v>2694424</v>
      </c>
      <c r="P29" s="58"/>
      <c r="Q29" s="58"/>
      <c r="R29" s="107">
        <f>SUM(R11:R28)</f>
        <v>2694424</v>
      </c>
    </row>
    <row r="30" spans="1:18" ht="11.25">
      <c r="A30" s="34"/>
      <c r="B30" s="40"/>
      <c r="C30" s="86"/>
      <c r="D30" s="86"/>
      <c r="E30" s="86"/>
      <c r="F30" s="40"/>
      <c r="J30" s="86"/>
      <c r="K30" s="40"/>
      <c r="O30" s="40"/>
      <c r="P30" s="86"/>
      <c r="Q30" s="86"/>
      <c r="R30" s="42"/>
    </row>
    <row r="31" spans="1:18" ht="11.25">
      <c r="A31" s="55" t="s">
        <v>32</v>
      </c>
      <c r="B31" s="40"/>
      <c r="C31" s="41"/>
      <c r="D31" s="41"/>
      <c r="E31" s="41"/>
      <c r="F31" s="40"/>
      <c r="J31" s="86"/>
      <c r="K31" s="40"/>
      <c r="O31" s="40"/>
      <c r="P31" s="86"/>
      <c r="Q31" s="86"/>
      <c r="R31" s="42"/>
    </row>
    <row r="32" spans="1:18" ht="11.25">
      <c r="A32" s="56" t="s">
        <v>387</v>
      </c>
      <c r="B32" s="40"/>
      <c r="C32" s="53"/>
      <c r="D32" s="53"/>
      <c r="E32" s="53">
        <f aca="true" t="shared" si="2" ref="E32:E40">SUM(B32:D32)</f>
        <v>0</v>
      </c>
      <c r="F32" s="40"/>
      <c r="J32" s="98">
        <f aca="true" t="shared" si="3" ref="J32:J40">+F32+H32</f>
        <v>0</v>
      </c>
      <c r="K32" s="40"/>
      <c r="O32" s="40"/>
      <c r="P32" s="86"/>
      <c r="Q32" s="86"/>
      <c r="R32" s="42"/>
    </row>
    <row r="33" spans="1:18" ht="11.25">
      <c r="A33" s="56" t="s">
        <v>388</v>
      </c>
      <c r="B33" s="40"/>
      <c r="C33" s="53"/>
      <c r="D33" s="53"/>
      <c r="E33" s="53">
        <f t="shared" si="2"/>
        <v>0</v>
      </c>
      <c r="F33" s="40"/>
      <c r="J33" s="98">
        <f t="shared" si="3"/>
        <v>0</v>
      </c>
      <c r="K33" s="40"/>
      <c r="O33" s="40"/>
      <c r="P33" s="86"/>
      <c r="Q33" s="86"/>
      <c r="R33" s="42"/>
    </row>
    <row r="34" spans="1:18" ht="11.25">
      <c r="A34" s="56" t="s">
        <v>33</v>
      </c>
      <c r="B34" s="40">
        <v>357633</v>
      </c>
      <c r="C34" s="53">
        <v>194355</v>
      </c>
      <c r="D34" s="53"/>
      <c r="E34" s="53">
        <f t="shared" si="2"/>
        <v>551988</v>
      </c>
      <c r="F34" s="40">
        <f>B34</f>
        <v>357633</v>
      </c>
      <c r="H34" s="41">
        <f>C34</f>
        <v>194355</v>
      </c>
      <c r="J34" s="98">
        <f t="shared" si="3"/>
        <v>551988</v>
      </c>
      <c r="K34" s="40">
        <f>F34</f>
        <v>357633</v>
      </c>
      <c r="N34" s="41">
        <f>SUM(K34:M34)</f>
        <v>357633</v>
      </c>
      <c r="O34" s="40">
        <f>H34</f>
        <v>194355</v>
      </c>
      <c r="P34" s="86"/>
      <c r="Q34" s="86"/>
      <c r="R34" s="42">
        <f>SUM(O34:Q34)</f>
        <v>194355</v>
      </c>
    </row>
    <row r="35" spans="1:18" ht="11.25">
      <c r="A35" s="56" t="s">
        <v>389</v>
      </c>
      <c r="B35" s="40"/>
      <c r="C35" s="53"/>
      <c r="D35" s="53"/>
      <c r="E35" s="53">
        <f t="shared" si="2"/>
        <v>0</v>
      </c>
      <c r="F35" s="40"/>
      <c r="J35" s="98">
        <f t="shared" si="3"/>
        <v>0</v>
      </c>
      <c r="K35" s="40"/>
      <c r="O35" s="40"/>
      <c r="P35" s="86"/>
      <c r="Q35" s="86"/>
      <c r="R35" s="42"/>
    </row>
    <row r="36" spans="1:18" ht="11.25">
      <c r="A36" s="56" t="s">
        <v>390</v>
      </c>
      <c r="B36" s="40"/>
      <c r="C36" s="53"/>
      <c r="D36" s="53"/>
      <c r="E36" s="53">
        <f t="shared" si="2"/>
        <v>0</v>
      </c>
      <c r="F36" s="40"/>
      <c r="J36" s="98">
        <f t="shared" si="3"/>
        <v>0</v>
      </c>
      <c r="K36" s="40"/>
      <c r="O36" s="40"/>
      <c r="P36" s="86"/>
      <c r="Q36" s="86"/>
      <c r="R36" s="42"/>
    </row>
    <row r="37" spans="1:18" ht="11.25">
      <c r="A37" s="64" t="s">
        <v>391</v>
      </c>
      <c r="B37" s="52">
        <v>0</v>
      </c>
      <c r="C37" s="53"/>
      <c r="D37" s="53"/>
      <c r="E37" s="53">
        <f t="shared" si="2"/>
        <v>0</v>
      </c>
      <c r="F37" s="40"/>
      <c r="J37" s="98">
        <f t="shared" si="3"/>
        <v>0</v>
      </c>
      <c r="K37" s="40"/>
      <c r="O37" s="40"/>
      <c r="P37" s="86"/>
      <c r="Q37" s="86"/>
      <c r="R37" s="42"/>
    </row>
    <row r="38" spans="1:18" ht="11.25">
      <c r="A38" s="99" t="s">
        <v>392</v>
      </c>
      <c r="B38" s="52">
        <v>863409</v>
      </c>
      <c r="C38" s="53"/>
      <c r="D38" s="53"/>
      <c r="E38" s="53">
        <f t="shared" si="2"/>
        <v>863409</v>
      </c>
      <c r="F38" s="40">
        <f>B38</f>
        <v>863409</v>
      </c>
      <c r="J38" s="98">
        <f t="shared" si="3"/>
        <v>863409</v>
      </c>
      <c r="K38" s="40">
        <f>+F38</f>
        <v>863409</v>
      </c>
      <c r="N38" s="41">
        <f>SUM(K38:M38)</f>
        <v>863409</v>
      </c>
      <c r="O38" s="40"/>
      <c r="P38" s="86"/>
      <c r="Q38" s="86"/>
      <c r="R38" s="42"/>
    </row>
    <row r="39" spans="1:18" ht="11.25">
      <c r="A39" s="56" t="s">
        <v>393</v>
      </c>
      <c r="B39" s="40"/>
      <c r="C39" s="53"/>
      <c r="D39" s="53"/>
      <c r="E39" s="53">
        <f t="shared" si="2"/>
        <v>0</v>
      </c>
      <c r="F39" s="40"/>
      <c r="J39" s="98">
        <f t="shared" si="3"/>
        <v>0</v>
      </c>
      <c r="K39" s="40"/>
      <c r="O39" s="40"/>
      <c r="P39" s="86"/>
      <c r="Q39" s="86"/>
      <c r="R39" s="42"/>
    </row>
    <row r="40" spans="1:18" ht="11.25">
      <c r="A40" s="56" t="s">
        <v>46</v>
      </c>
      <c r="B40" s="40">
        <v>-72821</v>
      </c>
      <c r="C40" s="53">
        <v>-43692</v>
      </c>
      <c r="D40" s="41"/>
      <c r="E40" s="53">
        <f t="shared" si="2"/>
        <v>-116513</v>
      </c>
      <c r="F40" s="40">
        <f>B40</f>
        <v>-72821</v>
      </c>
      <c r="H40" s="41">
        <f>C40</f>
        <v>-43692</v>
      </c>
      <c r="J40" s="98">
        <f t="shared" si="3"/>
        <v>-116513</v>
      </c>
      <c r="K40" s="40">
        <f>F40</f>
        <v>-72821</v>
      </c>
      <c r="N40" s="41">
        <f>SUM(K40:M40)</f>
        <v>-72821</v>
      </c>
      <c r="O40" s="40">
        <f>H40</f>
        <v>-43692</v>
      </c>
      <c r="P40" s="86"/>
      <c r="Q40" s="86"/>
      <c r="R40" s="42">
        <f>SUM(O40:Q40)</f>
        <v>-43692</v>
      </c>
    </row>
    <row r="41" spans="1:18" ht="11.25">
      <c r="A41" s="34"/>
      <c r="B41" s="40"/>
      <c r="C41" s="41"/>
      <c r="D41" s="41"/>
      <c r="E41" s="53"/>
      <c r="F41" s="47"/>
      <c r="G41" s="94"/>
      <c r="H41" s="94"/>
      <c r="J41" s="94"/>
      <c r="K41" s="47"/>
      <c r="L41" s="94"/>
      <c r="M41" s="94"/>
      <c r="N41" s="94"/>
      <c r="O41" s="47"/>
      <c r="P41" s="94"/>
      <c r="Q41" s="94"/>
      <c r="R41" s="108"/>
    </row>
    <row r="42" spans="1:18" ht="11.25">
      <c r="A42" s="59"/>
      <c r="B42" s="60">
        <f>SUM(B31:B41)</f>
        <v>1148221</v>
      </c>
      <c r="C42" s="61">
        <f>SUM(C31:C41)</f>
        <v>150663</v>
      </c>
      <c r="D42" s="61">
        <f>SUM(D31:D41)</f>
        <v>0</v>
      </c>
      <c r="E42" s="61">
        <f>SUM(E31:E41)</f>
        <v>1298884</v>
      </c>
      <c r="F42" s="57">
        <f>SUM(F34:F40)</f>
        <v>1148221</v>
      </c>
      <c r="G42" s="58"/>
      <c r="H42" s="58">
        <f>SUM(H34:H40)</f>
        <v>150663</v>
      </c>
      <c r="I42" s="58"/>
      <c r="J42" s="58">
        <f>SUM(J34:J40)</f>
        <v>1298884</v>
      </c>
      <c r="K42" s="57">
        <f>SUM(K32:K41)</f>
        <v>1148221</v>
      </c>
      <c r="L42" s="58"/>
      <c r="M42" s="58"/>
      <c r="N42" s="58">
        <f>SUM(N32:N41)</f>
        <v>1148221</v>
      </c>
      <c r="O42" s="57">
        <f>SUM(O32:O41)</f>
        <v>150663</v>
      </c>
      <c r="P42" s="58"/>
      <c r="Q42" s="58"/>
      <c r="R42" s="107">
        <f>SUM(R32:R41)</f>
        <v>150663</v>
      </c>
    </row>
    <row r="43" spans="1:18" ht="11.25">
      <c r="A43" s="59"/>
      <c r="B43" s="109"/>
      <c r="C43" s="110"/>
      <c r="D43" s="110"/>
      <c r="E43" s="110"/>
      <c r="F43" s="40"/>
      <c r="J43" s="86"/>
      <c r="K43" s="40"/>
      <c r="O43" s="40"/>
      <c r="P43" s="86"/>
      <c r="Q43" s="86"/>
      <c r="R43" s="42"/>
    </row>
    <row r="44" spans="1:18" ht="11.25">
      <c r="A44" s="55" t="s">
        <v>34</v>
      </c>
      <c r="B44" s="40"/>
      <c r="C44" s="41"/>
      <c r="D44" s="41"/>
      <c r="E44" s="41"/>
      <c r="F44" s="40"/>
      <c r="J44" s="86"/>
      <c r="K44" s="40"/>
      <c r="O44" s="40"/>
      <c r="P44" s="86"/>
      <c r="Q44" s="86"/>
      <c r="R44" s="42"/>
    </row>
    <row r="45" spans="2:18" ht="11.25">
      <c r="B45" s="40"/>
      <c r="C45" s="41"/>
      <c r="D45" s="41"/>
      <c r="E45" s="41"/>
      <c r="F45" s="40"/>
      <c r="J45" s="86"/>
      <c r="K45" s="40"/>
      <c r="O45" s="40"/>
      <c r="P45" s="86"/>
      <c r="Q45" s="86"/>
      <c r="R45" s="42"/>
    </row>
    <row r="46" spans="1:18" s="99" customFormat="1" ht="11.25">
      <c r="A46" s="62" t="s">
        <v>394</v>
      </c>
      <c r="B46" s="111">
        <v>-275178197</v>
      </c>
      <c r="C46" s="98">
        <v>-85277666</v>
      </c>
      <c r="D46" s="53">
        <v>-23041806</v>
      </c>
      <c r="E46" s="53">
        <f aca="true" t="shared" si="4" ref="E46:E108">SUM(B46:D46)</f>
        <v>-383497669</v>
      </c>
      <c r="F46" s="111">
        <f>B46+D46*0.6651</f>
        <v>-290503302.1706</v>
      </c>
      <c r="G46" s="112"/>
      <c r="H46" s="112">
        <f>C46+D46*0.3349</f>
        <v>-92994366.8294</v>
      </c>
      <c r="I46" s="112"/>
      <c r="J46" s="98">
        <f aca="true" t="shared" si="5" ref="J46:J108">+F46+H46</f>
        <v>-383497669</v>
      </c>
      <c r="K46" s="111">
        <f>F46</f>
        <v>-290503302.1706</v>
      </c>
      <c r="L46" s="112">
        <f>-K46</f>
        <v>290503302.1706</v>
      </c>
      <c r="M46" s="112"/>
      <c r="N46" s="112">
        <f>SUM(K46:M46)</f>
        <v>0</v>
      </c>
      <c r="O46" s="111">
        <f>H46</f>
        <v>-92994366.8294</v>
      </c>
      <c r="P46" s="113">
        <f>-O46</f>
        <v>92994366.8294</v>
      </c>
      <c r="Q46" s="113"/>
      <c r="R46" s="114">
        <f>SUM(O46:Q46)</f>
        <v>0</v>
      </c>
    </row>
    <row r="47" spans="1:18" s="51" customFormat="1" ht="11.25">
      <c r="A47" s="62" t="s">
        <v>395</v>
      </c>
      <c r="B47" s="111">
        <v>-20818377</v>
      </c>
      <c r="C47" s="98">
        <v>-8044049</v>
      </c>
      <c r="D47" s="53">
        <v>8130397</v>
      </c>
      <c r="E47" s="53">
        <f t="shared" si="4"/>
        <v>-20732029</v>
      </c>
      <c r="F47" s="111">
        <f>B47+D47*0.6651</f>
        <v>-15410849.9553</v>
      </c>
      <c r="G47" s="112"/>
      <c r="H47" s="112">
        <f>C47+D47*0.3349</f>
        <v>-5321179.0447</v>
      </c>
      <c r="I47" s="53"/>
      <c r="J47" s="98">
        <f t="shared" si="5"/>
        <v>-20732029</v>
      </c>
      <c r="K47" s="111">
        <f>F47</f>
        <v>-15410849.9553</v>
      </c>
      <c r="L47" s="112">
        <f>-K47</f>
        <v>15410849.9553</v>
      </c>
      <c r="M47" s="53"/>
      <c r="N47" s="112">
        <f>SUM(K47:M47)</f>
        <v>0</v>
      </c>
      <c r="O47" s="111">
        <f>H47</f>
        <v>-5321179.0447</v>
      </c>
      <c r="P47" s="113">
        <f>-O47</f>
        <v>5321179.0447</v>
      </c>
      <c r="Q47" s="98"/>
      <c r="R47" s="114">
        <f>SUM(O47:Q47)</f>
        <v>0</v>
      </c>
    </row>
    <row r="48" spans="1:18" ht="11.25">
      <c r="A48" s="62" t="s">
        <v>396</v>
      </c>
      <c r="B48" s="111"/>
      <c r="C48" s="98">
        <v>293352</v>
      </c>
      <c r="D48" s="53"/>
      <c r="E48" s="53">
        <f t="shared" si="4"/>
        <v>293352</v>
      </c>
      <c r="F48" s="111"/>
      <c r="G48" s="112"/>
      <c r="H48" s="112">
        <f>C48+D48*0.3349</f>
        <v>293352</v>
      </c>
      <c r="J48" s="98">
        <f t="shared" si="5"/>
        <v>293352</v>
      </c>
      <c r="K48" s="111"/>
      <c r="N48" s="112"/>
      <c r="O48" s="111">
        <f>H48</f>
        <v>293352</v>
      </c>
      <c r="P48" s="86"/>
      <c r="Q48" s="86">
        <f>-O48</f>
        <v>-293352</v>
      </c>
      <c r="R48" s="114">
        <f>SUM(O48:Q48)</f>
        <v>0</v>
      </c>
    </row>
    <row r="49" spans="1:18" ht="11.25">
      <c r="A49" s="56" t="s">
        <v>397</v>
      </c>
      <c r="B49" s="111">
        <v>6374000</v>
      </c>
      <c r="C49" s="98"/>
      <c r="D49" s="53"/>
      <c r="E49" s="53">
        <f t="shared" si="4"/>
        <v>6374000</v>
      </c>
      <c r="F49" s="111">
        <f>B49+D49*0.6651</f>
        <v>6374000</v>
      </c>
      <c r="G49" s="113"/>
      <c r="H49" s="112"/>
      <c r="J49" s="98">
        <f t="shared" si="5"/>
        <v>6374000</v>
      </c>
      <c r="K49" s="111">
        <f>F49</f>
        <v>6374000</v>
      </c>
      <c r="M49" s="41">
        <f>-K49</f>
        <v>-6374000</v>
      </c>
      <c r="N49" s="112">
        <f>SUM(K49:M49)</f>
        <v>0</v>
      </c>
      <c r="O49" s="111"/>
      <c r="P49" s="86"/>
      <c r="Q49" s="86"/>
      <c r="R49" s="114"/>
    </row>
    <row r="50" spans="1:18" ht="11.25">
      <c r="A50" s="56" t="s">
        <v>398</v>
      </c>
      <c r="B50" s="111"/>
      <c r="C50" s="98">
        <v>281286</v>
      </c>
      <c r="D50" s="53"/>
      <c r="E50" s="53">
        <f t="shared" si="4"/>
        <v>281286</v>
      </c>
      <c r="F50" s="111"/>
      <c r="G50" s="113"/>
      <c r="H50" s="112">
        <f>C50+D50*0.3349</f>
        <v>281286</v>
      </c>
      <c r="J50" s="98">
        <f t="shared" si="5"/>
        <v>281286</v>
      </c>
      <c r="K50" s="111"/>
      <c r="N50" s="112"/>
      <c r="O50" s="111">
        <f>H50</f>
        <v>281286</v>
      </c>
      <c r="P50" s="86"/>
      <c r="Q50" s="86">
        <f>-O50</f>
        <v>-281286</v>
      </c>
      <c r="R50" s="114">
        <f>SUM(O50:Q50)</f>
        <v>0</v>
      </c>
    </row>
    <row r="51" spans="1:18" ht="11.25">
      <c r="A51" s="56" t="s">
        <v>399</v>
      </c>
      <c r="B51" s="111">
        <v>-30343</v>
      </c>
      <c r="C51" s="98">
        <v>40096</v>
      </c>
      <c r="D51" s="53"/>
      <c r="E51" s="53">
        <f t="shared" si="4"/>
        <v>9753</v>
      </c>
      <c r="F51" s="111">
        <f aca="true" t="shared" si="6" ref="F51:F56">B51+D51*0.6651</f>
        <v>-30343</v>
      </c>
      <c r="G51" s="113">
        <v>-3</v>
      </c>
      <c r="H51" s="112">
        <f>C51+D51*0.3349</f>
        <v>40096</v>
      </c>
      <c r="I51" s="41">
        <v>-3</v>
      </c>
      <c r="J51" s="98">
        <f t="shared" si="5"/>
        <v>9753</v>
      </c>
      <c r="K51" s="111"/>
      <c r="N51" s="112"/>
      <c r="O51" s="111"/>
      <c r="P51" s="86"/>
      <c r="Q51" s="86"/>
      <c r="R51" s="114"/>
    </row>
    <row r="52" spans="1:18" ht="11.25">
      <c r="A52" s="56" t="s">
        <v>400</v>
      </c>
      <c r="B52" s="111">
        <v>1029754</v>
      </c>
      <c r="C52" s="98">
        <v>219232</v>
      </c>
      <c r="D52" s="53"/>
      <c r="E52" s="53">
        <f t="shared" si="4"/>
        <v>1248986</v>
      </c>
      <c r="F52" s="111">
        <f t="shared" si="6"/>
        <v>1029754</v>
      </c>
      <c r="G52" s="113">
        <v>-3</v>
      </c>
      <c r="H52" s="112">
        <f>C52+D52*0.3349</f>
        <v>219232</v>
      </c>
      <c r="I52" s="41">
        <v>-3</v>
      </c>
      <c r="J52" s="98">
        <f t="shared" si="5"/>
        <v>1248986</v>
      </c>
      <c r="K52" s="111"/>
      <c r="N52" s="112"/>
      <c r="O52" s="111"/>
      <c r="P52" s="86"/>
      <c r="Q52" s="86"/>
      <c r="R52" s="114"/>
    </row>
    <row r="53" spans="1:18" ht="11.25">
      <c r="A53" s="56" t="s">
        <v>401</v>
      </c>
      <c r="B53" s="111"/>
      <c r="C53" s="98"/>
      <c r="D53" s="53">
        <v>-1032041</v>
      </c>
      <c r="E53" s="53">
        <f t="shared" si="4"/>
        <v>-1032041</v>
      </c>
      <c r="F53" s="111">
        <f t="shared" si="6"/>
        <v>-686410.4691</v>
      </c>
      <c r="G53" s="113">
        <v>-3</v>
      </c>
      <c r="H53" s="112">
        <f>C53+D53*0.3349</f>
        <v>-345630.53089999995</v>
      </c>
      <c r="I53" s="41">
        <v>-3</v>
      </c>
      <c r="J53" s="98">
        <f t="shared" si="5"/>
        <v>-1032041</v>
      </c>
      <c r="K53" s="111"/>
      <c r="N53" s="112"/>
      <c r="O53" s="111"/>
      <c r="P53" s="86"/>
      <c r="Q53" s="86"/>
      <c r="R53" s="114"/>
    </row>
    <row r="54" spans="1:18" ht="11.25">
      <c r="A54" s="64" t="s">
        <v>402</v>
      </c>
      <c r="B54" s="111"/>
      <c r="C54" s="98"/>
      <c r="D54" s="53">
        <v>-323307</v>
      </c>
      <c r="E54" s="53">
        <f t="shared" si="4"/>
        <v>-323307</v>
      </c>
      <c r="F54" s="111">
        <f t="shared" si="6"/>
        <v>-215031.48570000002</v>
      </c>
      <c r="G54" s="113">
        <v>-3</v>
      </c>
      <c r="H54" s="112">
        <f>C54+D54*0.3349</f>
        <v>-108275.5143</v>
      </c>
      <c r="I54" s="41">
        <v>-3</v>
      </c>
      <c r="J54" s="98">
        <f t="shared" si="5"/>
        <v>-323307</v>
      </c>
      <c r="K54" s="111"/>
      <c r="N54" s="112"/>
      <c r="O54" s="111"/>
      <c r="P54" s="86"/>
      <c r="Q54" s="86"/>
      <c r="R54" s="114"/>
    </row>
    <row r="55" spans="1:18" ht="11.25">
      <c r="A55" s="56" t="s">
        <v>403</v>
      </c>
      <c r="B55" s="111">
        <v>0</v>
      </c>
      <c r="C55" s="98"/>
      <c r="D55" s="53"/>
      <c r="E55" s="53">
        <f t="shared" si="4"/>
        <v>0</v>
      </c>
      <c r="F55" s="111">
        <f t="shared" si="6"/>
        <v>0</v>
      </c>
      <c r="G55" s="113"/>
      <c r="H55" s="112"/>
      <c r="J55" s="98">
        <f t="shared" si="5"/>
        <v>0</v>
      </c>
      <c r="K55" s="111"/>
      <c r="N55" s="112"/>
      <c r="O55" s="111"/>
      <c r="P55" s="86"/>
      <c r="Q55" s="86"/>
      <c r="R55" s="114"/>
    </row>
    <row r="56" spans="1:18" ht="11.25">
      <c r="A56" s="56" t="s">
        <v>404</v>
      </c>
      <c r="B56" s="111">
        <v>-2167093</v>
      </c>
      <c r="C56" s="98">
        <v>-193631</v>
      </c>
      <c r="D56" s="53"/>
      <c r="E56" s="53">
        <f t="shared" si="4"/>
        <v>-2360724</v>
      </c>
      <c r="F56" s="111">
        <f t="shared" si="6"/>
        <v>-2167093</v>
      </c>
      <c r="G56" s="113">
        <v>-2</v>
      </c>
      <c r="H56" s="112">
        <f>C56+D56*0.3349</f>
        <v>-193631</v>
      </c>
      <c r="I56" s="41">
        <v>-2</v>
      </c>
      <c r="J56" s="98">
        <f t="shared" si="5"/>
        <v>-2360724</v>
      </c>
      <c r="K56" s="111"/>
      <c r="N56" s="112"/>
      <c r="O56" s="111"/>
      <c r="P56" s="86"/>
      <c r="Q56" s="86"/>
      <c r="R56" s="114"/>
    </row>
    <row r="57" spans="1:18" ht="11.25">
      <c r="A57" s="56" t="s">
        <v>45</v>
      </c>
      <c r="B57" s="111">
        <v>-1655287</v>
      </c>
      <c r="C57" s="98">
        <v>-4055120</v>
      </c>
      <c r="D57" s="53"/>
      <c r="E57" s="53">
        <f t="shared" si="4"/>
        <v>-5710407</v>
      </c>
      <c r="F57" s="111">
        <f>B57+D57*0.6651</f>
        <v>-1655287</v>
      </c>
      <c r="G57" s="113"/>
      <c r="H57" s="112">
        <f>C57+D57*0.3349</f>
        <v>-4055120</v>
      </c>
      <c r="I57" s="41">
        <v>-2</v>
      </c>
      <c r="J57" s="98">
        <f t="shared" si="5"/>
        <v>-5710407</v>
      </c>
      <c r="K57" s="111">
        <f>F57</f>
        <v>-1655287</v>
      </c>
      <c r="L57" s="41">
        <f>-K57</f>
        <v>1655287</v>
      </c>
      <c r="N57" s="112">
        <f>SUM(K57:M57)</f>
        <v>0</v>
      </c>
      <c r="O57" s="111"/>
      <c r="P57" s="86"/>
      <c r="Q57" s="86"/>
      <c r="R57" s="114"/>
    </row>
    <row r="58" spans="1:18" ht="11.25">
      <c r="A58" s="56" t="s">
        <v>405</v>
      </c>
      <c r="B58" s="111">
        <v>-426267</v>
      </c>
      <c r="C58" s="98"/>
      <c r="D58" s="53"/>
      <c r="E58" s="53">
        <f t="shared" si="4"/>
        <v>-426267</v>
      </c>
      <c r="F58" s="111">
        <f>B58+D58*0.6651</f>
        <v>-426267</v>
      </c>
      <c r="G58" s="113"/>
      <c r="H58" s="112"/>
      <c r="J58" s="98">
        <f t="shared" si="5"/>
        <v>-426267</v>
      </c>
      <c r="K58" s="111">
        <f>F58</f>
        <v>-426267</v>
      </c>
      <c r="L58" s="41">
        <f>-K58</f>
        <v>426267</v>
      </c>
      <c r="N58" s="112">
        <f>SUM(K58:M58)</f>
        <v>0</v>
      </c>
      <c r="O58" s="111"/>
      <c r="P58" s="86"/>
      <c r="Q58" s="86"/>
      <c r="R58" s="114"/>
    </row>
    <row r="59" spans="1:18" s="51" customFormat="1" ht="11.25">
      <c r="A59" s="115" t="s">
        <v>406</v>
      </c>
      <c r="B59" s="111"/>
      <c r="C59" s="98">
        <v>-8643539</v>
      </c>
      <c r="D59" s="53"/>
      <c r="E59" s="53">
        <f t="shared" si="4"/>
        <v>-8643539</v>
      </c>
      <c r="F59" s="111"/>
      <c r="G59" s="113"/>
      <c r="H59" s="112">
        <f>C59+D59*0.3349</f>
        <v>-8643539</v>
      </c>
      <c r="I59" s="53"/>
      <c r="J59" s="98">
        <f t="shared" si="5"/>
        <v>-8643539</v>
      </c>
      <c r="K59" s="111"/>
      <c r="L59" s="53"/>
      <c r="M59" s="53"/>
      <c r="N59" s="112"/>
      <c r="O59" s="111">
        <f>H59</f>
        <v>-8643539</v>
      </c>
      <c r="P59" s="98">
        <f>-O59</f>
        <v>8643539</v>
      </c>
      <c r="Q59" s="98"/>
      <c r="R59" s="114">
        <f>SUM(O59:Q59)</f>
        <v>0</v>
      </c>
    </row>
    <row r="60" spans="1:18" ht="11.25">
      <c r="A60" s="56" t="s">
        <v>407</v>
      </c>
      <c r="B60" s="111"/>
      <c r="C60" s="98"/>
      <c r="D60" s="53"/>
      <c r="E60" s="53">
        <f t="shared" si="4"/>
        <v>0</v>
      </c>
      <c r="F60" s="111"/>
      <c r="G60" s="113"/>
      <c r="H60" s="112"/>
      <c r="J60" s="98">
        <f t="shared" si="5"/>
        <v>0</v>
      </c>
      <c r="K60" s="111"/>
      <c r="N60" s="112"/>
      <c r="O60" s="111"/>
      <c r="P60" s="86"/>
      <c r="Q60" s="86"/>
      <c r="R60" s="114"/>
    </row>
    <row r="61" spans="1:18" ht="11.25">
      <c r="A61" s="56" t="s">
        <v>408</v>
      </c>
      <c r="B61" s="111"/>
      <c r="C61" s="98"/>
      <c r="D61" s="53">
        <v>717253</v>
      </c>
      <c r="E61" s="53">
        <f t="shared" si="4"/>
        <v>717253</v>
      </c>
      <c r="F61" s="111">
        <f>B61+D61*0.6651</f>
        <v>477044.97030000004</v>
      </c>
      <c r="G61" s="113">
        <v>-3</v>
      </c>
      <c r="H61" s="112">
        <f>C61+D61*0.3349</f>
        <v>240208.02969999998</v>
      </c>
      <c r="I61" s="41">
        <v>-3</v>
      </c>
      <c r="J61" s="98">
        <f t="shared" si="5"/>
        <v>717253</v>
      </c>
      <c r="K61" s="111"/>
      <c r="N61" s="112"/>
      <c r="O61" s="111"/>
      <c r="P61" s="86"/>
      <c r="Q61" s="86"/>
      <c r="R61" s="114"/>
    </row>
    <row r="62" spans="1:18" ht="11.25">
      <c r="A62" s="56" t="s">
        <v>35</v>
      </c>
      <c r="B62" s="111"/>
      <c r="C62" s="98"/>
      <c r="D62" s="53">
        <v>-3961119</v>
      </c>
      <c r="E62" s="53">
        <f t="shared" si="4"/>
        <v>-3961119</v>
      </c>
      <c r="F62" s="111">
        <f>B62+D62*0.6651</f>
        <v>-2634540.2469</v>
      </c>
      <c r="G62" s="113"/>
      <c r="H62" s="112">
        <f>C62+D62*0.3349</f>
        <v>-1326578.7530999999</v>
      </c>
      <c r="J62" s="98">
        <f t="shared" si="5"/>
        <v>-3961119</v>
      </c>
      <c r="K62" s="111">
        <f>F62</f>
        <v>-2634540.2469</v>
      </c>
      <c r="L62" s="41">
        <f>-K62</f>
        <v>2634540.2469</v>
      </c>
      <c r="N62" s="112">
        <f>SUM(K62:M62)</f>
        <v>0</v>
      </c>
      <c r="O62" s="111">
        <f>H62</f>
        <v>-1326578.7530999999</v>
      </c>
      <c r="P62" s="86">
        <f>-O62</f>
        <v>1326578.7530999999</v>
      </c>
      <c r="Q62" s="86"/>
      <c r="R62" s="114">
        <f>SUM(O62:Q62)</f>
        <v>0</v>
      </c>
    </row>
    <row r="63" spans="1:18" s="51" customFormat="1" ht="11.25">
      <c r="A63" s="64" t="s">
        <v>409</v>
      </c>
      <c r="B63" s="111"/>
      <c r="C63" s="98"/>
      <c r="D63" s="53">
        <v>-2572442</v>
      </c>
      <c r="E63" s="53">
        <f t="shared" si="4"/>
        <v>-2572442</v>
      </c>
      <c r="F63" s="111">
        <f>B63+D63*0.6651</f>
        <v>-1710931.1742</v>
      </c>
      <c r="G63" s="113"/>
      <c r="H63" s="112">
        <f>C63+D63*0.3349</f>
        <v>-861510.8258</v>
      </c>
      <c r="I63" s="53"/>
      <c r="J63" s="98">
        <f t="shared" si="5"/>
        <v>-2572442</v>
      </c>
      <c r="K63" s="111">
        <f>F63</f>
        <v>-1710931.1742</v>
      </c>
      <c r="L63" s="41">
        <f>-K63</f>
        <v>1710931.1742</v>
      </c>
      <c r="M63" s="53"/>
      <c r="N63" s="112">
        <f>SUM(K63:M63)</f>
        <v>0</v>
      </c>
      <c r="O63" s="111">
        <f>H63</f>
        <v>-861510.8258</v>
      </c>
      <c r="P63" s="86">
        <f>-O63</f>
        <v>861510.8258</v>
      </c>
      <c r="Q63" s="98"/>
      <c r="R63" s="114">
        <f>SUM(O63:Q63)</f>
        <v>0</v>
      </c>
    </row>
    <row r="64" spans="1:18" s="51" customFormat="1" ht="11.25">
      <c r="A64" s="64" t="s">
        <v>44</v>
      </c>
      <c r="B64" s="111">
        <v>2045865</v>
      </c>
      <c r="C64" s="98"/>
      <c r="D64" s="53"/>
      <c r="E64" s="53">
        <f t="shared" si="4"/>
        <v>2045865</v>
      </c>
      <c r="F64" s="111">
        <f>B64+D64*0.6651</f>
        <v>2045865</v>
      </c>
      <c r="G64" s="113"/>
      <c r="H64" s="112"/>
      <c r="I64" s="53"/>
      <c r="J64" s="98">
        <f t="shared" si="5"/>
        <v>2045865</v>
      </c>
      <c r="K64" s="111">
        <f>F64</f>
        <v>2045865</v>
      </c>
      <c r="L64" s="53"/>
      <c r="M64" s="53">
        <f>-K64</f>
        <v>-2045865</v>
      </c>
      <c r="N64" s="112">
        <f>SUM(K64:M64)</f>
        <v>0</v>
      </c>
      <c r="O64" s="111"/>
      <c r="P64" s="98"/>
      <c r="Q64" s="98"/>
      <c r="R64" s="114"/>
    </row>
    <row r="65" spans="1:18" s="34" customFormat="1" ht="11.25">
      <c r="A65" s="64" t="s">
        <v>54</v>
      </c>
      <c r="B65" s="111">
        <v>13305734</v>
      </c>
      <c r="C65" s="98">
        <v>1964785</v>
      </c>
      <c r="D65" s="53"/>
      <c r="E65" s="53">
        <f t="shared" si="4"/>
        <v>15270519</v>
      </c>
      <c r="F65" s="111">
        <f>B65+D65*0.6651</f>
        <v>13305734</v>
      </c>
      <c r="G65" s="113"/>
      <c r="H65" s="112">
        <f>C65+D65*0.3349</f>
        <v>1964785</v>
      </c>
      <c r="I65" s="35"/>
      <c r="J65" s="98">
        <f t="shared" si="5"/>
        <v>15270519</v>
      </c>
      <c r="K65" s="111">
        <f>F65</f>
        <v>13305734</v>
      </c>
      <c r="L65" s="35"/>
      <c r="M65" s="53">
        <f>-K65</f>
        <v>-13305734</v>
      </c>
      <c r="N65" s="112">
        <f>SUM(K65:M65)</f>
        <v>0</v>
      </c>
      <c r="O65" s="111">
        <f>H65</f>
        <v>1964785</v>
      </c>
      <c r="P65" s="116"/>
      <c r="Q65" s="116">
        <f>-O65</f>
        <v>-1964785</v>
      </c>
      <c r="R65" s="114">
        <f>SUM(O65:Q65)</f>
        <v>0</v>
      </c>
    </row>
    <row r="66" spans="1:18" ht="11.25">
      <c r="A66" s="65" t="s">
        <v>410</v>
      </c>
      <c r="B66" s="111">
        <v>-5253460</v>
      </c>
      <c r="C66" s="98"/>
      <c r="D66" s="53"/>
      <c r="E66" s="53">
        <f t="shared" si="4"/>
        <v>-5253460</v>
      </c>
      <c r="F66" s="111"/>
      <c r="G66" s="113"/>
      <c r="H66" s="112">
        <f>B66</f>
        <v>-5253460</v>
      </c>
      <c r="J66" s="98">
        <f t="shared" si="5"/>
        <v>-5253460</v>
      </c>
      <c r="K66" s="111"/>
      <c r="N66" s="112"/>
      <c r="O66" s="111">
        <f>H66</f>
        <v>-5253460</v>
      </c>
      <c r="P66" s="86">
        <f>-O66</f>
        <v>5253460</v>
      </c>
      <c r="Q66" s="86"/>
      <c r="R66" s="114">
        <f>SUM(O66:Q66)</f>
        <v>0</v>
      </c>
    </row>
    <row r="67" spans="1:18" s="34" customFormat="1" ht="11.25">
      <c r="A67" s="65" t="s">
        <v>411</v>
      </c>
      <c r="B67" s="111">
        <v>4832735</v>
      </c>
      <c r="C67" s="98"/>
      <c r="D67" s="53"/>
      <c r="E67" s="53">
        <f t="shared" si="4"/>
        <v>4832735</v>
      </c>
      <c r="F67" s="111"/>
      <c r="G67" s="113"/>
      <c r="H67" s="112">
        <f>B67</f>
        <v>4832735</v>
      </c>
      <c r="I67" s="35"/>
      <c r="J67" s="98">
        <f t="shared" si="5"/>
        <v>4832735</v>
      </c>
      <c r="K67" s="111"/>
      <c r="L67" s="35"/>
      <c r="M67" s="35"/>
      <c r="N67" s="112"/>
      <c r="O67" s="111">
        <f>H67</f>
        <v>4832735</v>
      </c>
      <c r="P67" s="116"/>
      <c r="Q67" s="116">
        <f>-O67</f>
        <v>-4832735</v>
      </c>
      <c r="R67" s="114">
        <f>SUM(O67:Q67)</f>
        <v>0</v>
      </c>
    </row>
    <row r="68" spans="1:18" ht="11.25">
      <c r="A68" s="62" t="s">
        <v>412</v>
      </c>
      <c r="B68" s="101"/>
      <c r="C68" s="113">
        <v>-939247</v>
      </c>
      <c r="D68" s="53"/>
      <c r="E68" s="53">
        <f t="shared" si="4"/>
        <v>-939247</v>
      </c>
      <c r="F68" s="111"/>
      <c r="G68" s="113"/>
      <c r="H68" s="112">
        <f>C68+D68*0.3349</f>
        <v>-939247</v>
      </c>
      <c r="J68" s="98">
        <f t="shared" si="5"/>
        <v>-939247</v>
      </c>
      <c r="K68" s="111"/>
      <c r="N68" s="112"/>
      <c r="O68" s="111">
        <f>H68</f>
        <v>-939247</v>
      </c>
      <c r="P68" s="86">
        <f>-O68</f>
        <v>939247</v>
      </c>
      <c r="Q68" s="86"/>
      <c r="R68" s="114">
        <f>SUM(O68:Q68)</f>
        <v>0</v>
      </c>
    </row>
    <row r="69" spans="1:18" s="34" customFormat="1" ht="11.25">
      <c r="A69" s="65" t="s">
        <v>413</v>
      </c>
      <c r="B69" s="117"/>
      <c r="C69" s="113">
        <v>660888</v>
      </c>
      <c r="D69" s="53"/>
      <c r="E69" s="53">
        <f t="shared" si="4"/>
        <v>660888</v>
      </c>
      <c r="F69" s="111"/>
      <c r="G69" s="113"/>
      <c r="H69" s="112">
        <f>C69+D69*0.3349</f>
        <v>660888</v>
      </c>
      <c r="I69" s="35"/>
      <c r="J69" s="98">
        <f t="shared" si="5"/>
        <v>660888</v>
      </c>
      <c r="K69" s="111"/>
      <c r="L69" s="35"/>
      <c r="M69" s="35"/>
      <c r="N69" s="112"/>
      <c r="O69" s="111">
        <f>H69</f>
        <v>660888</v>
      </c>
      <c r="P69" s="116"/>
      <c r="Q69" s="116">
        <f>-O69</f>
        <v>-660888</v>
      </c>
      <c r="R69" s="114">
        <f>SUM(O69:Q69)</f>
        <v>0</v>
      </c>
    </row>
    <row r="70" spans="1:18" s="51" customFormat="1" ht="11.25">
      <c r="A70" s="64" t="s">
        <v>414</v>
      </c>
      <c r="B70" s="111"/>
      <c r="C70" s="98"/>
      <c r="D70" s="53">
        <v>1081019</v>
      </c>
      <c r="E70" s="53">
        <f t="shared" si="4"/>
        <v>1081019</v>
      </c>
      <c r="F70" s="111">
        <f>B70+D70*0.6651</f>
        <v>718985.7369</v>
      </c>
      <c r="G70" s="113">
        <v>-3</v>
      </c>
      <c r="H70" s="112">
        <f>C70+D70*0.3349</f>
        <v>362033.2631</v>
      </c>
      <c r="I70" s="53">
        <v>-3</v>
      </c>
      <c r="J70" s="98">
        <f t="shared" si="5"/>
        <v>1081019</v>
      </c>
      <c r="K70" s="111"/>
      <c r="L70" s="53"/>
      <c r="M70" s="53"/>
      <c r="N70" s="112"/>
      <c r="O70" s="111"/>
      <c r="P70" s="98"/>
      <c r="Q70" s="98"/>
      <c r="R70" s="114"/>
    </row>
    <row r="71" spans="1:18" ht="11.25">
      <c r="A71" s="56" t="s">
        <v>415</v>
      </c>
      <c r="B71" s="111"/>
      <c r="C71" s="98"/>
      <c r="D71" s="53">
        <v>-5506248</v>
      </c>
      <c r="E71" s="53">
        <f t="shared" si="4"/>
        <v>-5506248</v>
      </c>
      <c r="F71" s="111">
        <f>B71+D71*0.6651</f>
        <v>-3662205.5448000003</v>
      </c>
      <c r="G71" s="113">
        <v>-3</v>
      </c>
      <c r="H71" s="112">
        <f>C71+D71*0.3349</f>
        <v>-1844042.4552</v>
      </c>
      <c r="I71" s="41">
        <v>-3</v>
      </c>
      <c r="J71" s="98">
        <f t="shared" si="5"/>
        <v>-5506248</v>
      </c>
      <c r="K71" s="111"/>
      <c r="N71" s="112"/>
      <c r="O71" s="111"/>
      <c r="P71" s="86"/>
      <c r="Q71" s="86"/>
      <c r="R71" s="114"/>
    </row>
    <row r="72" spans="1:18" ht="11.25">
      <c r="A72" s="56" t="s">
        <v>416</v>
      </c>
      <c r="B72" s="111"/>
      <c r="C72" s="98">
        <v>278879</v>
      </c>
      <c r="D72" s="53"/>
      <c r="E72" s="53">
        <f t="shared" si="4"/>
        <v>278879</v>
      </c>
      <c r="F72" s="111"/>
      <c r="G72" s="113"/>
      <c r="H72" s="112">
        <f>C72+D72*0.3349</f>
        <v>278879</v>
      </c>
      <c r="J72" s="98">
        <f t="shared" si="5"/>
        <v>278879</v>
      </c>
      <c r="K72" s="111"/>
      <c r="N72" s="112"/>
      <c r="O72" s="111">
        <f>H72</f>
        <v>278879</v>
      </c>
      <c r="P72" s="86"/>
      <c r="Q72" s="86">
        <f>-O72</f>
        <v>-278879</v>
      </c>
      <c r="R72" s="114">
        <f>SUM(O72:Q72)</f>
        <v>0</v>
      </c>
    </row>
    <row r="73" spans="1:18" ht="11.25">
      <c r="A73" s="56" t="s">
        <v>417</v>
      </c>
      <c r="B73" s="111">
        <v>-457531</v>
      </c>
      <c r="C73" s="98"/>
      <c r="D73" s="53"/>
      <c r="E73" s="53">
        <f t="shared" si="4"/>
        <v>-457531</v>
      </c>
      <c r="F73" s="111">
        <f aca="true" t="shared" si="7" ref="F73:F108">B73+D73*0.6651</f>
        <v>-457531</v>
      </c>
      <c r="G73" s="113"/>
      <c r="H73" s="112"/>
      <c r="J73" s="98">
        <f t="shared" si="5"/>
        <v>-457531</v>
      </c>
      <c r="K73" s="111">
        <f>F73</f>
        <v>-457531</v>
      </c>
      <c r="L73" s="41">
        <f>-K73</f>
        <v>457531</v>
      </c>
      <c r="N73" s="112">
        <f>SUM(K73:M73)</f>
        <v>0</v>
      </c>
      <c r="O73" s="111"/>
      <c r="P73" s="86"/>
      <c r="Q73" s="86"/>
      <c r="R73" s="114"/>
    </row>
    <row r="74" spans="1:18" ht="11.25">
      <c r="A74" s="36" t="s">
        <v>418</v>
      </c>
      <c r="B74" s="111">
        <v>1205976</v>
      </c>
      <c r="C74" s="98"/>
      <c r="D74" s="53"/>
      <c r="E74" s="53">
        <f t="shared" si="4"/>
        <v>1205976</v>
      </c>
      <c r="F74" s="111">
        <f t="shared" si="7"/>
        <v>1205976</v>
      </c>
      <c r="G74" s="113"/>
      <c r="H74" s="112"/>
      <c r="J74" s="98">
        <f t="shared" si="5"/>
        <v>1205976</v>
      </c>
      <c r="K74" s="111">
        <f>F74</f>
        <v>1205976</v>
      </c>
      <c r="M74" s="41">
        <f>-K74</f>
        <v>-1205976</v>
      </c>
      <c r="N74" s="112">
        <f>SUM(K74:M74)</f>
        <v>0</v>
      </c>
      <c r="O74" s="111"/>
      <c r="P74" s="86"/>
      <c r="Q74" s="86"/>
      <c r="R74" s="114"/>
    </row>
    <row r="75" spans="1:18" ht="11.25">
      <c r="A75" s="56" t="s">
        <v>43</v>
      </c>
      <c r="B75" s="111">
        <v>-31142</v>
      </c>
      <c r="C75" s="98"/>
      <c r="D75" s="53"/>
      <c r="E75" s="53">
        <f t="shared" si="4"/>
        <v>-31142</v>
      </c>
      <c r="F75" s="111">
        <f t="shared" si="7"/>
        <v>-31142</v>
      </c>
      <c r="G75" s="113"/>
      <c r="H75" s="112"/>
      <c r="J75" s="98">
        <f t="shared" si="5"/>
        <v>-31142</v>
      </c>
      <c r="K75" s="111">
        <f>F75</f>
        <v>-31142</v>
      </c>
      <c r="L75" s="41">
        <f>-K75</f>
        <v>31142</v>
      </c>
      <c r="N75" s="112">
        <f>SUM(K75:M75)</f>
        <v>0</v>
      </c>
      <c r="O75" s="111"/>
      <c r="P75" s="86"/>
      <c r="Q75" s="86"/>
      <c r="R75" s="114"/>
    </row>
    <row r="76" spans="1:18" ht="11.25">
      <c r="A76" s="65" t="s">
        <v>419</v>
      </c>
      <c r="B76" s="111">
        <v>35483321</v>
      </c>
      <c r="C76" s="98"/>
      <c r="D76" s="53"/>
      <c r="E76" s="53">
        <f t="shared" si="4"/>
        <v>35483321</v>
      </c>
      <c r="F76" s="111">
        <f t="shared" si="7"/>
        <v>35483321</v>
      </c>
      <c r="G76" s="113">
        <v>-3</v>
      </c>
      <c r="H76" s="112"/>
      <c r="J76" s="98">
        <f t="shared" si="5"/>
        <v>35483321</v>
      </c>
      <c r="K76" s="111"/>
      <c r="N76" s="112"/>
      <c r="O76" s="111"/>
      <c r="P76" s="86"/>
      <c r="Q76" s="86"/>
      <c r="R76" s="114"/>
    </row>
    <row r="77" spans="1:18" ht="11.25">
      <c r="A77" s="56" t="s">
        <v>420</v>
      </c>
      <c r="B77" s="111">
        <v>166953099</v>
      </c>
      <c r="C77" s="98">
        <v>0</v>
      </c>
      <c r="D77" s="53"/>
      <c r="E77" s="53">
        <f t="shared" si="4"/>
        <v>166953099</v>
      </c>
      <c r="F77" s="111">
        <f t="shared" si="7"/>
        <v>166953099</v>
      </c>
      <c r="G77" s="113">
        <v>-3</v>
      </c>
      <c r="H77" s="112"/>
      <c r="J77" s="98">
        <f t="shared" si="5"/>
        <v>166953099</v>
      </c>
      <c r="K77" s="111"/>
      <c r="N77" s="112"/>
      <c r="O77" s="111"/>
      <c r="P77" s="86"/>
      <c r="Q77" s="86"/>
      <c r="R77" s="114"/>
    </row>
    <row r="78" spans="1:18" ht="11.25">
      <c r="A78" s="56" t="s">
        <v>36</v>
      </c>
      <c r="B78" s="111"/>
      <c r="C78" s="98"/>
      <c r="D78" s="53">
        <v>-1749996</v>
      </c>
      <c r="E78" s="53">
        <f t="shared" si="4"/>
        <v>-1749996</v>
      </c>
      <c r="F78" s="111">
        <f t="shared" si="7"/>
        <v>-1163922.3396</v>
      </c>
      <c r="G78" s="113"/>
      <c r="H78" s="112">
        <f>C78+D78*0.3349</f>
        <v>-586073.6603999999</v>
      </c>
      <c r="J78" s="98">
        <f t="shared" si="5"/>
        <v>-1749996</v>
      </c>
      <c r="K78" s="111">
        <f>F78</f>
        <v>-1163922.3396</v>
      </c>
      <c r="L78" s="41">
        <f>-K78</f>
        <v>1163922.3396</v>
      </c>
      <c r="N78" s="112">
        <f>SUM(K78:M78)</f>
        <v>0</v>
      </c>
      <c r="O78" s="111">
        <f>H78</f>
        <v>-586073.6603999999</v>
      </c>
      <c r="P78" s="86">
        <f>-O78</f>
        <v>586073.6603999999</v>
      </c>
      <c r="Q78" s="86"/>
      <c r="R78" s="114">
        <f>SUM(O78:Q78)</f>
        <v>0</v>
      </c>
    </row>
    <row r="79" spans="1:18" ht="11.25">
      <c r="A79" s="56" t="s">
        <v>421</v>
      </c>
      <c r="B79" s="111">
        <v>-408335</v>
      </c>
      <c r="C79" s="98"/>
      <c r="D79" s="53"/>
      <c r="E79" s="53">
        <f t="shared" si="4"/>
        <v>-408335</v>
      </c>
      <c r="F79" s="111">
        <f t="shared" si="7"/>
        <v>-408335</v>
      </c>
      <c r="G79" s="113">
        <v>-3</v>
      </c>
      <c r="H79" s="112"/>
      <c r="J79" s="98">
        <f t="shared" si="5"/>
        <v>-408335</v>
      </c>
      <c r="K79" s="111"/>
      <c r="N79" s="112"/>
      <c r="O79" s="111"/>
      <c r="P79" s="86"/>
      <c r="Q79" s="86"/>
      <c r="R79" s="114"/>
    </row>
    <row r="80" spans="1:18" s="34" customFormat="1" ht="11.25">
      <c r="A80" s="65" t="s">
        <v>422</v>
      </c>
      <c r="B80" s="111">
        <v>-23905197</v>
      </c>
      <c r="C80" s="98">
        <v>-15850608</v>
      </c>
      <c r="D80" s="53"/>
      <c r="E80" s="53">
        <f t="shared" si="4"/>
        <v>-39755805</v>
      </c>
      <c r="F80" s="111">
        <f t="shared" si="7"/>
        <v>-23905197</v>
      </c>
      <c r="G80" s="113">
        <v>-3</v>
      </c>
      <c r="H80" s="112">
        <f>C80+D80*0.3349</f>
        <v>-15850608</v>
      </c>
      <c r="I80" s="35">
        <v>-3</v>
      </c>
      <c r="J80" s="98">
        <f t="shared" si="5"/>
        <v>-39755805</v>
      </c>
      <c r="K80" s="111"/>
      <c r="L80" s="41"/>
      <c r="M80" s="35"/>
      <c r="N80" s="112"/>
      <c r="O80" s="111"/>
      <c r="P80" s="116"/>
      <c r="Q80" s="116"/>
      <c r="R80" s="114"/>
    </row>
    <row r="81" spans="1:18" ht="11.25">
      <c r="A81" s="36" t="s">
        <v>42</v>
      </c>
      <c r="B81" s="111"/>
      <c r="C81" s="98"/>
      <c r="D81" s="53">
        <v>-1575000</v>
      </c>
      <c r="E81" s="53">
        <f t="shared" si="4"/>
        <v>-1575000</v>
      </c>
      <c r="F81" s="111">
        <f t="shared" si="7"/>
        <v>-1047532.5</v>
      </c>
      <c r="G81" s="113"/>
      <c r="H81" s="112">
        <f>C81+D81*0.3349</f>
        <v>-527467.5</v>
      </c>
      <c r="J81" s="98">
        <f t="shared" si="5"/>
        <v>-1575000</v>
      </c>
      <c r="K81" s="111">
        <f>F81</f>
        <v>-1047532.5</v>
      </c>
      <c r="L81" s="41">
        <f>-K81</f>
        <v>1047532.5</v>
      </c>
      <c r="N81" s="112">
        <f>SUM(K81:M81)</f>
        <v>0</v>
      </c>
      <c r="O81" s="111">
        <f>H81</f>
        <v>-527467.5</v>
      </c>
      <c r="P81" s="86">
        <f>-O81</f>
        <v>527467.5</v>
      </c>
      <c r="Q81" s="86"/>
      <c r="R81" s="114">
        <f>SUM(O81:Q81)</f>
        <v>0</v>
      </c>
    </row>
    <row r="82" spans="1:18" ht="11.25">
      <c r="A82" s="56" t="s">
        <v>423</v>
      </c>
      <c r="B82" s="101"/>
      <c r="C82" s="98"/>
      <c r="D82" s="53">
        <v>1095641</v>
      </c>
      <c r="E82" s="53">
        <f t="shared" si="4"/>
        <v>1095641</v>
      </c>
      <c r="F82" s="111">
        <f t="shared" si="7"/>
        <v>728710.8291</v>
      </c>
      <c r="G82" s="113">
        <v>-1</v>
      </c>
      <c r="H82" s="112">
        <f>C82+D82*0.3349</f>
        <v>366930.17089999997</v>
      </c>
      <c r="I82" s="41">
        <v>-1</v>
      </c>
      <c r="J82" s="98">
        <f t="shared" si="5"/>
        <v>1095641</v>
      </c>
      <c r="K82" s="111"/>
      <c r="N82" s="112"/>
      <c r="O82" s="111"/>
      <c r="P82" s="86"/>
      <c r="Q82" s="86"/>
      <c r="R82" s="114"/>
    </row>
    <row r="83" spans="1:18" ht="11.25">
      <c r="A83" s="56" t="s">
        <v>424</v>
      </c>
      <c r="B83" s="111">
        <v>-7209606</v>
      </c>
      <c r="C83" s="98"/>
      <c r="D83" s="53"/>
      <c r="E83" s="53">
        <f t="shared" si="4"/>
        <v>-7209606</v>
      </c>
      <c r="F83" s="111">
        <f t="shared" si="7"/>
        <v>-7209606</v>
      </c>
      <c r="G83" s="113">
        <v>-3</v>
      </c>
      <c r="H83" s="112"/>
      <c r="J83" s="98">
        <f t="shared" si="5"/>
        <v>-7209606</v>
      </c>
      <c r="K83" s="111"/>
      <c r="N83" s="112"/>
      <c r="O83" s="111"/>
      <c r="P83" s="86"/>
      <c r="Q83" s="86"/>
      <c r="R83" s="114"/>
    </row>
    <row r="84" spans="1:18" ht="11.25">
      <c r="A84" s="56" t="s">
        <v>425</v>
      </c>
      <c r="B84" s="111">
        <v>4211405</v>
      </c>
      <c r="C84" s="98"/>
      <c r="D84" s="53"/>
      <c r="E84" s="53">
        <f t="shared" si="4"/>
        <v>4211405</v>
      </c>
      <c r="F84" s="111">
        <f t="shared" si="7"/>
        <v>4211405</v>
      </c>
      <c r="G84" s="113"/>
      <c r="H84" s="112"/>
      <c r="J84" s="98">
        <f t="shared" si="5"/>
        <v>4211405</v>
      </c>
      <c r="K84" s="111">
        <f>F84</f>
        <v>4211405</v>
      </c>
      <c r="M84" s="41">
        <f>-K84</f>
        <v>-4211405</v>
      </c>
      <c r="N84" s="112">
        <f>SUM(K84:M84)</f>
        <v>0</v>
      </c>
      <c r="O84" s="111"/>
      <c r="P84" s="86"/>
      <c r="Q84" s="86"/>
      <c r="R84" s="114"/>
    </row>
    <row r="85" spans="1:18" ht="11.25">
      <c r="A85" s="56" t="s">
        <v>426</v>
      </c>
      <c r="B85" s="111"/>
      <c r="C85" s="98"/>
      <c r="D85" s="53"/>
      <c r="E85" s="53">
        <f t="shared" si="4"/>
        <v>0</v>
      </c>
      <c r="F85" s="111">
        <f t="shared" si="7"/>
        <v>0</v>
      </c>
      <c r="G85" s="113"/>
      <c r="H85" s="112"/>
      <c r="J85" s="98">
        <f t="shared" si="5"/>
        <v>0</v>
      </c>
      <c r="K85" s="111"/>
      <c r="N85" s="112"/>
      <c r="O85" s="111"/>
      <c r="P85" s="86"/>
      <c r="Q85" s="86"/>
      <c r="R85" s="114"/>
    </row>
    <row r="86" spans="1:18" ht="11.25">
      <c r="A86" s="65" t="s">
        <v>37</v>
      </c>
      <c r="B86" s="111"/>
      <c r="C86" s="98"/>
      <c r="D86" s="53">
        <v>629528</v>
      </c>
      <c r="E86" s="53">
        <f t="shared" si="4"/>
        <v>629528</v>
      </c>
      <c r="F86" s="111">
        <f t="shared" si="7"/>
        <v>418699.0728</v>
      </c>
      <c r="G86" s="113"/>
      <c r="H86" s="112">
        <f>C86+D86*0.3349</f>
        <v>210828.92719999998</v>
      </c>
      <c r="J86" s="98">
        <f t="shared" si="5"/>
        <v>629528</v>
      </c>
      <c r="K86" s="111">
        <f>F86</f>
        <v>418699.0728</v>
      </c>
      <c r="M86" s="41">
        <f>-K86</f>
        <v>-418699.0728</v>
      </c>
      <c r="N86" s="112">
        <f>SUM(K86:M86)</f>
        <v>0</v>
      </c>
      <c r="O86" s="111">
        <f>H86</f>
        <v>210828.92719999998</v>
      </c>
      <c r="P86" s="86"/>
      <c r="Q86" s="86">
        <f>-O86</f>
        <v>-210828.92719999998</v>
      </c>
      <c r="R86" s="114">
        <f>SUM(O86:Q86)</f>
        <v>0</v>
      </c>
    </row>
    <row r="87" spans="1:18" ht="11.25">
      <c r="A87" s="56" t="s">
        <v>427</v>
      </c>
      <c r="B87" s="111">
        <v>2521834</v>
      </c>
      <c r="C87" s="98">
        <v>2778387</v>
      </c>
      <c r="D87" s="53"/>
      <c r="E87" s="53">
        <f t="shared" si="4"/>
        <v>5300221</v>
      </c>
      <c r="F87" s="111">
        <f t="shared" si="7"/>
        <v>2521834</v>
      </c>
      <c r="G87" s="113">
        <v>-3</v>
      </c>
      <c r="H87" s="112">
        <f>C87+D87*0.3349</f>
        <v>2778387</v>
      </c>
      <c r="I87" s="41">
        <v>-3</v>
      </c>
      <c r="J87" s="98">
        <f t="shared" si="5"/>
        <v>5300221</v>
      </c>
      <c r="K87" s="111"/>
      <c r="N87" s="112"/>
      <c r="O87" s="111"/>
      <c r="P87" s="86"/>
      <c r="Q87" s="86"/>
      <c r="R87" s="114"/>
    </row>
    <row r="88" spans="1:18" ht="11.25">
      <c r="A88" s="56" t="s">
        <v>428</v>
      </c>
      <c r="B88" s="111">
        <v>-1035762</v>
      </c>
      <c r="C88" s="98">
        <v>-2022307</v>
      </c>
      <c r="D88" s="53"/>
      <c r="E88" s="53">
        <f t="shared" si="4"/>
        <v>-3058069</v>
      </c>
      <c r="F88" s="111">
        <f t="shared" si="7"/>
        <v>-1035762</v>
      </c>
      <c r="G88" s="113">
        <v>-3</v>
      </c>
      <c r="H88" s="112">
        <f>C88+D88*0.3349</f>
        <v>-2022307</v>
      </c>
      <c r="I88" s="41">
        <v>-3</v>
      </c>
      <c r="J88" s="98">
        <f t="shared" si="5"/>
        <v>-3058069</v>
      </c>
      <c r="K88" s="111"/>
      <c r="N88" s="112"/>
      <c r="O88" s="111"/>
      <c r="P88" s="86"/>
      <c r="Q88" s="86"/>
      <c r="R88" s="114"/>
    </row>
    <row r="89" spans="1:18" ht="11.25">
      <c r="A89" s="65" t="s">
        <v>429</v>
      </c>
      <c r="B89" s="111"/>
      <c r="C89" s="98"/>
      <c r="D89" s="53">
        <v>278486</v>
      </c>
      <c r="E89" s="53">
        <f t="shared" si="4"/>
        <v>278486</v>
      </c>
      <c r="F89" s="111">
        <f t="shared" si="7"/>
        <v>185221.0386</v>
      </c>
      <c r="G89" s="113"/>
      <c r="H89" s="112">
        <f>C89+D89*0.3349</f>
        <v>93264.9614</v>
      </c>
      <c r="J89" s="98">
        <f t="shared" si="5"/>
        <v>278486</v>
      </c>
      <c r="K89" s="111">
        <f>F89</f>
        <v>185221.0386</v>
      </c>
      <c r="M89" s="41">
        <f>-K89</f>
        <v>-185221.0386</v>
      </c>
      <c r="N89" s="112">
        <f>SUM(K89:M89)</f>
        <v>0</v>
      </c>
      <c r="O89" s="111">
        <f>H89</f>
        <v>93264.9614</v>
      </c>
      <c r="P89" s="86"/>
      <c r="Q89" s="86">
        <f>-O89</f>
        <v>-93264.9614</v>
      </c>
      <c r="R89" s="114">
        <f>SUM(O89:Q89)</f>
        <v>0</v>
      </c>
    </row>
    <row r="90" spans="1:18" ht="11.25">
      <c r="A90" s="56" t="s">
        <v>430</v>
      </c>
      <c r="B90" s="111"/>
      <c r="C90" s="98"/>
      <c r="D90" s="53">
        <v>698522</v>
      </c>
      <c r="E90" s="53">
        <f t="shared" si="4"/>
        <v>698522</v>
      </c>
      <c r="F90" s="111">
        <f t="shared" si="7"/>
        <v>464586.9822</v>
      </c>
      <c r="G90" s="113"/>
      <c r="H90" s="112">
        <f>C90+D90*0.3349</f>
        <v>233935.01779999997</v>
      </c>
      <c r="J90" s="98">
        <f t="shared" si="5"/>
        <v>698522</v>
      </c>
      <c r="K90" s="111">
        <f>F90</f>
        <v>464586.9822</v>
      </c>
      <c r="M90" s="41">
        <f>-K90</f>
        <v>-464586.9822</v>
      </c>
      <c r="N90" s="112">
        <f>SUM(K90:M90)</f>
        <v>0</v>
      </c>
      <c r="O90" s="111">
        <f>H90</f>
        <v>233935.01779999997</v>
      </c>
      <c r="P90" s="86"/>
      <c r="Q90" s="86">
        <f>-O90</f>
        <v>-233935.01779999997</v>
      </c>
      <c r="R90" s="114">
        <f>SUM(O90:Q90)</f>
        <v>0</v>
      </c>
    </row>
    <row r="91" spans="1:18" ht="11.25">
      <c r="A91" s="56" t="s">
        <v>431</v>
      </c>
      <c r="B91" s="111">
        <v>6113497</v>
      </c>
      <c r="C91" s="98"/>
      <c r="D91" s="53"/>
      <c r="E91" s="53">
        <f t="shared" si="4"/>
        <v>6113497</v>
      </c>
      <c r="F91" s="111">
        <f t="shared" si="7"/>
        <v>6113497</v>
      </c>
      <c r="G91" s="113">
        <v>-3</v>
      </c>
      <c r="H91" s="112"/>
      <c r="J91" s="98">
        <f t="shared" si="5"/>
        <v>6113497</v>
      </c>
      <c r="K91" s="111"/>
      <c r="N91" s="112"/>
      <c r="O91" s="111"/>
      <c r="P91" s="86"/>
      <c r="Q91" s="86"/>
      <c r="R91" s="114"/>
    </row>
    <row r="92" spans="1:18" ht="11.25">
      <c r="A92" s="66" t="s">
        <v>55</v>
      </c>
      <c r="B92" s="111">
        <v>2874929</v>
      </c>
      <c r="C92" s="98"/>
      <c r="D92" s="53"/>
      <c r="E92" s="53">
        <f t="shared" si="4"/>
        <v>2874929</v>
      </c>
      <c r="F92" s="111">
        <f t="shared" si="7"/>
        <v>2874929</v>
      </c>
      <c r="G92" s="113"/>
      <c r="H92" s="112"/>
      <c r="J92" s="98">
        <f t="shared" si="5"/>
        <v>2874929</v>
      </c>
      <c r="K92" s="111">
        <f>F92</f>
        <v>2874929</v>
      </c>
      <c r="M92" s="41">
        <f>-K92</f>
        <v>-2874929</v>
      </c>
      <c r="N92" s="112">
        <f>SUM(K92:M92)</f>
        <v>0</v>
      </c>
      <c r="O92" s="111"/>
      <c r="P92" s="86"/>
      <c r="Q92" s="86"/>
      <c r="R92" s="114"/>
    </row>
    <row r="93" spans="1:18" ht="11.25">
      <c r="A93" s="64" t="s">
        <v>432</v>
      </c>
      <c r="B93" s="111">
        <v>-9207459</v>
      </c>
      <c r="C93" s="98"/>
      <c r="D93" s="53"/>
      <c r="E93" s="53">
        <f t="shared" si="4"/>
        <v>-9207459</v>
      </c>
      <c r="F93" s="111">
        <f t="shared" si="7"/>
        <v>-9207459</v>
      </c>
      <c r="G93" s="113"/>
      <c r="H93" s="112"/>
      <c r="J93" s="98">
        <f t="shared" si="5"/>
        <v>-9207459</v>
      </c>
      <c r="K93" s="111">
        <f>F93</f>
        <v>-9207459</v>
      </c>
      <c r="L93" s="41">
        <f>-K93</f>
        <v>9207459</v>
      </c>
      <c r="N93" s="112">
        <f>SUM(K93:M93)</f>
        <v>0</v>
      </c>
      <c r="O93" s="111"/>
      <c r="P93" s="86"/>
      <c r="Q93" s="86"/>
      <c r="R93" s="114"/>
    </row>
    <row r="94" spans="1:18" ht="11.25">
      <c r="A94" s="56" t="s">
        <v>433</v>
      </c>
      <c r="B94" s="111"/>
      <c r="C94" s="98"/>
      <c r="D94" s="53"/>
      <c r="E94" s="53">
        <f t="shared" si="4"/>
        <v>0</v>
      </c>
      <c r="F94" s="111">
        <f t="shared" si="7"/>
        <v>0</v>
      </c>
      <c r="G94" s="113"/>
      <c r="H94" s="112"/>
      <c r="J94" s="98">
        <f t="shared" si="5"/>
        <v>0</v>
      </c>
      <c r="K94" s="111"/>
      <c r="N94" s="112"/>
      <c r="O94" s="111"/>
      <c r="P94" s="86"/>
      <c r="Q94" s="86"/>
      <c r="R94" s="114"/>
    </row>
    <row r="95" spans="1:18" ht="11.25">
      <c r="A95" s="65" t="s">
        <v>434</v>
      </c>
      <c r="B95" s="111">
        <v>0</v>
      </c>
      <c r="C95" s="98"/>
      <c r="D95" s="53"/>
      <c r="E95" s="53">
        <f t="shared" si="4"/>
        <v>0</v>
      </c>
      <c r="F95" s="111">
        <f t="shared" si="7"/>
        <v>0</v>
      </c>
      <c r="G95" s="113"/>
      <c r="H95" s="112"/>
      <c r="J95" s="98">
        <f t="shared" si="5"/>
        <v>0</v>
      </c>
      <c r="K95" s="111"/>
      <c r="N95" s="112"/>
      <c r="O95" s="111"/>
      <c r="P95" s="86"/>
      <c r="Q95" s="86"/>
      <c r="R95" s="114"/>
    </row>
    <row r="96" spans="1:18" ht="11.25">
      <c r="A96" s="36" t="s">
        <v>435</v>
      </c>
      <c r="B96" s="111">
        <v>755033</v>
      </c>
      <c r="C96" s="98"/>
      <c r="D96" s="53"/>
      <c r="E96" s="53">
        <f t="shared" si="4"/>
        <v>755033</v>
      </c>
      <c r="F96" s="111">
        <f t="shared" si="7"/>
        <v>755033</v>
      </c>
      <c r="G96" s="113">
        <v>-3</v>
      </c>
      <c r="H96" s="112"/>
      <c r="J96" s="98">
        <f t="shared" si="5"/>
        <v>755033</v>
      </c>
      <c r="K96" s="111"/>
      <c r="N96" s="112"/>
      <c r="O96" s="111"/>
      <c r="P96" s="86"/>
      <c r="Q96" s="86"/>
      <c r="R96" s="114"/>
    </row>
    <row r="97" spans="1:18" ht="11.25">
      <c r="A97" s="56" t="s">
        <v>56</v>
      </c>
      <c r="B97" s="111">
        <v>3614496</v>
      </c>
      <c r="C97" s="98"/>
      <c r="D97" s="53"/>
      <c r="E97" s="53">
        <f t="shared" si="4"/>
        <v>3614496</v>
      </c>
      <c r="F97" s="111">
        <f t="shared" si="7"/>
        <v>3614496</v>
      </c>
      <c r="G97" s="113"/>
      <c r="H97" s="112"/>
      <c r="J97" s="98">
        <f t="shared" si="5"/>
        <v>3614496</v>
      </c>
      <c r="K97" s="111">
        <f>F97</f>
        <v>3614496</v>
      </c>
      <c r="M97" s="41">
        <f>-K97</f>
        <v>-3614496</v>
      </c>
      <c r="N97" s="112">
        <f>SUM(K97:M97)</f>
        <v>0</v>
      </c>
      <c r="O97" s="111"/>
      <c r="P97" s="86"/>
      <c r="Q97" s="86"/>
      <c r="R97" s="114"/>
    </row>
    <row r="98" spans="1:18" ht="11.25">
      <c r="A98" s="56" t="s">
        <v>57</v>
      </c>
      <c r="B98" s="111">
        <v>547656</v>
      </c>
      <c r="C98" s="98"/>
      <c r="D98" s="53"/>
      <c r="E98" s="53">
        <f t="shared" si="4"/>
        <v>547656</v>
      </c>
      <c r="F98" s="111">
        <f t="shared" si="7"/>
        <v>547656</v>
      </c>
      <c r="G98" s="113"/>
      <c r="H98" s="112"/>
      <c r="J98" s="98">
        <f t="shared" si="5"/>
        <v>547656</v>
      </c>
      <c r="K98" s="111">
        <f>F98</f>
        <v>547656</v>
      </c>
      <c r="M98" s="41">
        <f>-K98</f>
        <v>-547656</v>
      </c>
      <c r="N98" s="112">
        <f>SUM(K98:M98)</f>
        <v>0</v>
      </c>
      <c r="O98" s="111"/>
      <c r="P98" s="86"/>
      <c r="Q98" s="86"/>
      <c r="R98" s="114"/>
    </row>
    <row r="99" spans="1:18" ht="11.25">
      <c r="A99" s="67" t="s">
        <v>58</v>
      </c>
      <c r="B99" s="111">
        <v>-1209585</v>
      </c>
      <c r="C99" s="98"/>
      <c r="D99" s="53"/>
      <c r="E99" s="53">
        <f t="shared" si="4"/>
        <v>-1209585</v>
      </c>
      <c r="F99" s="111">
        <f t="shared" si="7"/>
        <v>-1209585</v>
      </c>
      <c r="G99" s="113"/>
      <c r="H99" s="112"/>
      <c r="J99" s="98">
        <f t="shared" si="5"/>
        <v>-1209585</v>
      </c>
      <c r="K99" s="111">
        <f>F99</f>
        <v>-1209585</v>
      </c>
      <c r="L99" s="41">
        <f>-K99</f>
        <v>1209585</v>
      </c>
      <c r="N99" s="112">
        <f>SUM(K99:M99)</f>
        <v>0</v>
      </c>
      <c r="O99" s="111"/>
      <c r="P99" s="86"/>
      <c r="Q99" s="86"/>
      <c r="R99" s="114"/>
    </row>
    <row r="100" spans="1:18" ht="11.25">
      <c r="A100" s="67" t="s">
        <v>436</v>
      </c>
      <c r="B100" s="111">
        <v>-1019298</v>
      </c>
      <c r="C100" s="98">
        <v>-5946383</v>
      </c>
      <c r="D100" s="53"/>
      <c r="E100" s="53">
        <f t="shared" si="4"/>
        <v>-6965681</v>
      </c>
      <c r="F100" s="111">
        <f t="shared" si="7"/>
        <v>-1019298</v>
      </c>
      <c r="G100" s="113">
        <v>-3</v>
      </c>
      <c r="H100" s="112">
        <f>C100+D100*0.3349</f>
        <v>-5946383</v>
      </c>
      <c r="I100" s="41">
        <v>-3</v>
      </c>
      <c r="J100" s="98">
        <f t="shared" si="5"/>
        <v>-6965681</v>
      </c>
      <c r="K100" s="111"/>
      <c r="N100" s="112"/>
      <c r="O100" s="111"/>
      <c r="P100" s="86"/>
      <c r="Q100" s="86"/>
      <c r="R100" s="114"/>
    </row>
    <row r="101" spans="1:18" ht="11.25">
      <c r="A101" s="34" t="s">
        <v>437</v>
      </c>
      <c r="B101" s="111">
        <v>-9481923</v>
      </c>
      <c r="C101" s="98"/>
      <c r="D101" s="53"/>
      <c r="E101" s="53">
        <f t="shared" si="4"/>
        <v>-9481923</v>
      </c>
      <c r="F101" s="111">
        <f t="shared" si="7"/>
        <v>-9481923</v>
      </c>
      <c r="G101" s="113"/>
      <c r="H101" s="112"/>
      <c r="J101" s="98">
        <f t="shared" si="5"/>
        <v>-9481923</v>
      </c>
      <c r="K101" s="111">
        <f>F101</f>
        <v>-9481923</v>
      </c>
      <c r="L101" s="41">
        <f>-K101</f>
        <v>9481923</v>
      </c>
      <c r="N101" s="112">
        <f>SUM(K101:M101)</f>
        <v>0</v>
      </c>
      <c r="O101" s="111"/>
      <c r="P101" s="86"/>
      <c r="Q101" s="86"/>
      <c r="R101" s="114"/>
    </row>
    <row r="102" spans="1:18" ht="11.25">
      <c r="A102" s="66" t="s">
        <v>438</v>
      </c>
      <c r="B102" s="111">
        <v>-9521573</v>
      </c>
      <c r="C102" s="98"/>
      <c r="D102" s="53"/>
      <c r="E102" s="53">
        <f t="shared" si="4"/>
        <v>-9521573</v>
      </c>
      <c r="F102" s="111">
        <f t="shared" si="7"/>
        <v>-9521573</v>
      </c>
      <c r="G102" s="118">
        <v>-2</v>
      </c>
      <c r="H102" s="112"/>
      <c r="J102" s="98">
        <f t="shared" si="5"/>
        <v>-9521573</v>
      </c>
      <c r="K102" s="111"/>
      <c r="N102" s="112"/>
      <c r="O102" s="111"/>
      <c r="P102" s="86"/>
      <c r="Q102" s="86"/>
      <c r="R102" s="114"/>
    </row>
    <row r="103" spans="1:18" ht="11.25">
      <c r="A103" s="66" t="s">
        <v>439</v>
      </c>
      <c r="B103" s="111">
        <v>2005044</v>
      </c>
      <c r="C103" s="98"/>
      <c r="D103" s="53"/>
      <c r="E103" s="53">
        <f t="shared" si="4"/>
        <v>2005044</v>
      </c>
      <c r="F103" s="111">
        <f t="shared" si="7"/>
        <v>2005044</v>
      </c>
      <c r="G103" s="118">
        <v>-2</v>
      </c>
      <c r="H103" s="112"/>
      <c r="J103" s="98">
        <f t="shared" si="5"/>
        <v>2005044</v>
      </c>
      <c r="K103" s="111"/>
      <c r="N103" s="112"/>
      <c r="O103" s="111"/>
      <c r="P103" s="86"/>
      <c r="Q103" s="86"/>
      <c r="R103" s="114"/>
    </row>
    <row r="104" spans="1:18" ht="11.25">
      <c r="A104" s="34" t="s">
        <v>440</v>
      </c>
      <c r="B104" s="111">
        <v>4099775</v>
      </c>
      <c r="C104" s="98">
        <v>2837240</v>
      </c>
      <c r="D104" s="53"/>
      <c r="E104" s="53">
        <f t="shared" si="4"/>
        <v>6937015</v>
      </c>
      <c r="F104" s="111">
        <f t="shared" si="7"/>
        <v>4099775</v>
      </c>
      <c r="G104" s="113">
        <v>-3</v>
      </c>
      <c r="H104" s="112">
        <f>C104+D104*0.3349</f>
        <v>2837240</v>
      </c>
      <c r="I104" s="41">
        <v>-3</v>
      </c>
      <c r="J104" s="98">
        <f t="shared" si="5"/>
        <v>6937015</v>
      </c>
      <c r="K104" s="111"/>
      <c r="N104" s="112"/>
      <c r="O104" s="111"/>
      <c r="P104" s="86"/>
      <c r="Q104" s="86"/>
      <c r="R104" s="114"/>
    </row>
    <row r="105" spans="1:18" ht="11.25">
      <c r="A105" s="56" t="s">
        <v>41</v>
      </c>
      <c r="B105" s="111"/>
      <c r="C105" s="98"/>
      <c r="D105" s="53">
        <v>-243169</v>
      </c>
      <c r="E105" s="53">
        <f t="shared" si="4"/>
        <v>-243169</v>
      </c>
      <c r="F105" s="111">
        <f t="shared" si="7"/>
        <v>-161731.70190000001</v>
      </c>
      <c r="G105" s="113"/>
      <c r="H105" s="112">
        <f>C105+D105*0.3349</f>
        <v>-81437.2981</v>
      </c>
      <c r="J105" s="98">
        <f t="shared" si="5"/>
        <v>-243169</v>
      </c>
      <c r="K105" s="111">
        <f>F105</f>
        <v>-161731.70190000001</v>
      </c>
      <c r="L105" s="41">
        <f>-K105</f>
        <v>161731.70190000001</v>
      </c>
      <c r="N105" s="112">
        <f>SUM(K105:M105)</f>
        <v>0</v>
      </c>
      <c r="O105" s="111">
        <f>H105</f>
        <v>-81437.2981</v>
      </c>
      <c r="P105" s="86">
        <f>-O105</f>
        <v>81437.2981</v>
      </c>
      <c r="Q105" s="86"/>
      <c r="R105" s="114">
        <f>SUM(O105:Q105)</f>
        <v>0</v>
      </c>
    </row>
    <row r="106" spans="1:18" ht="11.25">
      <c r="A106" s="119" t="s">
        <v>441</v>
      </c>
      <c r="B106" s="111">
        <v>-597699</v>
      </c>
      <c r="C106" s="98"/>
      <c r="D106" s="53"/>
      <c r="E106" s="53">
        <f t="shared" si="4"/>
        <v>-597699</v>
      </c>
      <c r="F106" s="111">
        <f t="shared" si="7"/>
        <v>-597699</v>
      </c>
      <c r="G106" s="118">
        <v>-2</v>
      </c>
      <c r="H106" s="112"/>
      <c r="J106" s="98">
        <f t="shared" si="5"/>
        <v>-597699</v>
      </c>
      <c r="K106" s="111"/>
      <c r="N106" s="112"/>
      <c r="O106" s="111"/>
      <c r="P106" s="86"/>
      <c r="Q106" s="86"/>
      <c r="R106" s="114"/>
    </row>
    <row r="107" spans="1:18" ht="11.25">
      <c r="A107" s="119" t="s">
        <v>442</v>
      </c>
      <c r="B107" s="111">
        <v>-378937</v>
      </c>
      <c r="C107" s="98"/>
      <c r="D107" s="53"/>
      <c r="E107" s="53">
        <f t="shared" si="4"/>
        <v>-378937</v>
      </c>
      <c r="F107" s="111">
        <f t="shared" si="7"/>
        <v>-378937</v>
      </c>
      <c r="G107" s="113">
        <v>-2</v>
      </c>
      <c r="H107" s="112"/>
      <c r="J107" s="98">
        <f t="shared" si="5"/>
        <v>-378937</v>
      </c>
      <c r="K107" s="111"/>
      <c r="N107" s="112"/>
      <c r="O107" s="111"/>
      <c r="P107" s="86"/>
      <c r="Q107" s="86"/>
      <c r="R107" s="114"/>
    </row>
    <row r="108" spans="1:18" ht="11.25">
      <c r="A108" s="120" t="s">
        <v>443</v>
      </c>
      <c r="B108" s="111">
        <v>-5000000</v>
      </c>
      <c r="C108" s="98"/>
      <c r="D108" s="53"/>
      <c r="E108" s="53">
        <f t="shared" si="4"/>
        <v>-5000000</v>
      </c>
      <c r="F108" s="111">
        <f t="shared" si="7"/>
        <v>-5000000</v>
      </c>
      <c r="G108" s="113">
        <v>-2</v>
      </c>
      <c r="H108" s="113"/>
      <c r="J108" s="98">
        <f t="shared" si="5"/>
        <v>-5000000</v>
      </c>
      <c r="K108" s="111"/>
      <c r="N108" s="112"/>
      <c r="O108" s="111"/>
      <c r="P108" s="86"/>
      <c r="Q108" s="86"/>
      <c r="R108" s="114"/>
    </row>
    <row r="109" spans="1:18" ht="11.25">
      <c r="A109" s="120" t="s">
        <v>444</v>
      </c>
      <c r="B109" s="111"/>
      <c r="C109" s="98"/>
      <c r="D109" s="53"/>
      <c r="E109" s="53"/>
      <c r="F109" s="111"/>
      <c r="G109" s="113"/>
      <c r="H109" s="113"/>
      <c r="J109" s="98"/>
      <c r="K109" s="111"/>
      <c r="N109" s="112"/>
      <c r="O109" s="111"/>
      <c r="P109" s="86"/>
      <c r="Q109" s="86"/>
      <c r="R109" s="114"/>
    </row>
    <row r="110" spans="1:18" ht="11.25">
      <c r="A110" s="120" t="s">
        <v>445</v>
      </c>
      <c r="B110" s="111"/>
      <c r="C110" s="98"/>
      <c r="D110" s="53"/>
      <c r="E110" s="53"/>
      <c r="F110" s="111">
        <f>+B13</f>
        <v>1984097</v>
      </c>
      <c r="G110" s="113">
        <v>-4</v>
      </c>
      <c r="H110" s="113"/>
      <c r="J110" s="98">
        <f>+F110+H110</f>
        <v>1984097</v>
      </c>
      <c r="K110" s="111">
        <f>+F110</f>
        <v>1984097</v>
      </c>
      <c r="M110" s="41">
        <f>-K110</f>
        <v>-1984097</v>
      </c>
      <c r="N110" s="112">
        <f>SUM(K110:M110)</f>
        <v>0</v>
      </c>
      <c r="O110" s="111"/>
      <c r="P110" s="86"/>
      <c r="Q110" s="86"/>
      <c r="R110" s="114"/>
    </row>
    <row r="111" spans="1:18" ht="11.25">
      <c r="A111" s="120" t="s">
        <v>446</v>
      </c>
      <c r="B111" s="111"/>
      <c r="C111" s="98"/>
      <c r="D111" s="53"/>
      <c r="E111" s="53"/>
      <c r="F111" s="111">
        <v>1409011</v>
      </c>
      <c r="G111" s="113">
        <v>-4</v>
      </c>
      <c r="H111" s="113"/>
      <c r="J111" s="98">
        <f>+F111+H111</f>
        <v>1409011</v>
      </c>
      <c r="K111" s="111">
        <f>+F111</f>
        <v>1409011</v>
      </c>
      <c r="M111" s="41">
        <f>-K111</f>
        <v>-1409011</v>
      </c>
      <c r="N111" s="112">
        <f>SUM(K111:M111)</f>
        <v>0</v>
      </c>
      <c r="O111" s="111"/>
      <c r="P111" s="86"/>
      <c r="Q111" s="86"/>
      <c r="R111" s="114"/>
    </row>
    <row r="112" spans="1:18" ht="11.25">
      <c r="A112" s="120" t="s">
        <v>447</v>
      </c>
      <c r="B112" s="111"/>
      <c r="C112" s="98"/>
      <c r="D112" s="53"/>
      <c r="E112" s="53"/>
      <c r="F112" s="111">
        <v>0</v>
      </c>
      <c r="G112" s="113">
        <v>-4</v>
      </c>
      <c r="H112" s="113"/>
      <c r="J112" s="98">
        <f>+F112+H112</f>
        <v>0</v>
      </c>
      <c r="K112" s="111">
        <f>F112</f>
        <v>0</v>
      </c>
      <c r="M112" s="41">
        <f>-K112</f>
        <v>0</v>
      </c>
      <c r="N112" s="112">
        <f>SUM(K112:M112)</f>
        <v>0</v>
      </c>
      <c r="O112" s="111"/>
      <c r="P112" s="86"/>
      <c r="Q112" s="86"/>
      <c r="R112" s="114"/>
    </row>
    <row r="113" spans="1:18" ht="11.25">
      <c r="A113" s="34"/>
      <c r="B113" s="63"/>
      <c r="C113" s="35"/>
      <c r="D113" s="35"/>
      <c r="E113" s="53"/>
      <c r="F113" s="102"/>
      <c r="G113" s="121"/>
      <c r="H113" s="94"/>
      <c r="J113" s="39"/>
      <c r="K113" s="102"/>
      <c r="L113" s="94"/>
      <c r="M113" s="94"/>
      <c r="N113" s="94"/>
      <c r="O113" s="102"/>
      <c r="P113" s="94"/>
      <c r="Q113" s="94"/>
      <c r="R113" s="108"/>
    </row>
    <row r="114" spans="1:18" ht="11.25">
      <c r="A114" s="59" t="s">
        <v>59</v>
      </c>
      <c r="B114" s="57">
        <f>SUM(B44:B113)</f>
        <v>-117018918</v>
      </c>
      <c r="C114" s="58">
        <f>SUM(C44:C113)</f>
        <v>-121618405</v>
      </c>
      <c r="D114" s="58">
        <f>SUM(D44:D113)</f>
        <v>-27374282</v>
      </c>
      <c r="E114" s="58">
        <f>SUM(E44:E113)</f>
        <v>-266011605</v>
      </c>
      <c r="F114" s="57">
        <f>SUM(F46:F113)</f>
        <v>-131411719.95820001</v>
      </c>
      <c r="G114" s="58"/>
      <c r="H114" s="58">
        <f>SUM(H46:H113)</f>
        <v>-131206777.04179999</v>
      </c>
      <c r="I114" s="58"/>
      <c r="J114" s="58">
        <f>SUM(J46:J113)</f>
        <v>-262618497</v>
      </c>
      <c r="K114" s="57">
        <f aca="true" t="shared" si="8" ref="K114:R114">SUM(K46:K113)</f>
        <v>-296460327.9949</v>
      </c>
      <c r="L114" s="58">
        <f t="shared" si="8"/>
        <v>335102004.0885</v>
      </c>
      <c r="M114" s="58">
        <f t="shared" si="8"/>
        <v>-38641676.093600005</v>
      </c>
      <c r="N114" s="58">
        <f t="shared" si="8"/>
        <v>0</v>
      </c>
      <c r="O114" s="57">
        <f t="shared" si="8"/>
        <v>-107684906.00509998</v>
      </c>
      <c r="P114" s="58">
        <f t="shared" si="8"/>
        <v>116534859.91149999</v>
      </c>
      <c r="Q114" s="58">
        <f t="shared" si="8"/>
        <v>-8849953.9064</v>
      </c>
      <c r="R114" s="107">
        <f t="shared" si="8"/>
        <v>0</v>
      </c>
    </row>
    <row r="115" spans="2:18" ht="11.25">
      <c r="B115" s="40"/>
      <c r="C115" s="41"/>
      <c r="D115" s="41"/>
      <c r="E115" s="41"/>
      <c r="F115" s="40"/>
      <c r="J115" s="86"/>
      <c r="K115" s="57"/>
      <c r="L115" s="58"/>
      <c r="M115" s="58"/>
      <c r="N115" s="58"/>
      <c r="O115" s="57"/>
      <c r="P115" s="58"/>
      <c r="Q115" s="58"/>
      <c r="R115" s="107"/>
    </row>
    <row r="116" spans="1:18" ht="12" thickBot="1">
      <c r="A116" s="59" t="s">
        <v>60</v>
      </c>
      <c r="B116" s="68">
        <f>+B29+B114+B42</f>
        <v>-85487002</v>
      </c>
      <c r="C116" s="69">
        <f aca="true" t="shared" si="9" ref="C116:H116">+C29+C114+C42</f>
        <v>-119842773.05</v>
      </c>
      <c r="D116" s="69">
        <f t="shared" si="9"/>
        <v>-27374282</v>
      </c>
      <c r="E116" s="69">
        <f t="shared" si="9"/>
        <v>-232704057.05</v>
      </c>
      <c r="F116" s="68">
        <f t="shared" si="9"/>
        <v>-106348724.95820001</v>
      </c>
      <c r="G116" s="69"/>
      <c r="H116" s="69">
        <f t="shared" si="9"/>
        <v>-129431145.09179999</v>
      </c>
      <c r="I116" s="69"/>
      <c r="J116" s="69">
        <f>J29+J114+J42</f>
        <v>-235779870.05</v>
      </c>
      <c r="K116" s="57">
        <f aca="true" t="shared" si="10" ref="K116:R116">K29+K42+K114</f>
        <v>-265462523.9949</v>
      </c>
      <c r="L116" s="58">
        <f t="shared" si="10"/>
        <v>335102004.0885</v>
      </c>
      <c r="M116" s="58">
        <f t="shared" si="10"/>
        <v>-38641676.093600005</v>
      </c>
      <c r="N116" s="58">
        <f t="shared" si="10"/>
        <v>30997804</v>
      </c>
      <c r="O116" s="57">
        <f t="shared" si="10"/>
        <v>-104839819.00509998</v>
      </c>
      <c r="P116" s="58">
        <f t="shared" si="10"/>
        <v>116534859.91149999</v>
      </c>
      <c r="Q116" s="58">
        <f t="shared" si="10"/>
        <v>-8849953.9064</v>
      </c>
      <c r="R116" s="107">
        <f t="shared" si="10"/>
        <v>2845087</v>
      </c>
    </row>
    <row r="117" spans="1:18" ht="12" thickTop="1">
      <c r="A117" s="59"/>
      <c r="B117" s="40"/>
      <c r="C117" s="86"/>
      <c r="D117" s="86"/>
      <c r="E117" s="86"/>
      <c r="F117" s="86"/>
      <c r="G117" s="86"/>
      <c r="H117" s="86"/>
      <c r="K117" s="40"/>
      <c r="O117" s="40"/>
      <c r="P117" s="86"/>
      <c r="Q117" s="86"/>
      <c r="R117" s="42"/>
    </row>
    <row r="118" spans="1:18" ht="11.25">
      <c r="A118" s="56"/>
      <c r="B118" s="40" t="s">
        <v>448</v>
      </c>
      <c r="C118" s="86"/>
      <c r="D118" s="86"/>
      <c r="E118" s="86"/>
      <c r="G118" s="86"/>
      <c r="H118" s="86"/>
      <c r="J118" s="122" t="s">
        <v>38</v>
      </c>
      <c r="K118" s="47">
        <f aca="true" t="shared" si="11" ref="K118:R118">K7+K8+K116</f>
        <v>-164208115.9949</v>
      </c>
      <c r="L118" s="94">
        <f t="shared" si="11"/>
        <v>335102004.0885</v>
      </c>
      <c r="M118" s="94">
        <f t="shared" si="11"/>
        <v>-38641676.093600005</v>
      </c>
      <c r="N118" s="94">
        <f t="shared" si="11"/>
        <v>132252212</v>
      </c>
      <c r="O118" s="47">
        <f t="shared" si="11"/>
        <v>9957986.994900018</v>
      </c>
      <c r="P118" s="94">
        <f t="shared" si="11"/>
        <v>116534859.91149999</v>
      </c>
      <c r="Q118" s="94">
        <f t="shared" si="11"/>
        <v>-8849953.9064</v>
      </c>
      <c r="R118" s="108">
        <f t="shared" si="11"/>
        <v>117642893</v>
      </c>
    </row>
    <row r="119" spans="1:18" ht="11.25">
      <c r="A119" s="56"/>
      <c r="B119" s="40" t="s">
        <v>449</v>
      </c>
      <c r="C119" s="86"/>
      <c r="D119" s="86"/>
      <c r="E119" s="86"/>
      <c r="G119" s="86"/>
      <c r="H119" s="86"/>
      <c r="J119" s="122" t="s">
        <v>39</v>
      </c>
      <c r="K119" s="40">
        <f aca="true" t="shared" si="12" ref="K119:R119">K118*0.35</f>
        <v>-57472840.59821499</v>
      </c>
      <c r="L119" s="41">
        <f t="shared" si="12"/>
        <v>117285701.430975</v>
      </c>
      <c r="M119" s="41">
        <f t="shared" si="12"/>
        <v>-13524586.632760001</v>
      </c>
      <c r="N119" s="41">
        <f t="shared" si="12"/>
        <v>46288274.199999996</v>
      </c>
      <c r="O119" s="40">
        <f t="shared" si="12"/>
        <v>3485295.448215006</v>
      </c>
      <c r="P119" s="86">
        <f t="shared" si="12"/>
        <v>40787200.96902499</v>
      </c>
      <c r="Q119" s="86">
        <f t="shared" si="12"/>
        <v>-3097483.86724</v>
      </c>
      <c r="R119" s="42">
        <f t="shared" si="12"/>
        <v>41175012.55</v>
      </c>
    </row>
    <row r="120" spans="1:18" ht="11.25">
      <c r="A120" s="59"/>
      <c r="B120" s="40" t="s">
        <v>450</v>
      </c>
      <c r="C120" s="86"/>
      <c r="D120" s="86"/>
      <c r="E120" s="86"/>
      <c r="G120" s="86"/>
      <c r="H120" s="86"/>
      <c r="J120" s="122"/>
      <c r="K120" s="40"/>
      <c r="O120" s="40"/>
      <c r="P120" s="86"/>
      <c r="Q120" s="86"/>
      <c r="R120" s="42"/>
    </row>
    <row r="121" spans="1:18" ht="11.25">
      <c r="A121" s="56"/>
      <c r="B121" s="40" t="s">
        <v>451</v>
      </c>
      <c r="C121" s="86"/>
      <c r="D121" s="86"/>
      <c r="E121" s="86"/>
      <c r="G121" s="86"/>
      <c r="H121" s="86"/>
      <c r="J121" s="122" t="s">
        <v>40</v>
      </c>
      <c r="K121" s="40"/>
      <c r="L121" s="86"/>
      <c r="M121" s="86">
        <v>-1126218</v>
      </c>
      <c r="N121" s="86">
        <f>SUM(K121:M121)</f>
        <v>-1126218</v>
      </c>
      <c r="O121" s="40"/>
      <c r="P121" s="86"/>
      <c r="Q121" s="86"/>
      <c r="R121" s="42"/>
    </row>
    <row r="122" spans="2:18" ht="11.25">
      <c r="B122" s="52"/>
      <c r="C122" s="41"/>
      <c r="D122" s="41"/>
      <c r="E122" s="41"/>
      <c r="G122" s="53"/>
      <c r="H122" s="53"/>
      <c r="J122" s="122" t="s">
        <v>452</v>
      </c>
      <c r="K122" s="40"/>
      <c r="L122" s="86"/>
      <c r="M122" s="86">
        <f>-B38</f>
        <v>-863409</v>
      </c>
      <c r="N122" s="86">
        <f>SUM(K122:M122)</f>
        <v>-863409</v>
      </c>
      <c r="O122" s="40"/>
      <c r="P122" s="86"/>
      <c r="Q122" s="86"/>
      <c r="R122" s="42"/>
    </row>
    <row r="123" spans="2:18" ht="11.25">
      <c r="B123" s="40"/>
      <c r="C123" s="41"/>
      <c r="D123" s="41"/>
      <c r="E123" s="41"/>
      <c r="J123" s="122" t="s">
        <v>453</v>
      </c>
      <c r="K123" s="40"/>
      <c r="O123" s="47"/>
      <c r="P123" s="94"/>
      <c r="Q123" s="94">
        <v>-204565</v>
      </c>
      <c r="R123" s="108">
        <f>SUM(O123:Q123)</f>
        <v>-204565</v>
      </c>
    </row>
    <row r="124" spans="2:18" ht="12" thickBot="1">
      <c r="B124" s="40"/>
      <c r="C124" s="41"/>
      <c r="D124" s="41"/>
      <c r="E124" s="41"/>
      <c r="J124" s="122" t="s">
        <v>454</v>
      </c>
      <c r="K124" s="68">
        <f aca="true" t="shared" si="13" ref="K124:R124">SUM(K119:K123)</f>
        <v>-57472840.59821499</v>
      </c>
      <c r="L124" s="69">
        <f t="shared" si="13"/>
        <v>117285701.430975</v>
      </c>
      <c r="M124" s="69">
        <f t="shared" si="13"/>
        <v>-15514213.632760001</v>
      </c>
      <c r="N124" s="70">
        <f t="shared" si="13"/>
        <v>44298647.199999996</v>
      </c>
      <c r="O124" s="68">
        <f t="shared" si="13"/>
        <v>3485295.448215006</v>
      </c>
      <c r="P124" s="69">
        <f t="shared" si="13"/>
        <v>40787200.96902499</v>
      </c>
      <c r="Q124" s="69">
        <f t="shared" si="13"/>
        <v>-3302048.86724</v>
      </c>
      <c r="R124" s="70">
        <f t="shared" si="13"/>
        <v>40970447.55</v>
      </c>
    </row>
    <row r="125" spans="2:5" ht="12" thickTop="1">
      <c r="B125" s="40"/>
      <c r="C125" s="41"/>
      <c r="D125" s="41"/>
      <c r="E125" s="41"/>
    </row>
    <row r="126" spans="2:5" ht="11.25">
      <c r="B126" s="40"/>
      <c r="C126" s="41"/>
      <c r="D126" s="41"/>
      <c r="E126" s="41"/>
    </row>
    <row r="127" spans="1:5" ht="11.25" hidden="1">
      <c r="A127" s="56" t="s">
        <v>455</v>
      </c>
      <c r="B127" s="123"/>
      <c r="C127" s="124"/>
      <c r="D127" s="124"/>
      <c r="E127" s="124">
        <v>0.35</v>
      </c>
    </row>
    <row r="128" spans="1:18" s="51" customFormat="1" ht="11.25" hidden="1">
      <c r="A128" s="64" t="s">
        <v>456</v>
      </c>
      <c r="B128" s="52"/>
      <c r="C128" s="53"/>
      <c r="D128" s="53"/>
      <c r="E128" s="53">
        <f>ROUND(E116*E127,0)</f>
        <v>-81446420</v>
      </c>
      <c r="F128" s="53"/>
      <c r="G128" s="53"/>
      <c r="H128" s="53"/>
      <c r="I128" s="53"/>
      <c r="J128" s="53"/>
      <c r="K128" s="41"/>
      <c r="L128" s="41"/>
      <c r="M128" s="41"/>
      <c r="N128" s="41"/>
      <c r="O128" s="41"/>
      <c r="P128" s="41"/>
      <c r="Q128" s="41"/>
      <c r="R128" s="41"/>
    </row>
    <row r="129" spans="1:18" ht="11.25">
      <c r="A129" s="125"/>
      <c r="B129" s="40"/>
      <c r="C129" s="41"/>
      <c r="D129" s="41"/>
      <c r="E129" s="41"/>
      <c r="K129" s="53"/>
      <c r="L129" s="53"/>
      <c r="M129" s="53"/>
      <c r="N129" s="53"/>
      <c r="O129" s="53"/>
      <c r="P129" s="53"/>
      <c r="Q129" s="53"/>
      <c r="R129" s="53"/>
    </row>
    <row r="130" spans="1:5" ht="11.25" hidden="1">
      <c r="A130" s="56" t="s">
        <v>40</v>
      </c>
      <c r="B130" s="40"/>
      <c r="C130" s="41"/>
      <c r="D130" s="41"/>
      <c r="E130" s="41">
        <f>SUM(B130:D130)</f>
        <v>0</v>
      </c>
    </row>
    <row r="131" spans="1:5" ht="11.25" hidden="1">
      <c r="A131" s="56"/>
      <c r="B131" s="40"/>
      <c r="C131" s="41"/>
      <c r="D131" s="41"/>
      <c r="E131" s="41"/>
    </row>
    <row r="132" spans="1:5" ht="11.25" hidden="1">
      <c r="A132" s="56"/>
      <c r="B132" s="40"/>
      <c r="C132" s="41"/>
      <c r="D132" s="41"/>
      <c r="E132" s="41"/>
    </row>
    <row r="133" spans="1:5" ht="11.25" hidden="1">
      <c r="A133" s="56" t="s">
        <v>457</v>
      </c>
      <c r="B133" s="40"/>
      <c r="C133" s="41"/>
      <c r="D133" s="41"/>
      <c r="E133" s="41">
        <f>SUM(B133:D133)</f>
        <v>0</v>
      </c>
    </row>
    <row r="134" spans="1:18" s="51" customFormat="1" ht="11.25" hidden="1">
      <c r="A134" s="126" t="s">
        <v>458</v>
      </c>
      <c r="B134" s="40"/>
      <c r="C134" s="41"/>
      <c r="D134" s="41"/>
      <c r="E134" s="41">
        <f>SUM(B134:D134)</f>
        <v>0</v>
      </c>
      <c r="F134" s="53"/>
      <c r="G134" s="53"/>
      <c r="H134" s="53"/>
      <c r="I134" s="53"/>
      <c r="J134" s="53"/>
      <c r="K134" s="41"/>
      <c r="L134" s="41"/>
      <c r="M134" s="41"/>
      <c r="N134" s="41"/>
      <c r="O134" s="41"/>
      <c r="P134" s="41"/>
      <c r="Q134" s="41"/>
      <c r="R134" s="41"/>
    </row>
    <row r="135" spans="1:18" s="51" customFormat="1" ht="11.25" hidden="1">
      <c r="A135" s="126"/>
      <c r="B135" s="86"/>
      <c r="C135" s="41"/>
      <c r="D135" s="41"/>
      <c r="E135" s="41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</row>
    <row r="136" spans="1:18" s="51" customFormat="1" ht="11.25" hidden="1">
      <c r="A136" s="126" t="s">
        <v>459</v>
      </c>
      <c r="B136" s="86"/>
      <c r="C136" s="41"/>
      <c r="D136" s="41"/>
      <c r="E136" s="41">
        <f aca="true" t="shared" si="14" ref="E136:E147">SUM(B136:D136)</f>
        <v>0</v>
      </c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</row>
    <row r="137" spans="1:18" ht="11.25" hidden="1">
      <c r="A137" s="127" t="s">
        <v>460</v>
      </c>
      <c r="B137" s="86"/>
      <c r="C137" s="41"/>
      <c r="D137" s="41"/>
      <c r="E137" s="41">
        <f t="shared" si="14"/>
        <v>0</v>
      </c>
      <c r="K137" s="53"/>
      <c r="L137" s="53"/>
      <c r="M137" s="53"/>
      <c r="N137" s="53"/>
      <c r="O137" s="53"/>
      <c r="P137" s="53"/>
      <c r="Q137" s="53"/>
      <c r="R137" s="53"/>
    </row>
    <row r="138" spans="1:5" ht="11.25" hidden="1">
      <c r="A138" s="127" t="s">
        <v>461</v>
      </c>
      <c r="B138" s="86"/>
      <c r="C138" s="41"/>
      <c r="D138" s="41"/>
      <c r="E138" s="41">
        <f t="shared" si="14"/>
        <v>0</v>
      </c>
    </row>
    <row r="139" spans="1:5" ht="11.25" hidden="1">
      <c r="A139" s="128" t="s">
        <v>462</v>
      </c>
      <c r="B139" s="86"/>
      <c r="C139" s="41"/>
      <c r="D139" s="41"/>
      <c r="E139" s="41">
        <f t="shared" si="14"/>
        <v>0</v>
      </c>
    </row>
    <row r="140" spans="1:5" ht="11.25" hidden="1">
      <c r="A140" s="39" t="s">
        <v>463</v>
      </c>
      <c r="B140" s="86">
        <v>-2643049</v>
      </c>
      <c r="C140" s="41">
        <v>-7262206</v>
      </c>
      <c r="D140" s="41"/>
      <c r="E140" s="41">
        <f t="shared" si="14"/>
        <v>-9905255</v>
      </c>
    </row>
    <row r="141" spans="1:5" ht="11.25" hidden="1">
      <c r="A141" s="39" t="s">
        <v>464</v>
      </c>
      <c r="B141" s="86"/>
      <c r="C141" s="41"/>
      <c r="D141" s="41"/>
      <c r="E141" s="41">
        <f t="shared" si="14"/>
        <v>0</v>
      </c>
    </row>
    <row r="142" spans="1:5" ht="11.25" hidden="1">
      <c r="A142" s="129" t="s">
        <v>465</v>
      </c>
      <c r="B142" s="86"/>
      <c r="C142" s="41"/>
      <c r="D142" s="41"/>
      <c r="E142" s="41">
        <f t="shared" si="14"/>
        <v>0</v>
      </c>
    </row>
    <row r="143" spans="1:5" ht="11.25" hidden="1">
      <c r="A143" s="130" t="s">
        <v>466</v>
      </c>
      <c r="B143" s="86">
        <v>-636154</v>
      </c>
      <c r="C143" s="41">
        <v>-60339</v>
      </c>
      <c r="D143" s="41"/>
      <c r="E143" s="41">
        <f t="shared" si="14"/>
        <v>-696493</v>
      </c>
    </row>
    <row r="144" spans="1:5" ht="11.25" hidden="1">
      <c r="A144" s="130" t="s">
        <v>467</v>
      </c>
      <c r="B144" s="86">
        <v>62895347</v>
      </c>
      <c r="C144" s="41">
        <v>55834797</v>
      </c>
      <c r="D144" s="41"/>
      <c r="E144" s="41">
        <f t="shared" si="14"/>
        <v>118730144</v>
      </c>
    </row>
    <row r="145" spans="1:5" ht="11.25" hidden="1">
      <c r="A145" s="39" t="s">
        <v>468</v>
      </c>
      <c r="B145" s="86"/>
      <c r="C145" s="41"/>
      <c r="D145" s="41"/>
      <c r="E145" s="41">
        <f t="shared" si="14"/>
        <v>0</v>
      </c>
    </row>
    <row r="146" spans="1:5" ht="11.25" hidden="1">
      <c r="A146" s="39" t="s">
        <v>469</v>
      </c>
      <c r="B146" s="86"/>
      <c r="C146" s="41"/>
      <c r="D146" s="41"/>
      <c r="E146" s="41">
        <f t="shared" si="14"/>
        <v>0</v>
      </c>
    </row>
    <row r="147" spans="1:5" ht="11.25" hidden="1">
      <c r="A147" s="51" t="s">
        <v>470</v>
      </c>
      <c r="B147" s="86">
        <f>-20+1</f>
        <v>-19</v>
      </c>
      <c r="C147" s="41"/>
      <c r="D147" s="41"/>
      <c r="E147" s="53">
        <f t="shared" si="14"/>
        <v>-19</v>
      </c>
    </row>
    <row r="148" spans="1:5" ht="12" hidden="1" thickBot="1">
      <c r="A148" s="56" t="s">
        <v>471</v>
      </c>
      <c r="B148" s="68"/>
      <c r="C148" s="69"/>
      <c r="D148" s="69"/>
      <c r="E148" s="70">
        <f>SUM(E128:E147)</f>
        <v>26681957</v>
      </c>
    </row>
    <row r="149" spans="1:5" ht="11.25">
      <c r="A149" s="56"/>
      <c r="B149" s="86"/>
      <c r="C149" s="86"/>
      <c r="D149" s="86"/>
      <c r="E149" s="86"/>
    </row>
    <row r="150" spans="1:5" ht="11.25">
      <c r="A150" s="56"/>
      <c r="B150" s="86"/>
      <c r="C150" s="86"/>
      <c r="D150" s="86"/>
      <c r="E150" s="86"/>
    </row>
    <row r="151" spans="1:5" ht="11.25">
      <c r="A151" s="56"/>
      <c r="B151" s="86"/>
      <c r="C151" s="86"/>
      <c r="D151" s="86"/>
      <c r="E151" s="86"/>
    </row>
    <row r="152" spans="1:5" ht="11.25">
      <c r="A152" s="56"/>
      <c r="B152" s="86"/>
      <c r="C152" s="86"/>
      <c r="D152" s="86"/>
      <c r="E152" s="86"/>
    </row>
    <row r="153" spans="1:5" ht="11.25">
      <c r="A153" s="56"/>
      <c r="B153" s="86"/>
      <c r="C153" s="86"/>
      <c r="D153" s="86"/>
      <c r="E153" s="86"/>
    </row>
    <row r="154" spans="1:5" ht="11.25">
      <c r="A154" s="56"/>
      <c r="B154" s="86"/>
      <c r="C154" s="86"/>
      <c r="D154" s="86"/>
      <c r="E154" s="86"/>
    </row>
    <row r="155" spans="1:5" ht="11.25">
      <c r="A155" s="56"/>
      <c r="B155" s="86"/>
      <c r="C155" s="86"/>
      <c r="D155" s="86"/>
      <c r="E155" s="86"/>
    </row>
    <row r="156" spans="1:5" ht="11.25">
      <c r="A156" s="56"/>
      <c r="B156" s="86"/>
      <c r="C156" s="86"/>
      <c r="D156" s="86"/>
      <c r="E156" s="86"/>
    </row>
    <row r="157" spans="1:5" ht="11.25">
      <c r="A157" s="56"/>
      <c r="B157" s="86"/>
      <c r="C157" s="86"/>
      <c r="D157" s="86"/>
      <c r="E157" s="86"/>
    </row>
    <row r="158" spans="1:5" ht="11.25">
      <c r="A158" s="56"/>
      <c r="B158" s="86"/>
      <c r="C158" s="86"/>
      <c r="D158" s="86"/>
      <c r="E158" s="86"/>
    </row>
    <row r="159" spans="1:5" ht="11.25">
      <c r="A159" s="56"/>
      <c r="B159" s="86"/>
      <c r="C159" s="86"/>
      <c r="D159" s="86"/>
      <c r="E159" s="86"/>
    </row>
    <row r="160" spans="1:5" ht="11.25">
      <c r="A160" s="56"/>
      <c r="B160" s="86"/>
      <c r="C160" s="86"/>
      <c r="D160" s="86"/>
      <c r="E160" s="86"/>
    </row>
    <row r="161" spans="1:5" ht="11.25">
      <c r="A161" s="56"/>
      <c r="B161" s="86"/>
      <c r="C161" s="86"/>
      <c r="D161" s="86"/>
      <c r="E161" s="86"/>
    </row>
    <row r="162" spans="1:5" ht="11.25">
      <c r="A162" s="56"/>
      <c r="B162" s="86"/>
      <c r="C162" s="86"/>
      <c r="D162" s="86"/>
      <c r="E162" s="86"/>
    </row>
    <row r="163" spans="1:5" ht="11.25">
      <c r="A163" s="80"/>
      <c r="B163" s="131"/>
      <c r="C163" s="86"/>
      <c r="D163" s="86"/>
      <c r="E163" s="86"/>
    </row>
    <row r="164" spans="1:5" ht="11.25">
      <c r="A164" s="80"/>
      <c r="B164" s="98"/>
      <c r="C164" s="86"/>
      <c r="D164" s="86"/>
      <c r="E164" s="86"/>
    </row>
    <row r="165" spans="1:5" ht="11.25">
      <c r="A165" s="80"/>
      <c r="B165" s="86"/>
      <c r="C165" s="86"/>
      <c r="D165" s="86"/>
      <c r="E165" s="86"/>
    </row>
    <row r="166" spans="2:5" ht="11.25" hidden="1">
      <c r="B166" s="41"/>
      <c r="C166" s="41"/>
      <c r="D166" s="41"/>
      <c r="E166" s="132"/>
    </row>
    <row r="167" spans="1:5" ht="11.25" hidden="1">
      <c r="A167" s="72"/>
      <c r="B167" s="41"/>
      <c r="C167" s="41"/>
      <c r="D167" s="41"/>
      <c r="E167" s="41"/>
    </row>
    <row r="168" spans="2:5" ht="11.25" hidden="1">
      <c r="B168" s="41"/>
      <c r="C168" s="41"/>
      <c r="D168" s="41"/>
      <c r="E168" s="133"/>
    </row>
    <row r="169" ht="11.25" hidden="1"/>
    <row r="170" ht="11.25" hidden="1"/>
    <row r="171" ht="11.25" hidden="1"/>
    <row r="172" ht="11.25" hidden="1"/>
    <row r="173" ht="11.25" hidden="1"/>
    <row r="174" ht="11.25" hidden="1"/>
    <row r="175" ht="11.25" hidden="1"/>
    <row r="176" ht="11.25" hidden="1"/>
    <row r="177" ht="11.25" hidden="1"/>
    <row r="178" ht="11.25" hidden="1"/>
    <row r="179" ht="11.25" hidden="1"/>
  </sheetData>
  <sheetProtection/>
  <mergeCells count="2">
    <mergeCell ref="K2:N2"/>
    <mergeCell ref="O2:R2"/>
  </mergeCells>
  <printOptions gridLines="1"/>
  <pageMargins left="0.37" right="0.31" top="0.64" bottom="0.64" header="0.37" footer="0.33"/>
  <pageSetup fitToHeight="3" horizontalDpi="300" verticalDpi="300" orientation="portrait" scale="85" r:id="rId1"/>
  <headerFooter alignWithMargins="0">
    <oddFooter>&amp;L&amp;D; &amp;T&amp;CPage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D323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cols>
    <col min="1" max="1" width="30.7109375" style="139" customWidth="1"/>
    <col min="2" max="4" width="14.7109375" style="136" customWidth="1"/>
    <col min="5" max="16384" width="9.140625" style="136" customWidth="1"/>
  </cols>
  <sheetData>
    <row r="1" s="134" customFormat="1" ht="15"/>
    <row r="2" spans="2:4" s="134" customFormat="1" ht="30">
      <c r="B2" s="134" t="s">
        <v>61</v>
      </c>
      <c r="C2" s="134" t="s">
        <v>62</v>
      </c>
      <c r="D2" s="134" t="s">
        <v>472</v>
      </c>
    </row>
    <row r="3" s="134" customFormat="1" ht="15"/>
    <row r="4" ht="15">
      <c r="A4" s="135" t="s">
        <v>473</v>
      </c>
    </row>
    <row r="6" ht="15">
      <c r="A6" s="137" t="s">
        <v>63</v>
      </c>
    </row>
    <row r="7" ht="15">
      <c r="A7" s="138" t="s">
        <v>64</v>
      </c>
    </row>
    <row r="8" spans="1:4" ht="15">
      <c r="A8" s="139" t="s">
        <v>65</v>
      </c>
      <c r="B8" s="136">
        <v>1078262228.86</v>
      </c>
      <c r="C8" s="136">
        <v>0</v>
      </c>
      <c r="D8" s="136">
        <v>1078262228.86</v>
      </c>
    </row>
    <row r="9" spans="1:4" ht="15">
      <c r="A9" s="139" t="s">
        <v>66</v>
      </c>
      <c r="B9" s="136">
        <v>948689325.5</v>
      </c>
      <c r="C9" s="136">
        <v>0</v>
      </c>
      <c r="D9" s="136">
        <v>948689325.5</v>
      </c>
    </row>
    <row r="10" spans="1:4" ht="15">
      <c r="A10" s="139" t="s">
        <v>67</v>
      </c>
      <c r="B10" s="136">
        <v>18343857.06</v>
      </c>
      <c r="C10" s="136">
        <v>0</v>
      </c>
      <c r="D10" s="136">
        <v>18343857.06</v>
      </c>
    </row>
    <row r="11" spans="1:4" ht="15">
      <c r="A11" s="139" t="s">
        <v>68</v>
      </c>
      <c r="B11" s="136">
        <v>0</v>
      </c>
      <c r="C11" s="136">
        <v>0</v>
      </c>
      <c r="D11" s="136">
        <v>0</v>
      </c>
    </row>
    <row r="12" spans="1:4" ht="15">
      <c r="A12" s="139" t="s">
        <v>69</v>
      </c>
      <c r="B12" s="136">
        <v>-5906999</v>
      </c>
      <c r="C12" s="136">
        <v>0</v>
      </c>
      <c r="D12" s="136">
        <v>-5906999</v>
      </c>
    </row>
    <row r="13" spans="1:4" ht="15">
      <c r="A13" s="139" t="s">
        <v>70</v>
      </c>
      <c r="B13" s="136">
        <v>2945906.7</v>
      </c>
      <c r="C13" s="136">
        <v>0</v>
      </c>
      <c r="D13" s="136">
        <v>2945906.7</v>
      </c>
    </row>
    <row r="14" spans="1:4" ht="15">
      <c r="A14" s="139" t="s">
        <v>71</v>
      </c>
      <c r="B14" s="136">
        <v>0</v>
      </c>
      <c r="C14" s="136">
        <v>648648511.55</v>
      </c>
      <c r="D14" s="136">
        <v>648648511.55</v>
      </c>
    </row>
    <row r="15" spans="1:4" ht="15">
      <c r="A15" s="139" t="s">
        <v>72</v>
      </c>
      <c r="B15" s="136">
        <v>0</v>
      </c>
      <c r="C15" s="136">
        <v>334086665.799999</v>
      </c>
      <c r="D15" s="136">
        <v>334086665.799999</v>
      </c>
    </row>
    <row r="16" spans="1:4" ht="15">
      <c r="A16" s="139" t="s">
        <v>73</v>
      </c>
      <c r="B16" s="136">
        <v>0</v>
      </c>
      <c r="C16" s="136">
        <v>14082400.16</v>
      </c>
      <c r="D16" s="136">
        <v>14082400.16</v>
      </c>
    </row>
    <row r="17" spans="1:4" ht="15">
      <c r="A17" s="139" t="s">
        <v>74</v>
      </c>
      <c r="B17" s="136">
        <v>2042334319.12</v>
      </c>
      <c r="C17" s="136">
        <v>996817577.51</v>
      </c>
      <c r="D17" s="136">
        <v>3039151896.63</v>
      </c>
    </row>
    <row r="18" ht="15">
      <c r="A18" s="138" t="s">
        <v>75</v>
      </c>
    </row>
    <row r="19" spans="1:4" ht="15">
      <c r="A19" s="139" t="s">
        <v>76</v>
      </c>
      <c r="B19" s="136">
        <v>350182.38</v>
      </c>
      <c r="C19" s="136">
        <v>0</v>
      </c>
      <c r="D19" s="136">
        <v>350182.38</v>
      </c>
    </row>
    <row r="20" spans="1:4" ht="15">
      <c r="A20" s="139" t="s">
        <v>77</v>
      </c>
      <c r="B20" s="136">
        <v>350182.38</v>
      </c>
      <c r="C20" s="136">
        <v>0</v>
      </c>
      <c r="D20" s="136">
        <v>350182.38</v>
      </c>
    </row>
    <row r="21" ht="15">
      <c r="A21" s="138" t="s">
        <v>78</v>
      </c>
    </row>
    <row r="22" spans="1:4" ht="15">
      <c r="A22" s="139" t="s">
        <v>79</v>
      </c>
      <c r="B22" s="136">
        <v>62943075.74</v>
      </c>
      <c r="C22" s="136">
        <v>0</v>
      </c>
      <c r="D22" s="136">
        <v>62943075.74</v>
      </c>
    </row>
    <row r="23" spans="1:4" ht="15">
      <c r="A23" s="139" t="s">
        <v>80</v>
      </c>
      <c r="B23" s="136">
        <v>138319481.26</v>
      </c>
      <c r="C23" s="136">
        <v>0</v>
      </c>
      <c r="D23" s="136">
        <v>138319481.26</v>
      </c>
    </row>
    <row r="24" spans="1:4" ht="15">
      <c r="A24" s="139" t="s">
        <v>81</v>
      </c>
      <c r="B24" s="136">
        <v>201262557</v>
      </c>
      <c r="C24" s="136">
        <v>0</v>
      </c>
      <c r="D24" s="136">
        <v>201262557</v>
      </c>
    </row>
    <row r="25" ht="15">
      <c r="A25" s="138" t="s">
        <v>82</v>
      </c>
    </row>
    <row r="26" spans="1:4" ht="15">
      <c r="A26" s="139" t="s">
        <v>83</v>
      </c>
      <c r="B26" s="136">
        <v>0</v>
      </c>
      <c r="C26" s="136">
        <v>0</v>
      </c>
      <c r="D26" s="136">
        <v>0</v>
      </c>
    </row>
    <row r="27" spans="1:4" ht="15">
      <c r="A27" s="139" t="s">
        <v>84</v>
      </c>
      <c r="B27" s="136">
        <v>4024015.61</v>
      </c>
      <c r="C27" s="136">
        <v>0</v>
      </c>
      <c r="D27" s="136">
        <v>4024015.61</v>
      </c>
    </row>
    <row r="28" spans="1:4" ht="15">
      <c r="A28" s="139" t="s">
        <v>85</v>
      </c>
      <c r="B28" s="136">
        <v>6990025.16</v>
      </c>
      <c r="C28" s="136">
        <v>0</v>
      </c>
      <c r="D28" s="136">
        <v>6990025.16</v>
      </c>
    </row>
    <row r="29" spans="1:4" ht="15">
      <c r="A29" s="139" t="s">
        <v>86</v>
      </c>
      <c r="B29" s="136">
        <v>14253493.8099999</v>
      </c>
      <c r="C29" s="136">
        <v>0</v>
      </c>
      <c r="D29" s="136">
        <v>14253493.8099999</v>
      </c>
    </row>
    <row r="30" spans="1:4" ht="15">
      <c r="A30" s="139" t="s">
        <v>87</v>
      </c>
      <c r="B30" s="136">
        <v>5438798.18</v>
      </c>
      <c r="C30" s="136">
        <v>0</v>
      </c>
      <c r="D30" s="136">
        <v>5438798.18</v>
      </c>
    </row>
    <row r="31" spans="1:4" ht="15">
      <c r="A31" s="139" t="s">
        <v>88</v>
      </c>
      <c r="B31" s="136">
        <v>0</v>
      </c>
      <c r="C31" s="136">
        <v>1808599.49</v>
      </c>
      <c r="D31" s="136">
        <v>1808599.49</v>
      </c>
    </row>
    <row r="32" spans="1:4" ht="15">
      <c r="A32" s="139" t="s">
        <v>89</v>
      </c>
      <c r="B32" s="136">
        <v>0</v>
      </c>
      <c r="C32" s="136">
        <v>2832197.71</v>
      </c>
      <c r="D32" s="136">
        <v>2832197.71</v>
      </c>
    </row>
    <row r="33" spans="1:4" ht="15">
      <c r="A33" s="139" t="s">
        <v>90</v>
      </c>
      <c r="B33" s="136">
        <v>0</v>
      </c>
      <c r="C33" s="136">
        <v>1130625</v>
      </c>
      <c r="D33" s="136">
        <v>1130625</v>
      </c>
    </row>
    <row r="34" spans="1:4" ht="15">
      <c r="A34" s="139" t="s">
        <v>91</v>
      </c>
      <c r="B34" s="136">
        <v>0</v>
      </c>
      <c r="C34" s="136">
        <v>8385534.44</v>
      </c>
      <c r="D34" s="136">
        <v>8385534.44</v>
      </c>
    </row>
    <row r="35" spans="1:4" ht="15">
      <c r="A35" s="139" t="s">
        <v>92</v>
      </c>
      <c r="B35" s="136">
        <v>0</v>
      </c>
      <c r="C35" s="136">
        <v>555982.1</v>
      </c>
      <c r="D35" s="136">
        <v>555982.1</v>
      </c>
    </row>
    <row r="36" spans="1:4" ht="15">
      <c r="A36" s="139" t="s">
        <v>93</v>
      </c>
      <c r="B36" s="136">
        <v>30706332.76</v>
      </c>
      <c r="C36" s="136">
        <v>14712938.74</v>
      </c>
      <c r="D36" s="136">
        <v>45419271.5</v>
      </c>
    </row>
    <row r="37" spans="1:4" ht="15">
      <c r="A37" s="137" t="s">
        <v>94</v>
      </c>
      <c r="B37" s="140">
        <v>2274653391.25999</v>
      </c>
      <c r="C37" s="140">
        <v>1011530516.25</v>
      </c>
      <c r="D37" s="140">
        <v>3286183907.50999</v>
      </c>
    </row>
    <row r="39" ht="15">
      <c r="A39" s="137" t="s">
        <v>95</v>
      </c>
    </row>
    <row r="40" ht="15">
      <c r="A40" s="138" t="s">
        <v>96</v>
      </c>
    </row>
    <row r="41" spans="1:4" ht="15">
      <c r="A41" s="139" t="s">
        <v>97</v>
      </c>
      <c r="B41" s="136">
        <v>67538269.03</v>
      </c>
      <c r="C41" s="136">
        <v>0</v>
      </c>
      <c r="D41" s="136">
        <v>67538269.03</v>
      </c>
    </row>
    <row r="42" spans="1:4" ht="15">
      <c r="A42" s="139" t="s">
        <v>98</v>
      </c>
      <c r="B42" s="136">
        <v>200608802.129999</v>
      </c>
      <c r="C42" s="136">
        <v>0</v>
      </c>
      <c r="D42" s="136">
        <v>200608802.129999</v>
      </c>
    </row>
    <row r="43" spans="1:4" ht="15">
      <c r="A43" s="139" t="s">
        <v>99</v>
      </c>
      <c r="B43" s="136">
        <v>268147071.16</v>
      </c>
      <c r="C43" s="136">
        <v>0</v>
      </c>
      <c r="D43" s="136">
        <v>268147071.16</v>
      </c>
    </row>
    <row r="44" ht="15">
      <c r="A44" s="138" t="s">
        <v>100</v>
      </c>
    </row>
    <row r="45" spans="1:4" ht="15">
      <c r="A45" s="139" t="s">
        <v>101</v>
      </c>
      <c r="B45" s="136">
        <v>829444001.649999</v>
      </c>
      <c r="C45" s="136">
        <v>0</v>
      </c>
      <c r="D45" s="136">
        <v>829444001.649999</v>
      </c>
    </row>
    <row r="46" spans="1:4" ht="15">
      <c r="A46" s="139" t="s">
        <v>102</v>
      </c>
      <c r="B46" s="136">
        <v>3267095.08999999</v>
      </c>
      <c r="C46" s="136">
        <v>0</v>
      </c>
      <c r="D46" s="136">
        <v>3267095.08999999</v>
      </c>
    </row>
    <row r="47" spans="1:4" ht="15">
      <c r="A47" s="139" t="s">
        <v>103</v>
      </c>
      <c r="B47" s="136">
        <v>0</v>
      </c>
      <c r="C47" s="136">
        <v>585772106.209999</v>
      </c>
      <c r="D47" s="136">
        <v>585772106.209999</v>
      </c>
    </row>
    <row r="48" spans="1:4" ht="15">
      <c r="A48" s="139" t="s">
        <v>104</v>
      </c>
      <c r="B48" s="136">
        <v>0</v>
      </c>
      <c r="C48" s="136">
        <v>0</v>
      </c>
      <c r="D48" s="136">
        <v>0</v>
      </c>
    </row>
    <row r="49" spans="1:4" ht="15">
      <c r="A49" s="139" t="s">
        <v>105</v>
      </c>
      <c r="B49" s="136">
        <v>0</v>
      </c>
      <c r="C49" s="136">
        <v>-55838313.02</v>
      </c>
      <c r="D49" s="136">
        <v>-55838313.02</v>
      </c>
    </row>
    <row r="50" spans="1:4" ht="15">
      <c r="A50" s="139" t="s">
        <v>106</v>
      </c>
      <c r="B50" s="136">
        <v>0</v>
      </c>
      <c r="C50" s="136">
        <v>81633964.07</v>
      </c>
      <c r="D50" s="136">
        <v>81633964.07</v>
      </c>
    </row>
    <row r="51" spans="1:4" ht="15">
      <c r="A51" s="139" t="s">
        <v>107</v>
      </c>
      <c r="B51" s="136">
        <v>0</v>
      </c>
      <c r="C51" s="136">
        <v>-75635246.99</v>
      </c>
      <c r="D51" s="136">
        <v>-75635246.99</v>
      </c>
    </row>
    <row r="52" spans="1:4" ht="15">
      <c r="A52" s="139" t="s">
        <v>108</v>
      </c>
      <c r="B52" s="136">
        <v>832711096.74</v>
      </c>
      <c r="C52" s="136">
        <v>535932510.269999</v>
      </c>
      <c r="D52" s="136">
        <v>1368643607.01</v>
      </c>
    </row>
    <row r="53" ht="15">
      <c r="A53" s="138" t="s">
        <v>109</v>
      </c>
    </row>
    <row r="54" spans="1:4" ht="15">
      <c r="A54" s="139" t="s">
        <v>110</v>
      </c>
      <c r="B54" s="136">
        <v>78564669.0399999</v>
      </c>
      <c r="C54" s="136">
        <v>0</v>
      </c>
      <c r="D54" s="136">
        <v>78564669.0399999</v>
      </c>
    </row>
    <row r="55" spans="1:4" ht="15">
      <c r="A55" s="139" t="s">
        <v>111</v>
      </c>
      <c r="B55" s="136">
        <v>78564669.0399999</v>
      </c>
      <c r="C55" s="136">
        <v>0</v>
      </c>
      <c r="D55" s="136">
        <v>78564669.0399999</v>
      </c>
    </row>
    <row r="56" ht="15">
      <c r="A56" s="138" t="s">
        <v>112</v>
      </c>
    </row>
    <row r="57" spans="1:4" ht="15">
      <c r="A57" s="139" t="s">
        <v>113</v>
      </c>
      <c r="B57" s="136">
        <v>-75109150.28</v>
      </c>
      <c r="C57" s="136">
        <v>0</v>
      </c>
      <c r="D57" s="136">
        <v>-75109150.28</v>
      </c>
    </row>
    <row r="58" spans="1:4" ht="15">
      <c r="A58" s="139" t="s">
        <v>114</v>
      </c>
      <c r="B58" s="136">
        <v>-75109150.28</v>
      </c>
      <c r="C58" s="136">
        <v>0</v>
      </c>
      <c r="D58" s="136">
        <v>-75109150.28</v>
      </c>
    </row>
    <row r="59" spans="1:4" ht="15">
      <c r="A59" s="137" t="s">
        <v>115</v>
      </c>
      <c r="B59" s="140">
        <v>1104313686.65999</v>
      </c>
      <c r="C59" s="140">
        <v>535932510.269999</v>
      </c>
      <c r="D59" s="140">
        <v>1640246196.92999</v>
      </c>
    </row>
    <row r="61" spans="1:4" ht="15">
      <c r="A61" s="137" t="s">
        <v>116</v>
      </c>
      <c r="B61" s="140">
        <v>1170339704.6</v>
      </c>
      <c r="C61" s="140">
        <v>475598005.979999</v>
      </c>
      <c r="D61" s="140">
        <v>1645937710.58</v>
      </c>
    </row>
    <row r="63" ht="15">
      <c r="A63" s="137" t="s">
        <v>117</v>
      </c>
    </row>
    <row r="64" ht="15">
      <c r="A64" s="139" t="s">
        <v>118</v>
      </c>
    </row>
    <row r="65" ht="15">
      <c r="A65" s="138" t="s">
        <v>119</v>
      </c>
    </row>
    <row r="66" spans="1:4" ht="15">
      <c r="A66" s="139" t="s">
        <v>120</v>
      </c>
      <c r="B66" s="136">
        <v>544697.01</v>
      </c>
      <c r="C66" s="136">
        <v>0</v>
      </c>
      <c r="D66" s="136">
        <v>544697.01</v>
      </c>
    </row>
    <row r="67" spans="1:4" ht="15">
      <c r="A67" s="139" t="s">
        <v>121</v>
      </c>
      <c r="B67" s="136">
        <v>7964387.26</v>
      </c>
      <c r="C67" s="136">
        <v>0</v>
      </c>
      <c r="D67" s="136">
        <v>7964387.26</v>
      </c>
    </row>
    <row r="68" spans="1:4" ht="15">
      <c r="A68" s="139" t="s">
        <v>122</v>
      </c>
      <c r="B68" s="136">
        <v>2449099.69999999</v>
      </c>
      <c r="C68" s="136">
        <v>0</v>
      </c>
      <c r="D68" s="136">
        <v>2449099.69999999</v>
      </c>
    </row>
    <row r="69" spans="1:4" ht="15">
      <c r="A69" s="139" t="s">
        <v>123</v>
      </c>
      <c r="B69" s="136">
        <v>4672254.12</v>
      </c>
      <c r="C69" s="136">
        <v>0</v>
      </c>
      <c r="D69" s="136">
        <v>4672254.12</v>
      </c>
    </row>
    <row r="70" spans="1:4" ht="15">
      <c r="A70" s="139" t="s">
        <v>124</v>
      </c>
      <c r="B70" s="136">
        <v>41813.08</v>
      </c>
      <c r="C70" s="136">
        <v>0</v>
      </c>
      <c r="D70" s="136">
        <v>41813.08</v>
      </c>
    </row>
    <row r="71" spans="1:4" ht="15">
      <c r="A71" s="139" t="s">
        <v>125</v>
      </c>
      <c r="B71" s="136">
        <v>1742982.91</v>
      </c>
      <c r="C71" s="136">
        <v>0</v>
      </c>
      <c r="D71" s="136">
        <v>1742982.91</v>
      </c>
    </row>
    <row r="72" spans="1:4" ht="15">
      <c r="A72" s="139" t="s">
        <v>126</v>
      </c>
      <c r="B72" s="136">
        <v>2244400.92</v>
      </c>
      <c r="C72" s="136">
        <v>0</v>
      </c>
      <c r="D72" s="136">
        <v>2244400.92</v>
      </c>
    </row>
    <row r="73" spans="1:4" ht="15">
      <c r="A73" s="139" t="s">
        <v>127</v>
      </c>
      <c r="B73" s="136">
        <v>11587013.5499999</v>
      </c>
      <c r="C73" s="136">
        <v>0</v>
      </c>
      <c r="D73" s="136">
        <v>11587013.5499999</v>
      </c>
    </row>
    <row r="74" spans="1:4" ht="15">
      <c r="A74" s="139" t="s">
        <v>128</v>
      </c>
      <c r="B74" s="136">
        <v>3281741.74</v>
      </c>
      <c r="C74" s="136">
        <v>0</v>
      </c>
      <c r="D74" s="136">
        <v>3281741.74</v>
      </c>
    </row>
    <row r="75" spans="1:4" ht="15">
      <c r="A75" s="139" t="s">
        <v>129</v>
      </c>
      <c r="B75" s="136">
        <v>2436805.1</v>
      </c>
      <c r="C75" s="136">
        <v>0</v>
      </c>
      <c r="D75" s="136">
        <v>2436805.1</v>
      </c>
    </row>
    <row r="76" spans="1:4" ht="15">
      <c r="A76" s="139" t="s">
        <v>130</v>
      </c>
      <c r="B76" s="136">
        <v>3875938.12</v>
      </c>
      <c r="C76" s="136">
        <v>0</v>
      </c>
      <c r="D76" s="136">
        <v>3875938.12</v>
      </c>
    </row>
    <row r="77" spans="1:4" ht="15">
      <c r="A77" s="139" t="s">
        <v>131</v>
      </c>
      <c r="B77" s="136">
        <v>0</v>
      </c>
      <c r="C77" s="136">
        <v>0</v>
      </c>
      <c r="D77" s="136">
        <v>0</v>
      </c>
    </row>
    <row r="78" spans="1:4" ht="15">
      <c r="A78" s="139" t="s">
        <v>132</v>
      </c>
      <c r="B78" s="136">
        <v>4084710.58</v>
      </c>
      <c r="C78" s="136">
        <v>0</v>
      </c>
      <c r="D78" s="136">
        <v>4084710.58</v>
      </c>
    </row>
    <row r="79" spans="1:4" ht="15">
      <c r="A79" s="139" t="s">
        <v>133</v>
      </c>
      <c r="B79" s="136">
        <v>347232.879999999</v>
      </c>
      <c r="C79" s="136">
        <v>0</v>
      </c>
      <c r="D79" s="136">
        <v>347232.879999999</v>
      </c>
    </row>
    <row r="80" spans="1:4" ht="15">
      <c r="A80" s="139" t="s">
        <v>134</v>
      </c>
      <c r="B80" s="136">
        <v>3778444.6</v>
      </c>
      <c r="C80" s="136">
        <v>0</v>
      </c>
      <c r="D80" s="136">
        <v>3778444.6</v>
      </c>
    </row>
    <row r="81" spans="1:4" ht="15">
      <c r="A81" s="139" t="s">
        <v>135</v>
      </c>
      <c r="B81" s="136">
        <v>0</v>
      </c>
      <c r="C81" s="136">
        <v>0</v>
      </c>
      <c r="D81" s="136">
        <v>0</v>
      </c>
    </row>
    <row r="82" spans="1:4" ht="15">
      <c r="A82" s="139" t="s">
        <v>136</v>
      </c>
      <c r="B82" s="136">
        <v>2472.33</v>
      </c>
      <c r="C82" s="136">
        <v>0</v>
      </c>
      <c r="D82" s="136">
        <v>2472.33</v>
      </c>
    </row>
    <row r="83" spans="1:4" ht="15">
      <c r="A83" s="139" t="s">
        <v>137</v>
      </c>
      <c r="B83" s="136">
        <v>468314.36</v>
      </c>
      <c r="C83" s="136">
        <v>0</v>
      </c>
      <c r="D83" s="136">
        <v>468314.36</v>
      </c>
    </row>
    <row r="84" spans="1:4" ht="15">
      <c r="A84" s="139" t="s">
        <v>138</v>
      </c>
      <c r="B84" s="136">
        <v>511363.739999999</v>
      </c>
      <c r="C84" s="136">
        <v>0</v>
      </c>
      <c r="D84" s="136">
        <v>511363.739999999</v>
      </c>
    </row>
    <row r="85" spans="1:4" ht="15">
      <c r="A85" s="139" t="s">
        <v>139</v>
      </c>
      <c r="B85" s="136">
        <v>609396.029999999</v>
      </c>
      <c r="C85" s="136">
        <v>0</v>
      </c>
      <c r="D85" s="136">
        <v>609396.029999999</v>
      </c>
    </row>
    <row r="86" spans="1:4" ht="15">
      <c r="A86" s="139" t="s">
        <v>140</v>
      </c>
      <c r="B86" s="136">
        <v>4371635.86999999</v>
      </c>
      <c r="C86" s="136">
        <v>0</v>
      </c>
      <c r="D86" s="136">
        <v>4371635.86999999</v>
      </c>
    </row>
    <row r="87" spans="1:4" ht="15">
      <c r="A87" s="139" t="s">
        <v>141</v>
      </c>
      <c r="B87" s="136">
        <v>3533454.75</v>
      </c>
      <c r="C87" s="136">
        <v>0</v>
      </c>
      <c r="D87" s="136">
        <v>3533454.75</v>
      </c>
    </row>
    <row r="88" spans="1:4" ht="15">
      <c r="A88" s="139" t="s">
        <v>142</v>
      </c>
      <c r="B88" s="136">
        <v>7651456.76</v>
      </c>
      <c r="C88" s="136">
        <v>0</v>
      </c>
      <c r="D88" s="136">
        <v>7651456.76</v>
      </c>
    </row>
    <row r="89" spans="1:4" ht="15">
      <c r="A89" s="139" t="s">
        <v>143</v>
      </c>
      <c r="B89" s="136">
        <v>4765329.64</v>
      </c>
      <c r="C89" s="136">
        <v>0</v>
      </c>
      <c r="D89" s="136">
        <v>4765329.64</v>
      </c>
    </row>
    <row r="90" spans="1:4" ht="15">
      <c r="A90" s="139" t="s">
        <v>144</v>
      </c>
      <c r="B90" s="136">
        <v>4384595.35999999</v>
      </c>
      <c r="C90" s="136">
        <v>0</v>
      </c>
      <c r="D90" s="136">
        <v>4384595.35999999</v>
      </c>
    </row>
    <row r="91" spans="1:4" ht="15">
      <c r="A91" s="139" t="s">
        <v>145</v>
      </c>
      <c r="B91" s="136">
        <v>664370.289999999</v>
      </c>
      <c r="C91" s="136">
        <v>0</v>
      </c>
      <c r="D91" s="136">
        <v>664370.289999999</v>
      </c>
    </row>
    <row r="92" spans="1:4" ht="15">
      <c r="A92" s="139" t="s">
        <v>146</v>
      </c>
      <c r="B92" s="136">
        <v>958799.27</v>
      </c>
      <c r="C92" s="136">
        <v>0</v>
      </c>
      <c r="D92" s="136">
        <v>958799.27</v>
      </c>
    </row>
    <row r="93" spans="1:4" ht="15">
      <c r="A93" s="139" t="s">
        <v>147</v>
      </c>
      <c r="B93" s="136">
        <v>23176315.38</v>
      </c>
      <c r="C93" s="136">
        <v>0</v>
      </c>
      <c r="D93" s="136">
        <v>23176315.38</v>
      </c>
    </row>
    <row r="94" spans="1:4" ht="15">
      <c r="A94" s="139" t="s">
        <v>148</v>
      </c>
      <c r="B94" s="136">
        <v>910028.35</v>
      </c>
      <c r="C94" s="136">
        <v>0</v>
      </c>
      <c r="D94" s="136">
        <v>910028.35</v>
      </c>
    </row>
    <row r="95" spans="1:4" ht="15">
      <c r="A95" s="139" t="s">
        <v>149</v>
      </c>
      <c r="B95" s="136">
        <v>1350137.98</v>
      </c>
      <c r="C95" s="136">
        <v>0</v>
      </c>
      <c r="D95" s="136">
        <v>1350137.98</v>
      </c>
    </row>
    <row r="96" spans="1:4" ht="15">
      <c r="A96" s="139" t="s">
        <v>150</v>
      </c>
      <c r="B96" s="136">
        <v>0</v>
      </c>
      <c r="C96" s="136">
        <v>0</v>
      </c>
      <c r="D96" s="136">
        <v>0</v>
      </c>
    </row>
    <row r="97" spans="1:4" ht="15">
      <c r="A97" s="139" t="s">
        <v>151</v>
      </c>
      <c r="B97" s="136">
        <v>0</v>
      </c>
      <c r="C97" s="136">
        <v>220398.35</v>
      </c>
      <c r="D97" s="136">
        <v>220398.35</v>
      </c>
    </row>
    <row r="98" spans="1:4" ht="15">
      <c r="A98" s="139" t="s">
        <v>152</v>
      </c>
      <c r="B98" s="136">
        <v>0</v>
      </c>
      <c r="C98" s="136">
        <v>0</v>
      </c>
      <c r="D98" s="136">
        <v>0</v>
      </c>
    </row>
    <row r="99" spans="1:4" ht="15">
      <c r="A99" s="139" t="s">
        <v>153</v>
      </c>
      <c r="B99" s="136">
        <v>0</v>
      </c>
      <c r="C99" s="136">
        <v>788.219999999999</v>
      </c>
      <c r="D99" s="136">
        <v>788.219999999999</v>
      </c>
    </row>
    <row r="100" spans="1:4" ht="15">
      <c r="A100" s="139" t="s">
        <v>154</v>
      </c>
      <c r="B100" s="136">
        <v>0</v>
      </c>
      <c r="C100" s="136">
        <v>36.97</v>
      </c>
      <c r="D100" s="136">
        <v>36.97</v>
      </c>
    </row>
    <row r="101" spans="1:4" ht="15">
      <c r="A101" s="139" t="s">
        <v>155</v>
      </c>
      <c r="B101" s="136">
        <v>0</v>
      </c>
      <c r="C101" s="136">
        <v>487248.459999999</v>
      </c>
      <c r="D101" s="136">
        <v>487248.459999999</v>
      </c>
    </row>
    <row r="102" spans="1:4" ht="15">
      <c r="A102" s="139" t="s">
        <v>156</v>
      </c>
      <c r="B102" s="136">
        <v>0</v>
      </c>
      <c r="C102" s="136">
        <v>301863.31</v>
      </c>
      <c r="D102" s="136">
        <v>301863.31</v>
      </c>
    </row>
    <row r="103" spans="1:4" ht="15">
      <c r="A103" s="139" t="s">
        <v>157</v>
      </c>
      <c r="B103" s="136">
        <v>0</v>
      </c>
      <c r="C103" s="136">
        <v>-133460.53</v>
      </c>
      <c r="D103" s="136">
        <v>-133460.53</v>
      </c>
    </row>
    <row r="104" spans="1:4" ht="15">
      <c r="A104" s="139" t="s">
        <v>158</v>
      </c>
      <c r="B104" s="136">
        <v>0</v>
      </c>
      <c r="C104" s="136">
        <v>0</v>
      </c>
      <c r="D104" s="136">
        <v>0</v>
      </c>
    </row>
    <row r="105" spans="1:4" ht="15">
      <c r="A105" s="139" t="s">
        <v>159</v>
      </c>
      <c r="B105" s="136">
        <v>0</v>
      </c>
      <c r="C105" s="136">
        <v>138802.99</v>
      </c>
      <c r="D105" s="136">
        <v>138802.99</v>
      </c>
    </row>
    <row r="106" spans="1:4" ht="15">
      <c r="A106" s="139" t="s">
        <v>160</v>
      </c>
      <c r="B106" s="136">
        <v>0</v>
      </c>
      <c r="C106" s="136">
        <v>0</v>
      </c>
      <c r="D106" s="136">
        <v>0</v>
      </c>
    </row>
    <row r="107" spans="1:4" ht="15">
      <c r="A107" s="139" t="s">
        <v>161</v>
      </c>
      <c r="B107" s="136">
        <v>0</v>
      </c>
      <c r="C107" s="136">
        <v>10622.6199999999</v>
      </c>
      <c r="D107" s="136">
        <v>10622.6199999999</v>
      </c>
    </row>
    <row r="108" spans="1:4" ht="15">
      <c r="A108" s="139" t="s">
        <v>162</v>
      </c>
      <c r="B108" s="136">
        <v>0</v>
      </c>
      <c r="C108" s="136">
        <v>1983.31</v>
      </c>
      <c r="D108" s="136">
        <v>1983.31</v>
      </c>
    </row>
    <row r="109" spans="1:4" ht="15">
      <c r="A109" s="139" t="s">
        <v>163</v>
      </c>
      <c r="B109" s="136">
        <v>0</v>
      </c>
      <c r="C109" s="136">
        <v>141998.62</v>
      </c>
      <c r="D109" s="136">
        <v>141998.62</v>
      </c>
    </row>
    <row r="110" spans="1:4" ht="15">
      <c r="A110" s="139" t="s">
        <v>164</v>
      </c>
      <c r="B110" s="136">
        <v>0</v>
      </c>
      <c r="C110" s="136">
        <v>28297.2199999999</v>
      </c>
      <c r="D110" s="136">
        <v>28297.2199999999</v>
      </c>
    </row>
    <row r="111" spans="1:4" ht="15">
      <c r="A111" s="139" t="s">
        <v>165</v>
      </c>
      <c r="B111" s="136">
        <v>0</v>
      </c>
      <c r="C111" s="136">
        <v>9131.02</v>
      </c>
      <c r="D111" s="136">
        <v>9131.02</v>
      </c>
    </row>
    <row r="112" spans="1:4" ht="15">
      <c r="A112" s="139" t="s">
        <v>166</v>
      </c>
      <c r="B112" s="136">
        <v>0</v>
      </c>
      <c r="C112" s="136">
        <v>0</v>
      </c>
      <c r="D112" s="136">
        <v>0</v>
      </c>
    </row>
    <row r="113" spans="1:4" ht="15">
      <c r="A113" s="139" t="s">
        <v>167</v>
      </c>
      <c r="B113" s="136">
        <v>0</v>
      </c>
      <c r="C113" s="136">
        <v>0</v>
      </c>
      <c r="D113" s="136">
        <v>0</v>
      </c>
    </row>
    <row r="114" spans="1:4" ht="15">
      <c r="A114" s="139" t="s">
        <v>168</v>
      </c>
      <c r="B114" s="136">
        <v>0</v>
      </c>
      <c r="C114" s="136">
        <v>26565.68</v>
      </c>
      <c r="D114" s="136">
        <v>26565.68</v>
      </c>
    </row>
    <row r="115" spans="1:4" ht="15">
      <c r="A115" s="139" t="s">
        <v>169</v>
      </c>
      <c r="B115" s="136">
        <v>0</v>
      </c>
      <c r="C115" s="136">
        <v>43695.36</v>
      </c>
      <c r="D115" s="136">
        <v>43695.36</v>
      </c>
    </row>
    <row r="116" spans="1:4" ht="15">
      <c r="A116" s="139" t="s">
        <v>170</v>
      </c>
      <c r="B116" s="136">
        <v>0</v>
      </c>
      <c r="C116" s="136">
        <v>-1515.5</v>
      </c>
      <c r="D116" s="136">
        <v>-1515.5</v>
      </c>
    </row>
    <row r="117" spans="1:4" ht="15">
      <c r="A117" s="139" t="s">
        <v>171</v>
      </c>
      <c r="B117" s="136">
        <v>0</v>
      </c>
      <c r="C117" s="136">
        <v>121471.08</v>
      </c>
      <c r="D117" s="136">
        <v>121471.08</v>
      </c>
    </row>
    <row r="118" spans="1:4" ht="15">
      <c r="A118" s="139" t="s">
        <v>172</v>
      </c>
      <c r="B118" s="136">
        <v>0</v>
      </c>
      <c r="C118" s="136">
        <v>4456.64</v>
      </c>
      <c r="D118" s="136">
        <v>4456.64</v>
      </c>
    </row>
    <row r="119" spans="1:4" ht="15">
      <c r="A119" s="139" t="s">
        <v>173</v>
      </c>
      <c r="B119" s="136">
        <v>0</v>
      </c>
      <c r="C119" s="136">
        <v>11142.49</v>
      </c>
      <c r="D119" s="136">
        <v>11142.49</v>
      </c>
    </row>
    <row r="120" spans="1:4" ht="15">
      <c r="A120" s="139" t="s">
        <v>174</v>
      </c>
      <c r="B120" s="136">
        <v>0</v>
      </c>
      <c r="C120" s="136">
        <v>521.06</v>
      </c>
      <c r="D120" s="136">
        <v>521.06</v>
      </c>
    </row>
    <row r="121" spans="1:4" ht="15">
      <c r="A121" s="139" t="s">
        <v>175</v>
      </c>
      <c r="B121" s="136">
        <v>0</v>
      </c>
      <c r="C121" s="136">
        <v>241186.069999999</v>
      </c>
      <c r="D121" s="136">
        <v>241186.069999999</v>
      </c>
    </row>
    <row r="122" spans="1:4" ht="15">
      <c r="A122" s="139" t="s">
        <v>176</v>
      </c>
      <c r="B122" s="136">
        <v>0</v>
      </c>
      <c r="C122" s="136">
        <v>0</v>
      </c>
      <c r="D122" s="136">
        <v>0</v>
      </c>
    </row>
    <row r="123" spans="1:4" ht="15">
      <c r="A123" s="139" t="s">
        <v>177</v>
      </c>
      <c r="B123" s="136">
        <v>0</v>
      </c>
      <c r="C123" s="136">
        <v>2050.82</v>
      </c>
      <c r="D123" s="136">
        <v>2050.82</v>
      </c>
    </row>
    <row r="124" spans="1:4" ht="15">
      <c r="A124" s="139" t="s">
        <v>178</v>
      </c>
      <c r="B124" s="136">
        <v>0</v>
      </c>
      <c r="C124" s="136">
        <v>9983.85</v>
      </c>
      <c r="D124" s="136">
        <v>9983.85</v>
      </c>
    </row>
    <row r="125" spans="1:4" ht="15">
      <c r="A125" s="139" t="s">
        <v>179</v>
      </c>
      <c r="B125" s="136">
        <v>0</v>
      </c>
      <c r="C125" s="136">
        <v>268369.3</v>
      </c>
      <c r="D125" s="136">
        <v>268369.3</v>
      </c>
    </row>
    <row r="126" spans="1:4" ht="15">
      <c r="A126" s="139" t="s">
        <v>180</v>
      </c>
      <c r="B126" s="136">
        <v>0</v>
      </c>
      <c r="C126" s="136">
        <v>1463.69</v>
      </c>
      <c r="D126" s="136">
        <v>1463.69</v>
      </c>
    </row>
    <row r="127" spans="1:4" ht="15">
      <c r="A127" s="139" t="s">
        <v>181</v>
      </c>
      <c r="B127" s="136">
        <v>0</v>
      </c>
      <c r="C127" s="136">
        <v>0</v>
      </c>
      <c r="D127" s="136">
        <v>0</v>
      </c>
    </row>
    <row r="128" spans="1:4" ht="15">
      <c r="A128" s="139" t="s">
        <v>182</v>
      </c>
      <c r="B128" s="136">
        <v>0</v>
      </c>
      <c r="C128" s="136">
        <v>0</v>
      </c>
      <c r="D128" s="136">
        <v>0</v>
      </c>
    </row>
    <row r="129" spans="1:4" ht="15">
      <c r="A129" s="139" t="s">
        <v>183</v>
      </c>
      <c r="B129" s="136">
        <v>0</v>
      </c>
      <c r="C129" s="136">
        <v>0</v>
      </c>
      <c r="D129" s="136">
        <v>0</v>
      </c>
    </row>
    <row r="130" spans="1:4" ht="15">
      <c r="A130" s="139" t="s">
        <v>184</v>
      </c>
      <c r="B130" s="136">
        <v>0</v>
      </c>
      <c r="C130" s="136">
        <v>20.7</v>
      </c>
      <c r="D130" s="136">
        <v>20.7</v>
      </c>
    </row>
    <row r="131" spans="1:4" ht="15">
      <c r="A131" s="139" t="s">
        <v>185</v>
      </c>
      <c r="B131" s="136">
        <v>102409191.68</v>
      </c>
      <c r="C131" s="136">
        <v>1937121.8</v>
      </c>
      <c r="D131" s="136">
        <v>104346313.48</v>
      </c>
    </row>
    <row r="132" ht="15">
      <c r="A132" s="138" t="s">
        <v>186</v>
      </c>
    </row>
    <row r="133" spans="1:4" ht="15">
      <c r="A133" s="139" t="s">
        <v>187</v>
      </c>
      <c r="B133" s="136">
        <v>1989228.73</v>
      </c>
      <c r="C133" s="136">
        <v>0</v>
      </c>
      <c r="D133" s="136">
        <v>1989228.73</v>
      </c>
    </row>
    <row r="134" spans="1:4" ht="15">
      <c r="A134" s="139" t="s">
        <v>188</v>
      </c>
      <c r="B134" s="136">
        <v>-1.81898940354585E-12</v>
      </c>
      <c r="C134" s="136">
        <v>0</v>
      </c>
      <c r="D134" s="136">
        <v>-1.81898940354585E-12</v>
      </c>
    </row>
    <row r="135" spans="1:4" ht="15">
      <c r="A135" s="139" t="s">
        <v>189</v>
      </c>
      <c r="B135" s="136">
        <v>177442.82</v>
      </c>
      <c r="C135" s="136">
        <v>0</v>
      </c>
      <c r="D135" s="136">
        <v>177442.82</v>
      </c>
    </row>
    <row r="136" spans="1:4" ht="15">
      <c r="A136" s="139" t="s">
        <v>190</v>
      </c>
      <c r="B136" s="136">
        <v>782713.229999999</v>
      </c>
      <c r="C136" s="136">
        <v>0</v>
      </c>
      <c r="D136" s="136">
        <v>782713.229999999</v>
      </c>
    </row>
    <row r="137" spans="1:4" ht="15">
      <c r="A137" s="139" t="s">
        <v>191</v>
      </c>
      <c r="B137" s="136">
        <v>507898.92</v>
      </c>
      <c r="C137" s="136">
        <v>0</v>
      </c>
      <c r="D137" s="136">
        <v>507898.92</v>
      </c>
    </row>
    <row r="138" spans="1:4" ht="15">
      <c r="A138" s="139" t="s">
        <v>192</v>
      </c>
      <c r="B138" s="136">
        <v>40267.5</v>
      </c>
      <c r="C138" s="136">
        <v>0</v>
      </c>
      <c r="D138" s="136">
        <v>40267.5</v>
      </c>
    </row>
    <row r="139" spans="1:4" ht="15">
      <c r="A139" s="139" t="s">
        <v>193</v>
      </c>
      <c r="B139" s="136">
        <v>7500</v>
      </c>
      <c r="C139" s="136">
        <v>0</v>
      </c>
      <c r="D139" s="136">
        <v>7500</v>
      </c>
    </row>
    <row r="140" spans="1:4" ht="15">
      <c r="A140" s="139" t="s">
        <v>474</v>
      </c>
      <c r="B140" s="136">
        <v>0</v>
      </c>
      <c r="C140" s="136">
        <v>0</v>
      </c>
      <c r="D140" s="136">
        <v>0</v>
      </c>
    </row>
    <row r="141" spans="1:4" ht="15">
      <c r="A141" s="139" t="s">
        <v>194</v>
      </c>
      <c r="B141" s="136">
        <v>0</v>
      </c>
      <c r="C141" s="136">
        <v>0</v>
      </c>
      <c r="D141" s="136">
        <v>0</v>
      </c>
    </row>
    <row r="142" spans="1:4" ht="15">
      <c r="A142" s="139" t="s">
        <v>195</v>
      </c>
      <c r="B142" s="136">
        <v>112702.569999999</v>
      </c>
      <c r="C142" s="136">
        <v>0</v>
      </c>
      <c r="D142" s="136">
        <v>112702.569999999</v>
      </c>
    </row>
    <row r="143" spans="1:4" ht="15">
      <c r="A143" s="139" t="s">
        <v>196</v>
      </c>
      <c r="B143" s="136">
        <v>406288.66</v>
      </c>
      <c r="C143" s="136">
        <v>0</v>
      </c>
      <c r="D143" s="136">
        <v>406288.66</v>
      </c>
    </row>
    <row r="144" spans="1:4" ht="15">
      <c r="A144" s="139" t="s">
        <v>197</v>
      </c>
      <c r="B144" s="136">
        <v>3248159.09999999</v>
      </c>
      <c r="C144" s="136">
        <v>0</v>
      </c>
      <c r="D144" s="136">
        <v>3248159.09999999</v>
      </c>
    </row>
    <row r="145" spans="1:4" ht="15">
      <c r="A145" s="139" t="s">
        <v>198</v>
      </c>
      <c r="B145" s="136">
        <v>295945.66</v>
      </c>
      <c r="C145" s="136">
        <v>0</v>
      </c>
      <c r="D145" s="136">
        <v>295945.66</v>
      </c>
    </row>
    <row r="146" spans="1:4" ht="15">
      <c r="A146" s="139" t="s">
        <v>199</v>
      </c>
      <c r="B146" s="136">
        <v>148705.659999999</v>
      </c>
      <c r="C146" s="136">
        <v>0</v>
      </c>
      <c r="D146" s="136">
        <v>148705.659999999</v>
      </c>
    </row>
    <row r="147" spans="1:4" ht="15">
      <c r="A147" s="139" t="s">
        <v>200</v>
      </c>
      <c r="B147" s="136">
        <v>2112.74</v>
      </c>
      <c r="C147" s="136">
        <v>0</v>
      </c>
      <c r="D147" s="136">
        <v>2112.74</v>
      </c>
    </row>
    <row r="148" spans="1:4" ht="15">
      <c r="A148" s="139" t="s">
        <v>201</v>
      </c>
      <c r="B148" s="136">
        <v>0</v>
      </c>
      <c r="C148" s="136">
        <v>0</v>
      </c>
      <c r="D148" s="136">
        <v>0</v>
      </c>
    </row>
    <row r="149" spans="1:4" ht="15">
      <c r="A149" s="139" t="s">
        <v>202</v>
      </c>
      <c r="B149" s="136">
        <v>263728.99</v>
      </c>
      <c r="C149" s="136">
        <v>0</v>
      </c>
      <c r="D149" s="136">
        <v>263728.99</v>
      </c>
    </row>
    <row r="150" spans="1:4" ht="15">
      <c r="A150" s="139" t="s">
        <v>203</v>
      </c>
      <c r="B150" s="136">
        <v>506409.05</v>
      </c>
      <c r="C150" s="136">
        <v>0</v>
      </c>
      <c r="D150" s="136">
        <v>506409.05</v>
      </c>
    </row>
    <row r="151" spans="1:4" ht="15">
      <c r="A151" s="139" t="s">
        <v>204</v>
      </c>
      <c r="B151" s="136">
        <v>3376339.31</v>
      </c>
      <c r="C151" s="136">
        <v>0</v>
      </c>
      <c r="D151" s="136">
        <v>3376339.31</v>
      </c>
    </row>
    <row r="152" spans="1:4" ht="15">
      <c r="A152" s="139" t="s">
        <v>205</v>
      </c>
      <c r="B152" s="136">
        <v>0</v>
      </c>
      <c r="C152" s="136">
        <v>0</v>
      </c>
      <c r="D152" s="136">
        <v>0</v>
      </c>
    </row>
    <row r="153" spans="1:4" ht="15">
      <c r="A153" s="139" t="s">
        <v>206</v>
      </c>
      <c r="B153" s="136">
        <v>0</v>
      </c>
      <c r="C153" s="136">
        <v>0</v>
      </c>
      <c r="D153" s="136">
        <v>0</v>
      </c>
    </row>
    <row r="154" spans="1:4" ht="15">
      <c r="A154" s="139" t="s">
        <v>207</v>
      </c>
      <c r="B154" s="136">
        <v>0</v>
      </c>
      <c r="C154" s="136">
        <v>609.41</v>
      </c>
      <c r="D154" s="136">
        <v>609.41</v>
      </c>
    </row>
    <row r="155" spans="1:4" ht="15">
      <c r="A155" s="139" t="s">
        <v>208</v>
      </c>
      <c r="B155" s="136">
        <v>0</v>
      </c>
      <c r="C155" s="136">
        <v>0</v>
      </c>
      <c r="D155" s="136">
        <v>0</v>
      </c>
    </row>
    <row r="156" spans="1:4" ht="15">
      <c r="A156" s="139" t="s">
        <v>209</v>
      </c>
      <c r="B156" s="136">
        <v>0</v>
      </c>
      <c r="C156" s="136">
        <v>170097.91</v>
      </c>
      <c r="D156" s="136">
        <v>170097.91</v>
      </c>
    </row>
    <row r="157" spans="1:4" ht="15">
      <c r="A157" s="139" t="s">
        <v>210</v>
      </c>
      <c r="B157" s="136">
        <v>0</v>
      </c>
      <c r="C157" s="136">
        <v>-20911.74</v>
      </c>
      <c r="D157" s="136">
        <v>-20911.74</v>
      </c>
    </row>
    <row r="158" spans="1:4" ht="15">
      <c r="A158" s="139" t="s">
        <v>211</v>
      </c>
      <c r="B158" s="136">
        <v>0</v>
      </c>
      <c r="C158" s="136">
        <v>0</v>
      </c>
      <c r="D158" s="136">
        <v>0</v>
      </c>
    </row>
    <row r="159" spans="1:4" ht="15">
      <c r="A159" s="139" t="s">
        <v>212</v>
      </c>
      <c r="B159" s="136">
        <v>0</v>
      </c>
      <c r="C159" s="136">
        <v>77057.92</v>
      </c>
      <c r="D159" s="136">
        <v>77057.92</v>
      </c>
    </row>
    <row r="160" spans="1:4" ht="15">
      <c r="A160" s="139" t="s">
        <v>213</v>
      </c>
      <c r="B160" s="136">
        <v>11865442.94</v>
      </c>
      <c r="C160" s="136">
        <v>226853.499999999</v>
      </c>
      <c r="D160" s="136">
        <v>12092296.44</v>
      </c>
    </row>
    <row r="161" ht="15">
      <c r="A161" s="138" t="s">
        <v>214</v>
      </c>
    </row>
    <row r="162" spans="1:4" ht="15">
      <c r="A162" s="139" t="s">
        <v>215</v>
      </c>
      <c r="B162" s="136">
        <v>2367884.04</v>
      </c>
      <c r="C162" s="136">
        <v>0</v>
      </c>
      <c r="D162" s="136">
        <v>2367884.04</v>
      </c>
    </row>
    <row r="163" spans="1:4" ht="15">
      <c r="A163" s="139" t="s">
        <v>216</v>
      </c>
      <c r="B163" s="136">
        <v>2501466.19</v>
      </c>
      <c r="C163" s="136">
        <v>0</v>
      </c>
      <c r="D163" s="136">
        <v>2501466.19</v>
      </c>
    </row>
    <row r="164" spans="1:4" ht="15">
      <c r="A164" s="139" t="s">
        <v>217</v>
      </c>
      <c r="B164" s="136">
        <v>1809355.32</v>
      </c>
      <c r="C164" s="136">
        <v>0</v>
      </c>
      <c r="D164" s="136">
        <v>1809355.32</v>
      </c>
    </row>
    <row r="165" spans="1:4" ht="15">
      <c r="A165" s="139" t="s">
        <v>218</v>
      </c>
      <c r="B165" s="136">
        <v>3597369.08</v>
      </c>
      <c r="C165" s="136">
        <v>0</v>
      </c>
      <c r="D165" s="136">
        <v>3597369.08</v>
      </c>
    </row>
    <row r="166" spans="1:4" ht="15">
      <c r="A166" s="139" t="s">
        <v>219</v>
      </c>
      <c r="B166" s="136">
        <v>2338039.61999999</v>
      </c>
      <c r="C166" s="136">
        <v>0</v>
      </c>
      <c r="D166" s="136">
        <v>2338039.61999999</v>
      </c>
    </row>
    <row r="167" spans="1:4" ht="15">
      <c r="A167" s="139" t="s">
        <v>220</v>
      </c>
      <c r="B167" s="136">
        <v>1286570.28</v>
      </c>
      <c r="C167" s="136">
        <v>0</v>
      </c>
      <c r="D167" s="136">
        <v>1286570.28</v>
      </c>
    </row>
    <row r="168" spans="1:4" ht="15">
      <c r="A168" s="139" t="s">
        <v>221</v>
      </c>
      <c r="B168" s="136">
        <v>1640021.61</v>
      </c>
      <c r="C168" s="136">
        <v>0</v>
      </c>
      <c r="D168" s="136">
        <v>1640021.61</v>
      </c>
    </row>
    <row r="169" spans="1:4" ht="15">
      <c r="A169" s="139" t="s">
        <v>222</v>
      </c>
      <c r="B169" s="136">
        <v>3833374.37</v>
      </c>
      <c r="C169" s="136">
        <v>0</v>
      </c>
      <c r="D169" s="136">
        <v>3833374.37</v>
      </c>
    </row>
    <row r="170" spans="1:4" ht="15">
      <c r="A170" s="139" t="s">
        <v>223</v>
      </c>
      <c r="B170" s="136">
        <v>2690958.28999999</v>
      </c>
      <c r="C170" s="136">
        <v>0</v>
      </c>
      <c r="D170" s="136">
        <v>2690958.28999999</v>
      </c>
    </row>
    <row r="171" spans="1:4" ht="15">
      <c r="A171" s="139" t="s">
        <v>224</v>
      </c>
      <c r="B171" s="136">
        <v>847171.159999999</v>
      </c>
      <c r="C171" s="136">
        <v>0</v>
      </c>
      <c r="D171" s="136">
        <v>847171.159999999</v>
      </c>
    </row>
    <row r="172" spans="1:4" ht="15">
      <c r="A172" s="139" t="s">
        <v>225</v>
      </c>
      <c r="B172" s="136">
        <v>0</v>
      </c>
      <c r="C172" s="136">
        <v>0</v>
      </c>
      <c r="D172" s="136">
        <v>0</v>
      </c>
    </row>
    <row r="173" spans="1:4" ht="15">
      <c r="A173" s="139" t="s">
        <v>226</v>
      </c>
      <c r="B173" s="136">
        <v>0</v>
      </c>
      <c r="C173" s="136">
        <v>0</v>
      </c>
      <c r="D173" s="136">
        <v>0</v>
      </c>
    </row>
    <row r="174" spans="1:4" ht="15">
      <c r="A174" s="139" t="s">
        <v>227</v>
      </c>
      <c r="B174" s="136">
        <v>4454867.66</v>
      </c>
      <c r="C174" s="136">
        <v>0</v>
      </c>
      <c r="D174" s="136">
        <v>4454867.66</v>
      </c>
    </row>
    <row r="175" spans="1:4" ht="15">
      <c r="A175" s="139" t="s">
        <v>228</v>
      </c>
      <c r="B175" s="136">
        <v>40720036.7399998</v>
      </c>
      <c r="C175" s="136">
        <v>0</v>
      </c>
      <c r="D175" s="136">
        <v>40720036.7399998</v>
      </c>
    </row>
    <row r="176" spans="1:4" ht="15">
      <c r="A176" s="139" t="s">
        <v>229</v>
      </c>
      <c r="B176" s="136">
        <v>12149962.53</v>
      </c>
      <c r="C176" s="136">
        <v>0</v>
      </c>
      <c r="D176" s="136">
        <v>12149962.53</v>
      </c>
    </row>
    <row r="177" spans="1:4" ht="15">
      <c r="A177" s="139" t="s">
        <v>230</v>
      </c>
      <c r="B177" s="136">
        <v>246921.309999999</v>
      </c>
      <c r="C177" s="136">
        <v>0</v>
      </c>
      <c r="D177" s="136">
        <v>246921.309999999</v>
      </c>
    </row>
    <row r="178" spans="1:4" ht="15">
      <c r="A178" s="139" t="s">
        <v>231</v>
      </c>
      <c r="B178" s="136">
        <v>1939060.8</v>
      </c>
      <c r="C178" s="136">
        <v>0</v>
      </c>
      <c r="D178" s="136">
        <v>1939060.8</v>
      </c>
    </row>
    <row r="179" spans="1:4" ht="15">
      <c r="A179" s="139" t="s">
        <v>232</v>
      </c>
      <c r="B179" s="136">
        <v>501676.2</v>
      </c>
      <c r="C179" s="136">
        <v>0</v>
      </c>
      <c r="D179" s="136">
        <v>501676.2</v>
      </c>
    </row>
    <row r="180" spans="1:4" ht="15">
      <c r="A180" s="139" t="s">
        <v>233</v>
      </c>
      <c r="B180" s="136">
        <v>0</v>
      </c>
      <c r="C180" s="136">
        <v>0</v>
      </c>
      <c r="D180" s="136">
        <v>0</v>
      </c>
    </row>
    <row r="181" spans="1:4" ht="15">
      <c r="A181" s="139" t="s">
        <v>234</v>
      </c>
      <c r="B181" s="136">
        <v>0</v>
      </c>
      <c r="C181" s="136">
        <v>1407001.91</v>
      </c>
      <c r="D181" s="136">
        <v>1407001.91</v>
      </c>
    </row>
    <row r="182" spans="1:4" ht="15">
      <c r="A182" s="139" t="s">
        <v>235</v>
      </c>
      <c r="B182" s="136">
        <v>0</v>
      </c>
      <c r="C182" s="136">
        <v>337649.83</v>
      </c>
      <c r="D182" s="136">
        <v>337649.83</v>
      </c>
    </row>
    <row r="183" spans="1:4" ht="15">
      <c r="A183" s="139" t="s">
        <v>236</v>
      </c>
      <c r="B183" s="136">
        <v>0</v>
      </c>
      <c r="C183" s="136">
        <v>15172314.44</v>
      </c>
      <c r="D183" s="136">
        <v>15172314.44</v>
      </c>
    </row>
    <row r="184" spans="1:4" ht="15">
      <c r="A184" s="139" t="s">
        <v>237</v>
      </c>
      <c r="B184" s="136">
        <v>0</v>
      </c>
      <c r="C184" s="136">
        <v>2062965.7</v>
      </c>
      <c r="D184" s="136">
        <v>2062965.7</v>
      </c>
    </row>
    <row r="185" spans="1:4" ht="15">
      <c r="A185" s="139" t="s">
        <v>238</v>
      </c>
      <c r="B185" s="136">
        <v>0</v>
      </c>
      <c r="C185" s="136">
        <v>311236.03</v>
      </c>
      <c r="D185" s="136">
        <v>311236.03</v>
      </c>
    </row>
    <row r="186" spans="1:4" ht="15">
      <c r="A186" s="139" t="s">
        <v>239</v>
      </c>
      <c r="B186" s="136">
        <v>0</v>
      </c>
      <c r="C186" s="136">
        <v>6925200.48999999</v>
      </c>
      <c r="D186" s="136">
        <v>6925200.48999999</v>
      </c>
    </row>
    <row r="187" spans="1:4" ht="15">
      <c r="A187" s="139" t="s">
        <v>240</v>
      </c>
      <c r="B187" s="136">
        <v>0</v>
      </c>
      <c r="C187" s="136">
        <v>4478249.39999999</v>
      </c>
      <c r="D187" s="136">
        <v>4478249.39999999</v>
      </c>
    </row>
    <row r="188" spans="1:4" ht="15">
      <c r="A188" s="139" t="s">
        <v>241</v>
      </c>
      <c r="B188" s="136">
        <v>0</v>
      </c>
      <c r="C188" s="136">
        <v>3201054.42</v>
      </c>
      <c r="D188" s="136">
        <v>3201054.42</v>
      </c>
    </row>
    <row r="189" spans="1:4" ht="15">
      <c r="A189" s="139" t="s">
        <v>242</v>
      </c>
      <c r="B189" s="136">
        <v>0</v>
      </c>
      <c r="C189" s="136">
        <v>263012.82</v>
      </c>
      <c r="D189" s="136">
        <v>263012.82</v>
      </c>
    </row>
    <row r="190" spans="1:4" ht="15">
      <c r="A190" s="139" t="s">
        <v>243</v>
      </c>
      <c r="B190" s="136">
        <v>0</v>
      </c>
      <c r="C190" s="136">
        <v>6177338.34</v>
      </c>
      <c r="D190" s="136">
        <v>6177338.34</v>
      </c>
    </row>
    <row r="191" spans="1:4" ht="15">
      <c r="A191" s="139" t="s">
        <v>244</v>
      </c>
      <c r="B191" s="136">
        <v>0</v>
      </c>
      <c r="C191" s="136">
        <v>460366.619999999</v>
      </c>
      <c r="D191" s="136">
        <v>460366.619999999</v>
      </c>
    </row>
    <row r="192" spans="1:4" ht="15">
      <c r="A192" s="139" t="s">
        <v>245</v>
      </c>
      <c r="B192" s="136">
        <v>0</v>
      </c>
      <c r="C192" s="136">
        <v>399668.25</v>
      </c>
      <c r="D192" s="136">
        <v>399668.25</v>
      </c>
    </row>
    <row r="193" spans="1:4" ht="15">
      <c r="A193" s="139" t="s">
        <v>246</v>
      </c>
      <c r="B193" s="136">
        <v>0</v>
      </c>
      <c r="C193" s="136">
        <v>6268281.85000001</v>
      </c>
      <c r="D193" s="136">
        <v>6268281.85000001</v>
      </c>
    </row>
    <row r="194" spans="1:4" ht="15">
      <c r="A194" s="139" t="s">
        <v>247</v>
      </c>
      <c r="B194" s="136">
        <v>0</v>
      </c>
      <c r="C194" s="136">
        <v>1817515.67</v>
      </c>
      <c r="D194" s="136">
        <v>1817515.67</v>
      </c>
    </row>
    <row r="195" spans="1:4" ht="15">
      <c r="A195" s="139" t="s">
        <v>248</v>
      </c>
      <c r="B195" s="136">
        <v>0</v>
      </c>
      <c r="C195" s="136">
        <v>956549.7</v>
      </c>
      <c r="D195" s="136">
        <v>956549.7</v>
      </c>
    </row>
    <row r="196" spans="1:4" ht="15">
      <c r="A196" s="139" t="s">
        <v>249</v>
      </c>
      <c r="B196" s="136">
        <v>82924735.1999998</v>
      </c>
      <c r="C196" s="136">
        <v>50238405.47</v>
      </c>
      <c r="D196" s="136">
        <v>133163140.669999</v>
      </c>
    </row>
    <row r="197" ht="15">
      <c r="A197" s="138" t="s">
        <v>250</v>
      </c>
    </row>
    <row r="198" spans="1:4" ht="15">
      <c r="A198" s="139" t="s">
        <v>251</v>
      </c>
      <c r="B198" s="136">
        <v>241937.902624</v>
      </c>
      <c r="C198" s="136">
        <v>168404.537376</v>
      </c>
      <c r="D198" s="136">
        <v>410342.44</v>
      </c>
    </row>
    <row r="199" spans="1:4" ht="15">
      <c r="A199" s="139" t="s">
        <v>252</v>
      </c>
      <c r="B199" s="136">
        <v>17331741.10198</v>
      </c>
      <c r="C199" s="136">
        <v>12341875.45802</v>
      </c>
      <c r="D199" s="136">
        <v>29673616.56</v>
      </c>
    </row>
    <row r="200" spans="1:4" ht="15">
      <c r="A200" s="139" t="s">
        <v>253</v>
      </c>
      <c r="B200" s="136">
        <v>21074296.894968</v>
      </c>
      <c r="C200" s="136">
        <v>14283499.385032</v>
      </c>
      <c r="D200" s="136">
        <v>35357796.28</v>
      </c>
    </row>
    <row r="201" spans="1:4" ht="15">
      <c r="A201" s="139" t="s">
        <v>254</v>
      </c>
      <c r="B201" s="136">
        <v>11596412.02</v>
      </c>
      <c r="C201" s="136">
        <v>5886142.15</v>
      </c>
      <c r="D201" s="136">
        <v>17482554.17</v>
      </c>
    </row>
    <row r="202" spans="1:4" ht="15">
      <c r="A202" s="139" t="s">
        <v>255</v>
      </c>
      <c r="B202" s="136">
        <v>-72302.400368</v>
      </c>
      <c r="C202" s="136">
        <v>-50327.1796319999</v>
      </c>
      <c r="D202" s="136">
        <v>-122629.58</v>
      </c>
    </row>
    <row r="203" spans="1:4" ht="15">
      <c r="A203" s="139" t="s">
        <v>256</v>
      </c>
      <c r="B203" s="136">
        <v>50172085.519204</v>
      </c>
      <c r="C203" s="136">
        <v>32629594.350796</v>
      </c>
      <c r="D203" s="136">
        <v>82801679.87</v>
      </c>
    </row>
    <row r="204" ht="15">
      <c r="A204" s="138" t="s">
        <v>257</v>
      </c>
    </row>
    <row r="205" spans="1:4" ht="15">
      <c r="A205" s="139" t="s">
        <v>258</v>
      </c>
      <c r="B205" s="136">
        <v>11814616.108824</v>
      </c>
      <c r="C205" s="136">
        <v>3774035.441176</v>
      </c>
      <c r="D205" s="136">
        <v>15588651.55</v>
      </c>
    </row>
    <row r="206" spans="1:4" ht="15">
      <c r="A206" s="139" t="s">
        <v>259</v>
      </c>
      <c r="B206" s="136">
        <v>1431327.804264</v>
      </c>
      <c r="C206" s="136">
        <v>468166.455736</v>
      </c>
      <c r="D206" s="136">
        <v>1899494.26</v>
      </c>
    </row>
    <row r="207" spans="1:4" ht="15">
      <c r="A207" s="139" t="s">
        <v>260</v>
      </c>
      <c r="B207" s="136">
        <v>41558.645832</v>
      </c>
      <c r="C207" s="136">
        <v>28927.524168</v>
      </c>
      <c r="D207" s="136">
        <v>70486.17</v>
      </c>
    </row>
    <row r="208" spans="1:4" ht="15">
      <c r="A208" s="139" t="s">
        <v>261</v>
      </c>
      <c r="B208" s="136">
        <v>3557.22</v>
      </c>
      <c r="C208" s="136">
        <v>0</v>
      </c>
      <c r="D208" s="136">
        <v>3557.22</v>
      </c>
    </row>
    <row r="209" spans="1:4" ht="15">
      <c r="A209" s="139" t="s">
        <v>262</v>
      </c>
      <c r="B209" s="136">
        <v>110494.92</v>
      </c>
      <c r="C209" s="136">
        <v>183075.61</v>
      </c>
      <c r="D209" s="136">
        <v>293570.53</v>
      </c>
    </row>
    <row r="210" spans="1:4" ht="15">
      <c r="A210" s="139" t="s">
        <v>263</v>
      </c>
      <c r="B210" s="136">
        <v>202.333032</v>
      </c>
      <c r="C210" s="136">
        <v>140.836968</v>
      </c>
      <c r="D210" s="136">
        <v>343.17</v>
      </c>
    </row>
    <row r="211" spans="1:4" ht="15">
      <c r="A211" s="139" t="s">
        <v>264</v>
      </c>
      <c r="B211" s="136">
        <v>29874.93</v>
      </c>
      <c r="C211" s="136">
        <v>0</v>
      </c>
      <c r="D211" s="136">
        <v>29874.93</v>
      </c>
    </row>
    <row r="212" spans="1:4" ht="15">
      <c r="A212" s="139" t="s">
        <v>265</v>
      </c>
      <c r="B212" s="136">
        <v>13431631.961952</v>
      </c>
      <c r="C212" s="136">
        <v>4454345.868048</v>
      </c>
      <c r="D212" s="136">
        <v>17885977.83</v>
      </c>
    </row>
    <row r="213" ht="15">
      <c r="A213" s="138" t="s">
        <v>266</v>
      </c>
    </row>
    <row r="214" spans="1:4" ht="15">
      <c r="A214" s="139" t="s">
        <v>267</v>
      </c>
      <c r="B214" s="136">
        <v>75336909.45</v>
      </c>
      <c r="C214" s="136">
        <v>14771681.6299999</v>
      </c>
      <c r="D214" s="136">
        <v>90108591.08</v>
      </c>
    </row>
    <row r="215" spans="1:4" ht="15">
      <c r="A215" s="139" t="s">
        <v>268</v>
      </c>
      <c r="B215" s="136">
        <v>75336909.45</v>
      </c>
      <c r="C215" s="136">
        <v>14771681.6299999</v>
      </c>
      <c r="D215" s="136">
        <v>90108591.08</v>
      </c>
    </row>
    <row r="216" ht="15">
      <c r="A216" s="138" t="s">
        <v>269</v>
      </c>
    </row>
    <row r="217" spans="1:4" ht="15">
      <c r="A217" s="139" t="s">
        <v>270</v>
      </c>
      <c r="B217" s="136">
        <v>24755318.535684</v>
      </c>
      <c r="C217" s="136">
        <v>10651312.854316</v>
      </c>
      <c r="D217" s="136">
        <v>35406631.39</v>
      </c>
    </row>
    <row r="218" spans="1:4" ht="15">
      <c r="A218" s="139" t="s">
        <v>271</v>
      </c>
      <c r="B218" s="136">
        <v>5111328.679576</v>
      </c>
      <c r="C218" s="136">
        <v>2334233.130424</v>
      </c>
      <c r="D218" s="136">
        <v>7445561.81</v>
      </c>
    </row>
    <row r="219" spans="1:4" ht="15">
      <c r="A219" s="139" t="s">
        <v>272</v>
      </c>
      <c r="B219" s="136">
        <v>-168649.47351</v>
      </c>
      <c r="C219" s="136">
        <v>-84920.62649</v>
      </c>
      <c r="D219" s="136">
        <v>-253570.1</v>
      </c>
    </row>
    <row r="220" spans="1:4" ht="15">
      <c r="A220" s="139" t="s">
        <v>273</v>
      </c>
      <c r="B220" s="136">
        <v>12532059.6183129</v>
      </c>
      <c r="C220" s="136">
        <v>5597282.991687</v>
      </c>
      <c r="D220" s="136">
        <v>18129342.61</v>
      </c>
    </row>
    <row r="221" spans="1:4" ht="15">
      <c r="A221" s="139" t="s">
        <v>274</v>
      </c>
      <c r="B221" s="136">
        <v>4972946.993711</v>
      </c>
      <c r="C221" s="136">
        <v>1462647.81628899</v>
      </c>
      <c r="D221" s="136">
        <v>6435594.81</v>
      </c>
    </row>
    <row r="222" spans="1:4" ht="15">
      <c r="A222" s="139" t="s">
        <v>275</v>
      </c>
      <c r="B222" s="136">
        <v>3587187.928248</v>
      </c>
      <c r="C222" s="136">
        <v>2430346.431752</v>
      </c>
      <c r="D222" s="136">
        <v>6017534.36</v>
      </c>
    </row>
    <row r="223" spans="1:4" ht="15">
      <c r="A223" s="139" t="s">
        <v>276</v>
      </c>
      <c r="B223" s="136">
        <v>25158694.5067599</v>
      </c>
      <c r="C223" s="136">
        <v>12019054.81324</v>
      </c>
      <c r="D223" s="136">
        <v>37177749.32</v>
      </c>
    </row>
    <row r="224" spans="1:4" ht="15">
      <c r="A224" s="139" t="s">
        <v>277</v>
      </c>
      <c r="B224" s="136">
        <v>5523575.136645</v>
      </c>
      <c r="C224" s="136">
        <v>2435025.79335499</v>
      </c>
      <c r="D224" s="136">
        <v>7958600.93</v>
      </c>
    </row>
    <row r="225" spans="1:4" ht="15">
      <c r="A225" s="139" t="s">
        <v>278</v>
      </c>
      <c r="B225" s="136">
        <v>271380.200967</v>
      </c>
      <c r="C225" s="136">
        <v>136648.969033</v>
      </c>
      <c r="D225" s="136">
        <v>408029.17</v>
      </c>
    </row>
    <row r="226" spans="1:4" ht="15">
      <c r="A226" s="139" t="s">
        <v>279</v>
      </c>
      <c r="B226" s="136">
        <v>2772258.729805</v>
      </c>
      <c r="C226" s="136">
        <v>838532.640195</v>
      </c>
      <c r="D226" s="136">
        <v>3610791.37</v>
      </c>
    </row>
    <row r="227" spans="1:4" ht="15">
      <c r="A227" s="139" t="s">
        <v>280</v>
      </c>
      <c r="B227" s="136">
        <v>5014138.98100899</v>
      </c>
      <c r="C227" s="136">
        <v>2400893.608991</v>
      </c>
      <c r="D227" s="136">
        <v>7415032.59</v>
      </c>
    </row>
    <row r="228" spans="1:4" ht="15">
      <c r="A228" s="139" t="s">
        <v>281</v>
      </c>
      <c r="B228" s="136">
        <v>0</v>
      </c>
      <c r="C228" s="136">
        <v>273914.74</v>
      </c>
      <c r="D228" s="136">
        <v>273914.74</v>
      </c>
    </row>
    <row r="229" spans="1:4" ht="15">
      <c r="A229" s="139" t="s">
        <v>282</v>
      </c>
      <c r="B229" s="136">
        <v>5113695.241444</v>
      </c>
      <c r="C229" s="136">
        <v>2323096.958556</v>
      </c>
      <c r="D229" s="136">
        <v>7436792.2</v>
      </c>
    </row>
    <row r="230" spans="1:4" ht="15">
      <c r="A230" s="139" t="s">
        <v>283</v>
      </c>
      <c r="B230" s="136">
        <v>94643935.078652</v>
      </c>
      <c r="C230" s="136">
        <v>42818070.121348</v>
      </c>
      <c r="D230" s="136">
        <v>137462005.2</v>
      </c>
    </row>
    <row r="231" spans="1:4" ht="15">
      <c r="A231" s="139" t="s">
        <v>284</v>
      </c>
      <c r="B231" s="136">
        <v>430783931.829807</v>
      </c>
      <c r="C231" s="136">
        <v>147076072.740192</v>
      </c>
      <c r="D231" s="136">
        <v>577860004.569999</v>
      </c>
    </row>
    <row r="233" ht="15">
      <c r="A233" s="139" t="s">
        <v>285</v>
      </c>
    </row>
    <row r="234" ht="15">
      <c r="A234" s="138" t="s">
        <v>286</v>
      </c>
    </row>
    <row r="235" spans="1:4" ht="15">
      <c r="A235" s="139" t="s">
        <v>287</v>
      </c>
      <c r="B235" s="136">
        <v>190272537.722657</v>
      </c>
      <c r="C235" s="136">
        <v>102346325.177343</v>
      </c>
      <c r="D235" s="136">
        <v>292618862.9</v>
      </c>
    </row>
    <row r="236" spans="1:4" ht="15">
      <c r="A236" s="139" t="s">
        <v>288</v>
      </c>
      <c r="B236" s="136">
        <v>-27088.282516</v>
      </c>
      <c r="C236" s="136">
        <v>40517.8025159999</v>
      </c>
      <c r="D236" s="136">
        <v>13429.5199999999</v>
      </c>
    </row>
    <row r="237" spans="1:4" ht="15">
      <c r="A237" s="139" t="s">
        <v>289</v>
      </c>
      <c r="B237" s="136">
        <v>190245449.440141</v>
      </c>
      <c r="C237" s="136">
        <v>102386842.979858</v>
      </c>
      <c r="D237" s="136">
        <v>292632292.42</v>
      </c>
    </row>
    <row r="238" ht="15">
      <c r="A238" s="138" t="s">
        <v>290</v>
      </c>
    </row>
    <row r="239" spans="1:4" ht="15">
      <c r="A239" s="139" t="s">
        <v>291</v>
      </c>
      <c r="B239" s="136">
        <v>26778681.970436</v>
      </c>
      <c r="C239" s="136">
        <v>12558533.0795639</v>
      </c>
      <c r="D239" s="136">
        <v>39337215.05</v>
      </c>
    </row>
    <row r="240" spans="1:4" ht="15">
      <c r="A240" s="139" t="s">
        <v>292</v>
      </c>
      <c r="B240" s="136">
        <v>12376241.2</v>
      </c>
      <c r="C240" s="136">
        <v>0</v>
      </c>
      <c r="D240" s="136">
        <v>12376241.2</v>
      </c>
    </row>
    <row r="241" spans="1:4" ht="15">
      <c r="A241" s="139" t="s">
        <v>293</v>
      </c>
      <c r="B241" s="136">
        <v>1029397.723133</v>
      </c>
      <c r="C241" s="136">
        <v>219587.196866999</v>
      </c>
      <c r="D241" s="136">
        <v>1248984.92</v>
      </c>
    </row>
    <row r="242" spans="1:4" ht="15">
      <c r="A242" s="139" t="s">
        <v>294</v>
      </c>
      <c r="B242" s="136">
        <v>40184320.893569</v>
      </c>
      <c r="C242" s="136">
        <v>12778120.276431</v>
      </c>
      <c r="D242" s="136">
        <v>52962441.17</v>
      </c>
    </row>
    <row r="243" ht="15">
      <c r="A243" s="138" t="s">
        <v>295</v>
      </c>
    </row>
    <row r="244" spans="1:4" ht="15">
      <c r="A244" s="139" t="s">
        <v>296</v>
      </c>
      <c r="B244" s="136">
        <v>17493030.99</v>
      </c>
      <c r="C244" s="136">
        <v>0</v>
      </c>
      <c r="D244" s="136">
        <v>17493030.99</v>
      </c>
    </row>
    <row r="245" spans="1:4" ht="15">
      <c r="A245" s="139" t="s">
        <v>297</v>
      </c>
      <c r="B245" s="136">
        <v>17493030.99</v>
      </c>
      <c r="C245" s="136">
        <v>0</v>
      </c>
      <c r="D245" s="136">
        <v>17493030.99</v>
      </c>
    </row>
    <row r="246" ht="15">
      <c r="A246" s="138" t="s">
        <v>298</v>
      </c>
    </row>
    <row r="247" spans="1:4" ht="15">
      <c r="A247" s="139" t="s">
        <v>299</v>
      </c>
      <c r="B247" s="136">
        <v>38043634.49</v>
      </c>
      <c r="C247" s="136">
        <v>0</v>
      </c>
      <c r="D247" s="136">
        <v>38043634.49</v>
      </c>
    </row>
    <row r="248" spans="1:4" ht="15">
      <c r="A248" s="139" t="s">
        <v>300</v>
      </c>
      <c r="B248" s="136">
        <v>-5360249.56999999</v>
      </c>
      <c r="C248" s="136">
        <v>0</v>
      </c>
      <c r="D248" s="136">
        <v>-5360249.56999999</v>
      </c>
    </row>
    <row r="249" spans="1:4" ht="15">
      <c r="A249" s="139" t="s">
        <v>301</v>
      </c>
      <c r="B249" s="136">
        <v>-2230389.88999999</v>
      </c>
      <c r="C249" s="136">
        <v>-256074.06</v>
      </c>
      <c r="D249" s="136">
        <v>-2486463.94999999</v>
      </c>
    </row>
    <row r="250" spans="1:4" ht="15">
      <c r="A250" s="139" t="s">
        <v>302</v>
      </c>
      <c r="B250" s="136">
        <v>148005.79</v>
      </c>
      <c r="C250" s="136">
        <v>68250.5599999999</v>
      </c>
      <c r="D250" s="136">
        <v>216256.35</v>
      </c>
    </row>
    <row r="251" spans="1:4" ht="15">
      <c r="A251" s="139" t="s">
        <v>303</v>
      </c>
      <c r="B251" s="136">
        <v>-431440.709999999</v>
      </c>
      <c r="C251" s="136">
        <v>0</v>
      </c>
      <c r="D251" s="136">
        <v>-431440.709999999</v>
      </c>
    </row>
    <row r="252" spans="1:4" ht="15">
      <c r="A252" s="139" t="s">
        <v>475</v>
      </c>
      <c r="B252" s="136">
        <v>0</v>
      </c>
      <c r="C252" s="136">
        <v>0</v>
      </c>
      <c r="D252" s="136">
        <v>0</v>
      </c>
    </row>
    <row r="253" spans="1:4" ht="15">
      <c r="A253" s="139" t="s">
        <v>304</v>
      </c>
      <c r="B253" s="136">
        <v>30169560.11</v>
      </c>
      <c r="C253" s="136">
        <v>-187823.5</v>
      </c>
      <c r="D253" s="136">
        <v>29981736.61</v>
      </c>
    </row>
    <row r="254" ht="15">
      <c r="A254" s="138" t="s">
        <v>305</v>
      </c>
    </row>
    <row r="255" spans="1:4" ht="15">
      <c r="A255" s="139" t="s">
        <v>306</v>
      </c>
      <c r="B255" s="136">
        <v>-5146910.60999999</v>
      </c>
      <c r="C255" s="136">
        <v>0</v>
      </c>
      <c r="D255" s="136">
        <v>-5146910.60999999</v>
      </c>
    </row>
    <row r="256" spans="1:4" ht="15">
      <c r="A256" s="139" t="s">
        <v>307</v>
      </c>
      <c r="B256" s="136">
        <v>172100007.51</v>
      </c>
      <c r="C256" s="136">
        <v>0</v>
      </c>
      <c r="D256" s="136">
        <v>172100007.51</v>
      </c>
    </row>
    <row r="257" spans="1:4" ht="15">
      <c r="A257" s="139" t="s">
        <v>308</v>
      </c>
      <c r="B257" s="136">
        <v>166953096.899999</v>
      </c>
      <c r="C257" s="136">
        <v>0</v>
      </c>
      <c r="D257" s="136">
        <v>166953096.899999</v>
      </c>
    </row>
    <row r="258" spans="1:4" ht="15">
      <c r="A258" s="139" t="s">
        <v>309</v>
      </c>
      <c r="B258" s="136">
        <v>445045458.33371</v>
      </c>
      <c r="C258" s="136">
        <v>114977139.75629</v>
      </c>
      <c r="D258" s="136">
        <v>560022598.09</v>
      </c>
    </row>
    <row r="259" ht="15">
      <c r="A259" s="139" t="s">
        <v>476</v>
      </c>
    </row>
    <row r="260" ht="15">
      <c r="A260" s="138" t="s">
        <v>310</v>
      </c>
    </row>
    <row r="261" spans="1:4" ht="15">
      <c r="A261" s="139" t="s">
        <v>311</v>
      </c>
      <c r="B261" s="136">
        <v>193255906.606986</v>
      </c>
      <c r="C261" s="136">
        <v>98746987.673014</v>
      </c>
      <c r="D261" s="136">
        <v>292002894.28</v>
      </c>
    </row>
    <row r="262" spans="1:4" ht="15">
      <c r="A262" s="139" t="s">
        <v>312</v>
      </c>
      <c r="B262" s="136">
        <v>193255906.606986</v>
      </c>
      <c r="C262" s="136">
        <v>98746987.673014</v>
      </c>
      <c r="D262" s="136">
        <v>292002894.28</v>
      </c>
    </row>
    <row r="263" ht="15">
      <c r="A263" s="138" t="s">
        <v>313</v>
      </c>
    </row>
    <row r="264" spans="1:4" ht="15">
      <c r="A264" s="139" t="s">
        <v>314</v>
      </c>
      <c r="B264" s="136">
        <v>0</v>
      </c>
      <c r="C264" s="136">
        <v>0</v>
      </c>
      <c r="D264" s="136">
        <v>0</v>
      </c>
    </row>
    <row r="265" spans="1:4" ht="15">
      <c r="A265" s="139" t="s">
        <v>477</v>
      </c>
      <c r="B265" s="136">
        <v>-863409</v>
      </c>
      <c r="C265" s="136">
        <v>0</v>
      </c>
      <c r="D265" s="136">
        <v>-863409</v>
      </c>
    </row>
    <row r="266" spans="1:4" ht="15">
      <c r="A266" s="139" t="s">
        <v>315</v>
      </c>
      <c r="B266" s="136">
        <v>17126743</v>
      </c>
      <c r="C266" s="136">
        <v>15204117</v>
      </c>
      <c r="D266" s="136">
        <v>32330860</v>
      </c>
    </row>
    <row r="267" spans="1:4" ht="15">
      <c r="A267" s="139" t="s">
        <v>316</v>
      </c>
      <c r="B267" s="136">
        <v>16263334</v>
      </c>
      <c r="C267" s="136">
        <v>15204117</v>
      </c>
      <c r="D267" s="136">
        <v>31467451</v>
      </c>
    </row>
    <row r="268" ht="15">
      <c r="A268" s="138" t="s">
        <v>317</v>
      </c>
    </row>
    <row r="269" spans="1:4" ht="15">
      <c r="A269" s="139" t="s">
        <v>318</v>
      </c>
      <c r="B269" s="136">
        <v>205470963.593099</v>
      </c>
      <c r="C269" s="136">
        <v>59583058.2968999</v>
      </c>
      <c r="D269" s="136">
        <v>265054021.89</v>
      </c>
    </row>
    <row r="270" spans="1:4" ht="15">
      <c r="A270" s="139" t="s">
        <v>319</v>
      </c>
      <c r="B270" s="136">
        <v>-237907201.0741</v>
      </c>
      <c r="C270" s="136">
        <v>-62446264.0058999</v>
      </c>
      <c r="D270" s="136">
        <v>-300353465.08</v>
      </c>
    </row>
    <row r="271" spans="1:4" ht="15">
      <c r="A271" s="139" t="s">
        <v>320</v>
      </c>
      <c r="B271" s="136">
        <v>0</v>
      </c>
      <c r="C271" s="136">
        <v>-204565</v>
      </c>
      <c r="D271" s="136">
        <v>-204565</v>
      </c>
    </row>
    <row r="272" spans="1:4" ht="15">
      <c r="A272" s="139" t="s">
        <v>321</v>
      </c>
      <c r="B272" s="136">
        <v>-32436237.481</v>
      </c>
      <c r="C272" s="136">
        <v>-3067770.70899999</v>
      </c>
      <c r="D272" s="136">
        <v>-35504008.19</v>
      </c>
    </row>
    <row r="274" spans="1:4" ht="15">
      <c r="A274" s="137" t="s">
        <v>22</v>
      </c>
      <c r="B274" s="140">
        <v>117427311.310496</v>
      </c>
      <c r="C274" s="140">
        <v>102661459.519503</v>
      </c>
      <c r="D274" s="140">
        <v>220088770.83</v>
      </c>
    </row>
    <row r="276" ht="15">
      <c r="A276" s="137" t="s">
        <v>322</v>
      </c>
    </row>
    <row r="277" ht="15">
      <c r="A277" s="138" t="s">
        <v>323</v>
      </c>
    </row>
    <row r="278" spans="1:4" ht="15">
      <c r="A278" s="139" t="s">
        <v>324</v>
      </c>
      <c r="B278" s="136">
        <v>90000</v>
      </c>
      <c r="C278" s="136">
        <v>0</v>
      </c>
      <c r="D278" s="136">
        <v>90000</v>
      </c>
    </row>
    <row r="279" spans="1:4" ht="15">
      <c r="A279" s="139" t="s">
        <v>325</v>
      </c>
      <c r="B279" s="136">
        <v>-0.334899999666959</v>
      </c>
      <c r="C279" s="136">
        <v>0.334899999899789</v>
      </c>
      <c r="D279" s="136">
        <v>2.32830643653869E-10</v>
      </c>
    </row>
    <row r="280" spans="1:4" ht="15">
      <c r="A280" s="139" t="s">
        <v>326</v>
      </c>
      <c r="B280" s="136">
        <v>2725057.6965</v>
      </c>
      <c r="C280" s="136">
        <v>1372157.3035</v>
      </c>
      <c r="D280" s="136">
        <v>4097215</v>
      </c>
    </row>
    <row r="281" spans="1:4" ht="15">
      <c r="A281" s="139" t="s">
        <v>327</v>
      </c>
      <c r="B281" s="136">
        <v>0</v>
      </c>
      <c r="C281" s="136">
        <v>0</v>
      </c>
      <c r="D281" s="136">
        <v>0</v>
      </c>
    </row>
    <row r="282" spans="1:4" ht="15">
      <c r="A282" s="139" t="s">
        <v>328</v>
      </c>
      <c r="B282" s="136">
        <v>-1934698.069998</v>
      </c>
      <c r="C282" s="136">
        <v>-974184.910002</v>
      </c>
      <c r="D282" s="136">
        <v>-2908882.98</v>
      </c>
    </row>
    <row r="283" spans="1:4" ht="15">
      <c r="A283" s="139" t="s">
        <v>329</v>
      </c>
      <c r="B283" s="136">
        <v>1662100.622964</v>
      </c>
      <c r="C283" s="136">
        <v>836923.017036</v>
      </c>
      <c r="D283" s="136">
        <v>2499023.64</v>
      </c>
    </row>
    <row r="284" spans="1:4" ht="15">
      <c r="A284" s="139" t="s">
        <v>330</v>
      </c>
      <c r="B284" s="136">
        <v>-17376.515667</v>
      </c>
      <c r="C284" s="136">
        <v>-8749.654333</v>
      </c>
      <c r="D284" s="136">
        <v>-26126.17</v>
      </c>
    </row>
    <row r="285" spans="1:4" ht="15">
      <c r="A285" s="139" t="s">
        <v>331</v>
      </c>
      <c r="B285" s="136">
        <v>0</v>
      </c>
      <c r="C285" s="136">
        <v>0</v>
      </c>
      <c r="D285" s="136">
        <v>0</v>
      </c>
    </row>
    <row r="286" spans="1:4" ht="15">
      <c r="A286" s="139" t="s">
        <v>332</v>
      </c>
      <c r="B286" s="136">
        <v>3600656.219754</v>
      </c>
      <c r="C286" s="136">
        <v>1813050.320246</v>
      </c>
      <c r="D286" s="136">
        <v>5413706.54</v>
      </c>
    </row>
    <row r="287" spans="1:4" ht="15">
      <c r="A287" s="139" t="s">
        <v>333</v>
      </c>
      <c r="B287" s="136">
        <v>0</v>
      </c>
      <c r="C287" s="136">
        <v>0</v>
      </c>
      <c r="D287" s="136">
        <v>0</v>
      </c>
    </row>
    <row r="288" spans="1:4" ht="15">
      <c r="A288" s="139" t="s">
        <v>334</v>
      </c>
      <c r="B288" s="136">
        <v>175023.140112</v>
      </c>
      <c r="C288" s="136">
        <v>88129.979888</v>
      </c>
      <c r="D288" s="136">
        <v>263153.12</v>
      </c>
    </row>
    <row r="289" spans="1:4" ht="15">
      <c r="A289" s="139" t="s">
        <v>335</v>
      </c>
      <c r="B289" s="136">
        <v>-14497521.0942779</v>
      </c>
      <c r="C289" s="136">
        <v>-7299984.685722</v>
      </c>
      <c r="D289" s="136">
        <v>-21797505.7799999</v>
      </c>
    </row>
    <row r="290" spans="1:4" ht="15">
      <c r="A290" s="139" t="s">
        <v>336</v>
      </c>
      <c r="B290" s="136">
        <v>-11476215.386354</v>
      </c>
      <c r="C290" s="136">
        <v>-1200921.653646</v>
      </c>
      <c r="D290" s="136">
        <v>-12677137.04</v>
      </c>
    </row>
    <row r="291" spans="1:4" ht="15">
      <c r="A291" s="139" t="s">
        <v>337</v>
      </c>
      <c r="B291" s="136">
        <v>-1190708.53120099</v>
      </c>
      <c r="C291" s="136">
        <v>-1107836.838799</v>
      </c>
      <c r="D291" s="136">
        <v>-2298545.37</v>
      </c>
    </row>
    <row r="292" spans="1:4" ht="15">
      <c r="A292" s="139" t="s">
        <v>338</v>
      </c>
      <c r="B292" s="136">
        <v>-77162.608658</v>
      </c>
      <c r="C292" s="136">
        <v>-33382.691342</v>
      </c>
      <c r="D292" s="136">
        <v>-110545.3</v>
      </c>
    </row>
    <row r="293" spans="1:4" ht="15">
      <c r="A293" s="139" t="s">
        <v>339</v>
      </c>
      <c r="B293" s="136">
        <v>0</v>
      </c>
      <c r="C293" s="136">
        <v>0</v>
      </c>
      <c r="D293" s="136">
        <v>0</v>
      </c>
    </row>
    <row r="294" spans="1:4" ht="15">
      <c r="A294" s="139" t="s">
        <v>340</v>
      </c>
      <c r="B294" s="136">
        <v>-3714535.13</v>
      </c>
      <c r="C294" s="136">
        <v>0</v>
      </c>
      <c r="D294" s="136">
        <v>-3714535.13</v>
      </c>
    </row>
    <row r="295" spans="1:4" ht="15">
      <c r="A295" s="139" t="s">
        <v>341</v>
      </c>
      <c r="B295" s="136">
        <v>0</v>
      </c>
      <c r="C295" s="136">
        <v>0</v>
      </c>
      <c r="D295" s="136">
        <v>0</v>
      </c>
    </row>
    <row r="296" spans="1:4" ht="15">
      <c r="A296" s="139" t="s">
        <v>342</v>
      </c>
      <c r="B296" s="136">
        <v>795.12</v>
      </c>
      <c r="C296" s="136">
        <v>0</v>
      </c>
      <c r="D296" s="136">
        <v>795.12</v>
      </c>
    </row>
    <row r="297" spans="1:4" ht="15">
      <c r="A297" s="139" t="s">
        <v>343</v>
      </c>
      <c r="B297" s="136">
        <v>718985.690343</v>
      </c>
      <c r="C297" s="136">
        <v>362033.239657</v>
      </c>
      <c r="D297" s="136">
        <v>1081018.93</v>
      </c>
    </row>
    <row r="298" spans="1:4" ht="15">
      <c r="A298" s="139" t="s">
        <v>344</v>
      </c>
      <c r="B298" s="136">
        <v>-2834810.137395</v>
      </c>
      <c r="C298" s="136">
        <v>-1427421.312605</v>
      </c>
      <c r="D298" s="136">
        <v>-4262231.45</v>
      </c>
    </row>
    <row r="299" spans="1:4" ht="15">
      <c r="A299" s="139" t="s">
        <v>345</v>
      </c>
      <c r="B299" s="136">
        <v>-74629.500894</v>
      </c>
      <c r="C299" s="136">
        <v>-37578.439106</v>
      </c>
      <c r="D299" s="136">
        <v>-112207.94</v>
      </c>
    </row>
    <row r="300" spans="1:4" ht="15">
      <c r="A300" s="139" t="s">
        <v>346</v>
      </c>
      <c r="B300" s="136">
        <v>2471786.259696</v>
      </c>
      <c r="C300" s="136">
        <v>1244626.700304</v>
      </c>
      <c r="D300" s="136">
        <v>3716412.96</v>
      </c>
    </row>
    <row r="301" spans="1:4" ht="15">
      <c r="A301" s="139" t="s">
        <v>347</v>
      </c>
      <c r="B301" s="136">
        <v>2585208.463002</v>
      </c>
      <c r="C301" s="136">
        <v>1301738.556998</v>
      </c>
      <c r="D301" s="136">
        <v>3886947.02</v>
      </c>
    </row>
    <row r="302" spans="1:4" ht="15">
      <c r="A302" s="139" t="s">
        <v>348</v>
      </c>
      <c r="B302" s="136">
        <v>-21788044.0969739</v>
      </c>
      <c r="C302" s="136">
        <v>-5071400.733026</v>
      </c>
      <c r="D302" s="136">
        <v>-26859444.83</v>
      </c>
    </row>
    <row r="303" ht="15">
      <c r="A303" s="138" t="s">
        <v>349</v>
      </c>
    </row>
    <row r="304" spans="1:4" ht="15">
      <c r="A304" s="139" t="s">
        <v>350</v>
      </c>
      <c r="B304" s="136">
        <v>141656245.231031</v>
      </c>
      <c r="C304" s="136">
        <v>71328637.088968</v>
      </c>
      <c r="D304" s="136">
        <v>212984882.32</v>
      </c>
    </row>
    <row r="305" spans="1:4" ht="15">
      <c r="A305" s="139" t="s">
        <v>351</v>
      </c>
      <c r="B305" s="136">
        <v>0</v>
      </c>
      <c r="C305" s="136">
        <v>0</v>
      </c>
      <c r="D305" s="136">
        <v>0</v>
      </c>
    </row>
    <row r="306" spans="1:4" ht="15">
      <c r="A306" s="139" t="s">
        <v>352</v>
      </c>
      <c r="B306" s="136">
        <v>4565130.665949</v>
      </c>
      <c r="C306" s="136">
        <v>2298695.324051</v>
      </c>
      <c r="D306" s="136">
        <v>6863825.99</v>
      </c>
    </row>
    <row r="307" spans="1:4" ht="15">
      <c r="A307" s="139" t="s">
        <v>353</v>
      </c>
      <c r="B307" s="136">
        <v>821381.287211999</v>
      </c>
      <c r="C307" s="136">
        <v>413592.832788</v>
      </c>
      <c r="D307" s="136">
        <v>1234974.12</v>
      </c>
    </row>
    <row r="308" spans="1:4" ht="15">
      <c r="A308" s="139" t="s">
        <v>354</v>
      </c>
      <c r="B308" s="136">
        <v>0</v>
      </c>
      <c r="C308" s="136">
        <v>0</v>
      </c>
      <c r="D308" s="136">
        <v>0</v>
      </c>
    </row>
    <row r="309" spans="1:4" ht="15">
      <c r="A309" s="139" t="s">
        <v>355</v>
      </c>
      <c r="B309" s="136">
        <v>-80475.317532</v>
      </c>
      <c r="C309" s="136">
        <v>-40522.002468</v>
      </c>
      <c r="D309" s="136">
        <v>-120997.32</v>
      </c>
    </row>
    <row r="310" spans="1:4" ht="15">
      <c r="A310" s="139" t="s">
        <v>356</v>
      </c>
      <c r="B310" s="136">
        <v>144790.367814</v>
      </c>
      <c r="C310" s="136">
        <v>72906.772186</v>
      </c>
      <c r="D310" s="136">
        <v>217697.14</v>
      </c>
    </row>
    <row r="311" spans="1:4" ht="15">
      <c r="A311" s="139" t="s">
        <v>357</v>
      </c>
      <c r="B311" s="136">
        <v>10192294.502904</v>
      </c>
      <c r="C311" s="136">
        <v>3637867.18709599</v>
      </c>
      <c r="D311" s="136">
        <v>13830161.69</v>
      </c>
    </row>
    <row r="312" spans="1:4" ht="15">
      <c r="A312" s="139" t="s">
        <v>358</v>
      </c>
      <c r="B312" s="136">
        <v>-13195617.057067</v>
      </c>
      <c r="C312" s="136">
        <v>-961765.662933</v>
      </c>
      <c r="D312" s="136">
        <v>-14157382.72</v>
      </c>
    </row>
    <row r="313" spans="1:4" ht="15">
      <c r="A313" s="139" t="s">
        <v>359</v>
      </c>
      <c r="B313" s="136">
        <v>144103749.680312</v>
      </c>
      <c r="C313" s="136">
        <v>76749411.539688</v>
      </c>
      <c r="D313" s="136">
        <v>220853161.22</v>
      </c>
    </row>
    <row r="314" ht="15">
      <c r="A314" s="138" t="s">
        <v>360</v>
      </c>
    </row>
    <row r="315" spans="1:4" ht="15">
      <c r="A315" s="139" t="s">
        <v>361</v>
      </c>
      <c r="B315" s="136">
        <v>0</v>
      </c>
      <c r="C315" s="136">
        <v>0</v>
      </c>
      <c r="D315" s="136">
        <v>0</v>
      </c>
    </row>
    <row r="316" spans="1:4" ht="15">
      <c r="A316" s="139" t="s">
        <v>362</v>
      </c>
      <c r="B316" s="136">
        <v>0</v>
      </c>
      <c r="C316" s="136">
        <v>0</v>
      </c>
      <c r="D316" s="136">
        <v>0</v>
      </c>
    </row>
    <row r="317" spans="1:4" ht="15">
      <c r="A317" s="139" t="s">
        <v>363</v>
      </c>
      <c r="B317" s="136">
        <v>0</v>
      </c>
      <c r="C317" s="136">
        <v>0</v>
      </c>
      <c r="D317" s="136">
        <v>0</v>
      </c>
    </row>
    <row r="319" spans="1:4" ht="15">
      <c r="A319" s="137" t="s">
        <v>364</v>
      </c>
      <c r="B319" s="140">
        <v>122315705.583337</v>
      </c>
      <c r="C319" s="140">
        <v>71678010.806662</v>
      </c>
      <c r="D319" s="140">
        <v>193993716.39</v>
      </c>
    </row>
    <row r="321" spans="1:4" ht="15">
      <c r="A321" s="137" t="s">
        <v>365</v>
      </c>
      <c r="B321" s="140">
        <v>-4888394.27284181</v>
      </c>
      <c r="C321" s="140">
        <v>30983448.7128419</v>
      </c>
      <c r="D321" s="140">
        <v>26095054.4400001</v>
      </c>
    </row>
    <row r="323" spans="1:4" ht="15">
      <c r="A323" s="139" t="s">
        <v>478</v>
      </c>
      <c r="B323" s="136">
        <v>0</v>
      </c>
      <c r="C323" s="136">
        <v>0</v>
      </c>
      <c r="D323" s="136">
        <v>0</v>
      </c>
    </row>
  </sheetData>
  <sheetProtection/>
  <printOptions/>
  <pageMargins left="0.75" right="0.75" top="1" bottom="1" header="0.5" footer="0.5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jhaywo</dc:creator>
  <cp:keywords/>
  <dc:description/>
  <cp:lastModifiedBy>pwinne</cp:lastModifiedBy>
  <cp:lastPrinted>2011-04-26T21:11:43Z</cp:lastPrinted>
  <dcterms:created xsi:type="dcterms:W3CDTF">2005-09-20T18:46:18Z</dcterms:created>
  <dcterms:modified xsi:type="dcterms:W3CDTF">2012-01-12T17:13:06Z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2012-02-01T00:00:00Z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