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9720" windowHeight="7320" activeTab="0"/>
  </bookViews>
  <sheets>
    <sheet name="inj &amp; dam adj calc" sheetId="1" r:id="rId1"/>
    <sheet name="inj &amp; dam adj" sheetId="2" r:id="rId2"/>
  </sheets>
  <definedNames>
    <definedName name="Elec_Adj">'inj &amp; dam adj calc'!$A$1:$E$46</definedName>
    <definedName name="Gas_adj">'inj &amp; dam adj calc'!$A$49:$E$76</definedName>
    <definedName name="P_Three">'inj &amp; dam adj calc'!$A$1:$E$76,'inj &amp; dam adj'!$A$1:$D$79</definedName>
    <definedName name="_xlnm.Print_Area" localSheetId="1">'inj &amp; dam adj'!$A$1:$N$37</definedName>
    <definedName name="_xlnm.Print_Area" localSheetId="0">'inj &amp; dam adj calc'!$A$1:$F$94</definedName>
    <definedName name="Six_Yr_Ave">'inj &amp; dam adj'!$A$1:$D$79</definedName>
  </definedNames>
  <calcPr fullCalcOnLoad="1"/>
</workbook>
</file>

<file path=xl/comments2.xml><?xml version="1.0" encoding="utf-8"?>
<comments xmlns="http://schemas.openxmlformats.org/spreadsheetml/2006/main">
  <authors>
    <author>A satisfied Microsoft Office user</author>
  </authors>
  <commentList>
    <comment ref="B67" authorId="0">
      <text>
        <r>
          <rPr>
            <sz val="8"/>
            <rFont val="Tahoma"/>
            <family val="0"/>
          </rPr>
          <t>$75 keypunch error - s/h/b charged to California Acct 9228.28 078</t>
        </r>
      </text>
    </comment>
  </commentList>
</comments>
</file>

<file path=xl/sharedStrings.xml><?xml version="1.0" encoding="utf-8"?>
<sst xmlns="http://schemas.openxmlformats.org/spreadsheetml/2006/main" count="122" uniqueCount="61">
  <si>
    <t>Washington</t>
  </si>
  <si>
    <t>Idaho</t>
  </si>
  <si>
    <t>Electric System</t>
  </si>
  <si>
    <t>Injuries and Damages Adjustment</t>
  </si>
  <si>
    <t>Electric</t>
  </si>
  <si>
    <t>Gas</t>
  </si>
  <si>
    <t>Year</t>
  </si>
  <si>
    <t>Total</t>
  </si>
  <si>
    <t xml:space="preserve">System </t>
  </si>
  <si>
    <t>check</t>
  </si>
  <si>
    <t>Accrual per Results</t>
  </si>
  <si>
    <t>Directly Assigned</t>
  </si>
  <si>
    <t xml:space="preserve">Allocated (4) </t>
  </si>
  <si>
    <t xml:space="preserve">     Total</t>
  </si>
  <si>
    <t>Firestorm 91 six year avg (See Note 1)</t>
  </si>
  <si>
    <t>Ice Storm 96 six year avg (See Note 2)</t>
  </si>
  <si>
    <t>Increase (Decrease) in Expense</t>
  </si>
  <si>
    <t xml:space="preserve">Idaho SIT </t>
  </si>
  <si>
    <t>Operating Income Before FIT</t>
  </si>
  <si>
    <t>FIT Expense @ 35%</t>
  </si>
  <si>
    <t>The electric amount recorded in Account 925.21 Jan - Apr of 1990 has not been researched</t>
  </si>
  <si>
    <t>Net Operating Income</t>
  </si>
  <si>
    <t>Directly Assigned to Washington Electric</t>
  </si>
  <si>
    <t>Account 228.25 Firestorm Payments</t>
  </si>
  <si>
    <t>Litigation settled in 1997</t>
  </si>
  <si>
    <t>Allocation Note 4:  Jurisdictional Four Factor</t>
  </si>
  <si>
    <t>Spread over 6 years</t>
  </si>
  <si>
    <t>WA-Elec</t>
  </si>
  <si>
    <t>ID-Elec</t>
  </si>
  <si>
    <t>Gas System</t>
  </si>
  <si>
    <t>Idaho SIT</t>
  </si>
  <si>
    <t>Changes in Dec.</t>
  </si>
  <si>
    <t>but was placed in main jurisdiction, Washington.  $575,403</t>
  </si>
  <si>
    <t>Direct Assignment Available - Source=IE report run after each December(ACCT-228).</t>
  </si>
  <si>
    <t>Insurance refunds</t>
  </si>
  <si>
    <t>Revised Annual Accrual-Direct</t>
  </si>
  <si>
    <t>Incremental Ice Storm 1996 Costs-Direct</t>
  </si>
  <si>
    <t>Avg (Includes 93-99)</t>
  </si>
  <si>
    <t>Avista Utilities</t>
  </si>
  <si>
    <t>Account 925</t>
  </si>
  <si>
    <t>Payments from Account 228210 by Service and State</t>
  </si>
  <si>
    <t>6 yr Avg</t>
  </si>
  <si>
    <t>Twelve Months Ended September 30, 2008</t>
  </si>
  <si>
    <t xml:space="preserve">2008 Annualized </t>
  </si>
  <si>
    <t>Six Year Average Injuries and Damages Payments</t>
  </si>
  <si>
    <t>1/1-9/30/08</t>
  </si>
  <si>
    <t>No. Months</t>
  </si>
  <si>
    <t>Monthly Avg</t>
  </si>
  <si>
    <t xml:space="preserve">Annualized </t>
  </si>
  <si>
    <t>2008 Ann</t>
  </si>
  <si>
    <t># Mo.</t>
  </si>
  <si>
    <t xml:space="preserve">Note: </t>
  </si>
  <si>
    <t xml:space="preserve">Avista Utilities </t>
  </si>
  <si>
    <t xml:space="preserve">Actucal </t>
  </si>
  <si>
    <t xml:space="preserve">Note: We did not have monthly detail for 2002, therefore, we did a monthly average to </t>
  </si>
  <si>
    <t xml:space="preserve">            determine the 10 months to drop off. </t>
  </si>
  <si>
    <t>72 Months</t>
  </si>
  <si>
    <t>72 Month Actuals</t>
  </si>
  <si>
    <t>2002 Full year</t>
  </si>
  <si>
    <t>2002-1 mo</t>
  </si>
  <si>
    <t>2008-11 mo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</si>
</sst>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 0.000000"/>
    <numFmt numFmtId="166" formatCode="#,##0;\(#,##0\)"/>
    <numFmt numFmtId="167" formatCode="#,##0\ ;\(#,##0\)"/>
    <numFmt numFmtId="168" formatCode="&quot;$&quot;#,##0"/>
    <numFmt numFmtId="169" formatCode="0.000000"/>
    <numFmt numFmtId="170" formatCode="0.0%"/>
    <numFmt numFmtId="171" formatCode="#,##0.0_);\(#,##0.0\)"/>
    <numFmt numFmtId="172" formatCode="0.000"/>
    <numFmt numFmtId="173" formatCode="0.0"/>
  </numFmts>
  <fonts count="20">
    <font>
      <sz val="10"/>
      <name val="Geneva"/>
      <family val="0"/>
    </font>
    <font>
      <b/>
      <sz val="10"/>
      <name val="Geneva"/>
      <family val="0"/>
    </font>
    <font>
      <i/>
      <sz val="10"/>
      <name val="Geneva"/>
      <family val="0"/>
    </font>
    <font>
      <b/>
      <i/>
      <sz val="10"/>
      <name val="Geneva"/>
      <family val="0"/>
    </font>
    <font>
      <b/>
      <sz val="9"/>
      <name val="Tms Rmn"/>
      <family val="0"/>
    </font>
    <font>
      <sz val="9"/>
      <name val="Tms Rmn"/>
      <family val="0"/>
    </font>
    <font>
      <sz val="9"/>
      <color indexed="12"/>
      <name val="Tms Rmn"/>
      <family val="0"/>
    </font>
    <font>
      <sz val="8"/>
      <name val="Tahoma"/>
      <family val="0"/>
    </font>
    <font>
      <b/>
      <sz val="10"/>
      <name val="Arial"/>
      <family val="2"/>
    </font>
    <font>
      <sz val="10"/>
      <name val="Arial"/>
      <family val="2"/>
    </font>
    <font>
      <b/>
      <u val="single"/>
      <sz val="10"/>
      <color indexed="39"/>
      <name val="Arial"/>
      <family val="2"/>
    </font>
    <font>
      <u val="single"/>
      <sz val="10"/>
      <name val="Arial"/>
      <family val="2"/>
    </font>
    <font>
      <sz val="10"/>
      <color indexed="12"/>
      <name val="Arial"/>
      <family val="2"/>
    </font>
    <font>
      <b/>
      <u val="single"/>
      <sz val="10"/>
      <name val="Arial"/>
      <family val="2"/>
    </font>
    <font>
      <u val="single"/>
      <sz val="10"/>
      <color indexed="12"/>
      <name val="Geneva"/>
      <family val="0"/>
    </font>
    <font>
      <u val="single"/>
      <sz val="10"/>
      <color indexed="36"/>
      <name val="Geneva"/>
      <family val="0"/>
    </font>
    <font>
      <sz val="9"/>
      <name val="Times"/>
      <family val="1"/>
    </font>
    <font>
      <b/>
      <sz val="9"/>
      <name val="Times"/>
      <family val="1"/>
    </font>
    <font>
      <b/>
      <sz val="9"/>
      <color indexed="12"/>
      <name val="Tms Rmn"/>
      <family val="0"/>
    </font>
    <font>
      <b/>
      <sz val="8"/>
      <name val="Geneva"/>
      <family val="2"/>
    </font>
  </fonts>
  <fills count="3">
    <fill>
      <patternFill/>
    </fill>
    <fill>
      <patternFill patternType="gray125"/>
    </fill>
    <fill>
      <patternFill patternType="solid">
        <fgColor indexed="13"/>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5" fillId="0" borderId="0" xfId="0" applyFont="1" applyAlignment="1">
      <alignment/>
    </xf>
    <xf numFmtId="0" fontId="4" fillId="0" borderId="0" xfId="0" applyFont="1" applyAlignment="1">
      <alignment horizontal="left"/>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right"/>
    </xf>
    <xf numFmtId="0" fontId="5" fillId="0" borderId="2" xfId="0" applyFont="1" applyBorder="1" applyAlignment="1">
      <alignment/>
    </xf>
    <xf numFmtId="3" fontId="5" fillId="0" borderId="0" xfId="0" applyNumberFormat="1" applyFont="1" applyAlignment="1">
      <alignment/>
    </xf>
    <xf numFmtId="0" fontId="5" fillId="0" borderId="0" xfId="0" applyFont="1" applyAlignment="1">
      <alignment horizontal="left"/>
    </xf>
    <xf numFmtId="37" fontId="5" fillId="0" borderId="0" xfId="0" applyNumberFormat="1" applyFont="1" applyAlignment="1">
      <alignment/>
    </xf>
    <xf numFmtId="3" fontId="5" fillId="0" borderId="7"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xf>
    <xf numFmtId="164" fontId="5" fillId="0" borderId="0" xfId="0" applyNumberFormat="1" applyFont="1" applyAlignment="1">
      <alignment/>
    </xf>
    <xf numFmtId="0" fontId="5" fillId="0" borderId="2" xfId="0" applyFont="1" applyBorder="1" applyAlignment="1">
      <alignment horizontal="right"/>
    </xf>
    <xf numFmtId="0" fontId="5" fillId="0" borderId="2" xfId="0" applyFont="1" applyBorder="1" applyAlignment="1">
      <alignment horizontal="left"/>
    </xf>
    <xf numFmtId="5" fontId="5" fillId="0" borderId="2" xfId="0" applyNumberFormat="1" applyFont="1" applyBorder="1" applyAlignment="1">
      <alignment/>
    </xf>
    <xf numFmtId="5" fontId="5" fillId="0" borderId="8" xfId="0" applyNumberFormat="1" applyFont="1" applyBorder="1" applyAlignment="1">
      <alignment/>
    </xf>
    <xf numFmtId="3" fontId="5" fillId="0" borderId="9" xfId="0" applyNumberFormat="1" applyFont="1" applyBorder="1" applyAlignment="1">
      <alignment horizontal="center"/>
    </xf>
    <xf numFmtId="37" fontId="5" fillId="0" borderId="0" xfId="0" applyNumberFormat="1" applyFont="1" applyBorder="1" applyAlignment="1">
      <alignment/>
    </xf>
    <xf numFmtId="5" fontId="5" fillId="0" borderId="10" xfId="0" applyNumberFormat="1" applyFont="1" applyBorder="1" applyAlignment="1">
      <alignment/>
    </xf>
    <xf numFmtId="5" fontId="5" fillId="0" borderId="0" xfId="0" applyNumberFormat="1" applyFont="1" applyBorder="1" applyAlignment="1">
      <alignment/>
    </xf>
    <xf numFmtId="0" fontId="6" fillId="0" borderId="0" xfId="0" applyFont="1" applyAlignment="1">
      <alignment horizontal="center"/>
    </xf>
    <xf numFmtId="3" fontId="6" fillId="0" borderId="0" xfId="0" applyNumberFormat="1" applyFont="1" applyAlignment="1">
      <alignment/>
    </xf>
    <xf numFmtId="0" fontId="0" fillId="0" borderId="0" xfId="0" applyFont="1" applyAlignment="1">
      <alignment/>
    </xf>
    <xf numFmtId="0" fontId="9" fillId="0" borderId="0" xfId="0" applyFont="1" applyAlignment="1">
      <alignment horizontal="centerContinuous"/>
    </xf>
    <xf numFmtId="0" fontId="9" fillId="0" borderId="0" xfId="0" applyFont="1" applyAlignment="1">
      <alignment/>
    </xf>
    <xf numFmtId="0" fontId="10" fillId="0" borderId="0" xfId="0" applyFont="1" applyAlignment="1">
      <alignment horizontal="centerContinuous"/>
    </xf>
    <xf numFmtId="0" fontId="9" fillId="0" borderId="0" xfId="0" applyFont="1" applyAlignment="1">
      <alignment/>
    </xf>
    <xf numFmtId="0" fontId="11" fillId="0" borderId="0" xfId="0" applyFont="1" applyAlignment="1">
      <alignment horizontal="centerContinuous"/>
    </xf>
    <xf numFmtId="37" fontId="9" fillId="0" borderId="0" xfId="0" applyNumberFormat="1" applyFont="1" applyAlignment="1">
      <alignment/>
    </xf>
    <xf numFmtId="37" fontId="12" fillId="0" borderId="0" xfId="0" applyNumberFormat="1" applyFont="1" applyAlignment="1">
      <alignment/>
    </xf>
    <xf numFmtId="37" fontId="9" fillId="0" borderId="2" xfId="0" applyNumberFormat="1" applyFont="1" applyBorder="1" applyAlignment="1">
      <alignment/>
    </xf>
    <xf numFmtId="37" fontId="9" fillId="0" borderId="11" xfId="0" applyNumberFormat="1" applyFont="1" applyBorder="1" applyAlignment="1">
      <alignment/>
    </xf>
    <xf numFmtId="37" fontId="9" fillId="0" borderId="0" xfId="0" applyNumberFormat="1" applyFont="1" applyBorder="1" applyAlignment="1">
      <alignment/>
    </xf>
    <xf numFmtId="37" fontId="9" fillId="0" borderId="5" xfId="0" applyNumberFormat="1" applyFont="1" applyBorder="1" applyAlignment="1">
      <alignment/>
    </xf>
    <xf numFmtId="165" fontId="12" fillId="0" borderId="0" xfId="0" applyNumberFormat="1" applyFont="1" applyFill="1" applyBorder="1" applyAlignment="1">
      <alignment/>
    </xf>
    <xf numFmtId="37" fontId="9" fillId="0" borderId="8" xfId="0" applyNumberFormat="1" applyFont="1" applyBorder="1" applyAlignment="1">
      <alignment/>
    </xf>
    <xf numFmtId="4" fontId="9" fillId="0" borderId="0" xfId="0" applyNumberFormat="1" applyFont="1" applyAlignment="1">
      <alignment/>
    </xf>
    <xf numFmtId="164" fontId="9" fillId="0" borderId="0" xfId="0" applyNumberFormat="1" applyFont="1" applyAlignment="1">
      <alignment/>
    </xf>
    <xf numFmtId="164" fontId="12" fillId="0" borderId="0" xfId="0" applyNumberFormat="1" applyFont="1" applyAlignment="1">
      <alignment/>
    </xf>
    <xf numFmtId="0" fontId="9" fillId="0" borderId="0" xfId="0" applyFont="1" applyAlignment="1">
      <alignment horizontal="center"/>
    </xf>
    <xf numFmtId="4" fontId="9" fillId="0" borderId="0" xfId="0" applyNumberFormat="1" applyFont="1" applyAlignment="1">
      <alignment horizontal="centerContinuous"/>
    </xf>
    <xf numFmtId="0" fontId="11" fillId="0" borderId="0" xfId="0" applyFont="1" applyAlignment="1">
      <alignment horizontal="center"/>
    </xf>
    <xf numFmtId="0" fontId="9" fillId="0" borderId="0" xfId="0" applyFont="1" applyAlignment="1">
      <alignment horizontal="left"/>
    </xf>
    <xf numFmtId="3" fontId="9" fillId="0" borderId="0" xfId="0" applyNumberFormat="1" applyFont="1" applyAlignment="1">
      <alignment/>
    </xf>
    <xf numFmtId="165" fontId="9" fillId="0" borderId="0" xfId="0" applyNumberFormat="1" applyFont="1" applyFill="1" applyBorder="1" applyAlignment="1">
      <alignment/>
    </xf>
    <xf numFmtId="164" fontId="9" fillId="0" borderId="0" xfId="19" applyNumberFormat="1" applyFont="1" applyAlignment="1">
      <alignment horizontal="center"/>
    </xf>
    <xf numFmtId="164" fontId="9" fillId="0" borderId="0" xfId="19" applyNumberFormat="1" applyFont="1" applyAlignment="1">
      <alignment horizontal="centerContinuous"/>
    </xf>
    <xf numFmtId="4" fontId="9" fillId="0" borderId="0" xfId="15" applyFont="1" applyAlignment="1">
      <alignment horizontal="center"/>
    </xf>
    <xf numFmtId="4" fontId="9" fillId="0" borderId="0" xfId="15" applyFont="1" applyAlignment="1">
      <alignment horizontal="centerContinuous"/>
    </xf>
    <xf numFmtId="4" fontId="9" fillId="0" borderId="0" xfId="15" applyFont="1" applyBorder="1" applyAlignment="1">
      <alignment horizontal="centerContinuous"/>
    </xf>
    <xf numFmtId="0" fontId="4" fillId="0" borderId="0" xfId="0" applyFont="1" applyBorder="1" applyAlignment="1">
      <alignment horizontal="center"/>
    </xf>
    <xf numFmtId="0" fontId="5" fillId="2" borderId="0" xfId="0" applyFont="1" applyFill="1" applyAlignment="1">
      <alignment horizontal="center"/>
    </xf>
    <xf numFmtId="3" fontId="5" fillId="2" borderId="0" xfId="0" applyNumberFormat="1" applyFont="1" applyFill="1" applyAlignment="1">
      <alignment/>
    </xf>
    <xf numFmtId="0" fontId="5" fillId="0" borderId="0" xfId="0" applyFont="1" applyFill="1" applyAlignment="1">
      <alignment horizontal="center"/>
    </xf>
    <xf numFmtId="3" fontId="5" fillId="0" borderId="0" xfId="0" applyNumberFormat="1" applyFont="1" applyFill="1" applyAlignment="1">
      <alignment/>
    </xf>
    <xf numFmtId="0" fontId="0" fillId="0" borderId="0" xfId="0" applyFill="1" applyAlignment="1">
      <alignment/>
    </xf>
    <xf numFmtId="3" fontId="6" fillId="0" borderId="0" xfId="0" applyNumberFormat="1" applyFont="1" applyBorder="1" applyAlignment="1">
      <alignment/>
    </xf>
    <xf numFmtId="10" fontId="9" fillId="0" borderId="0" xfId="0" applyNumberFormat="1" applyFont="1" applyAlignment="1">
      <alignment/>
    </xf>
    <xf numFmtId="0" fontId="0" fillId="0" borderId="0" xfId="0" applyBorder="1" applyAlignment="1">
      <alignment/>
    </xf>
    <xf numFmtId="0" fontId="5" fillId="0" borderId="0" xfId="0" applyFont="1" applyBorder="1" applyAlignment="1">
      <alignment horizontal="centerContinuous"/>
    </xf>
    <xf numFmtId="0" fontId="5" fillId="0" borderId="0" xfId="0" applyFont="1" applyBorder="1" applyAlignment="1">
      <alignment horizontal="center"/>
    </xf>
    <xf numFmtId="0" fontId="16" fillId="0" borderId="1" xfId="0" applyFont="1" applyBorder="1" applyAlignment="1">
      <alignment horizontal="centerContinuous"/>
    </xf>
    <xf numFmtId="0" fontId="16" fillId="0" borderId="2" xfId="0" applyFont="1" applyBorder="1" applyAlignment="1">
      <alignment horizontal="centerContinuous"/>
    </xf>
    <xf numFmtId="0" fontId="16" fillId="0" borderId="3" xfId="0" applyFont="1" applyBorder="1" applyAlignment="1">
      <alignment horizontal="centerContinuous"/>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0" xfId="0" applyFont="1" applyAlignment="1">
      <alignment/>
    </xf>
    <xf numFmtId="0" fontId="17" fillId="0" borderId="0" xfId="0" applyFont="1" applyAlignment="1">
      <alignment/>
    </xf>
    <xf numFmtId="41" fontId="16" fillId="0" borderId="0" xfId="0" applyNumberFormat="1" applyFont="1" applyAlignment="1">
      <alignment/>
    </xf>
    <xf numFmtId="41" fontId="16" fillId="0" borderId="11" xfId="0" applyNumberFormat="1" applyFont="1" applyBorder="1" applyAlignment="1">
      <alignment/>
    </xf>
    <xf numFmtId="41" fontId="17" fillId="0" borderId="0" xfId="0" applyNumberFormat="1" applyFont="1" applyAlignment="1">
      <alignment/>
    </xf>
    <xf numFmtId="41" fontId="16" fillId="0" borderId="1" xfId="0" applyNumberFormat="1" applyFont="1" applyBorder="1" applyAlignment="1">
      <alignment horizontal="centerContinuous"/>
    </xf>
    <xf numFmtId="41" fontId="16" fillId="0" borderId="2" xfId="0" applyNumberFormat="1" applyFont="1" applyBorder="1" applyAlignment="1">
      <alignment horizontal="centerContinuous"/>
    </xf>
    <xf numFmtId="41" fontId="16" fillId="0" borderId="3" xfId="0" applyNumberFormat="1" applyFont="1" applyBorder="1" applyAlignment="1">
      <alignment horizontal="centerContinuous"/>
    </xf>
    <xf numFmtId="41" fontId="16" fillId="0" borderId="4" xfId="0" applyNumberFormat="1" applyFont="1" applyBorder="1" applyAlignment="1">
      <alignment horizontal="center"/>
    </xf>
    <xf numFmtId="41" fontId="16" fillId="0" borderId="5" xfId="0" applyNumberFormat="1" applyFont="1" applyBorder="1" applyAlignment="1">
      <alignment horizontal="center"/>
    </xf>
    <xf numFmtId="41" fontId="16" fillId="0" borderId="6" xfId="0" applyNumberFormat="1" applyFont="1" applyBorder="1" applyAlignment="1">
      <alignment horizontal="center"/>
    </xf>
    <xf numFmtId="3" fontId="18" fillId="0" borderId="9" xfId="0" applyNumberFormat="1" applyFont="1" applyBorder="1" applyAlignment="1">
      <alignment/>
    </xf>
    <xf numFmtId="0" fontId="16" fillId="0" borderId="0" xfId="0" applyFont="1" applyAlignment="1">
      <alignment horizontal="right"/>
    </xf>
    <xf numFmtId="0" fontId="8" fillId="0" borderId="0" xfId="0" applyFont="1" applyAlignment="1">
      <alignment horizontal="left"/>
    </xf>
    <xf numFmtId="0" fontId="8" fillId="0" borderId="11" xfId="0" applyFont="1" applyBorder="1" applyAlignment="1">
      <alignment horizontal="centerContinuous"/>
    </xf>
    <xf numFmtId="0" fontId="9" fillId="0" borderId="11" xfId="0" applyFont="1" applyBorder="1" applyAlignment="1">
      <alignment horizontal="centerContinuous"/>
    </xf>
    <xf numFmtId="37" fontId="8" fillId="0" borderId="8" xfId="0" applyNumberFormat="1" applyFont="1" applyBorder="1" applyAlignment="1">
      <alignment/>
    </xf>
    <xf numFmtId="0" fontId="8" fillId="0" borderId="0" xfId="0" applyFont="1" applyAlignment="1">
      <alignment/>
    </xf>
    <xf numFmtId="0" fontId="10" fillId="0" borderId="0" xfId="0" applyFont="1" applyAlignment="1">
      <alignment/>
    </xf>
    <xf numFmtId="0" fontId="13" fillId="0" borderId="0" xfId="0" applyFont="1" applyAlignment="1">
      <alignment/>
    </xf>
    <xf numFmtId="0" fontId="10" fillId="0" borderId="0" xfId="0" applyFont="1" applyAlignment="1">
      <alignment horizontal="center"/>
    </xf>
    <xf numFmtId="0" fontId="8" fillId="0" borderId="0" xfId="0" applyFont="1" applyAlignment="1">
      <alignment horizontal="center"/>
    </xf>
    <xf numFmtId="0" fontId="8" fillId="0" borderId="11" xfId="0" applyFont="1" applyBorder="1" applyAlignment="1">
      <alignment horizontal="center"/>
    </xf>
    <xf numFmtId="0" fontId="13" fillId="0" borderId="0" xfId="0" applyFont="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37" fontId="8" fillId="2" borderId="8" xfId="0" applyNumberFormat="1" applyFont="1" applyFill="1" applyBorder="1" applyAlignment="1">
      <alignment/>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29</xdr:row>
      <xdr:rowOff>38100</xdr:rowOff>
    </xdr:from>
    <xdr:to>
      <xdr:col>5</xdr:col>
      <xdr:colOff>495300</xdr:colOff>
      <xdr:row>43</xdr:row>
      <xdr:rowOff>142875</xdr:rowOff>
    </xdr:to>
    <xdr:sp>
      <xdr:nvSpPr>
        <xdr:cNvPr id="1" name="TextBox 4"/>
        <xdr:cNvSpPr txBox="1">
          <a:spLocks noChangeArrowheads="1"/>
        </xdr:cNvSpPr>
      </xdr:nvSpPr>
      <xdr:spPr>
        <a:xfrm>
          <a:off x="466725" y="4267200"/>
          <a:ext cx="56197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Since the injuries and damages adjustment is calculated by using a 6 year average and we are using a fiscal year ending 9/30/08, we computed this adjustment using two different methods in order to determine the impact of both methods. 
In the first method we dropped eleven months off of the 2002 actual amount instead of removing the entire year and included 2008 through November. We did this to have a full 72 months in our calculation. We then averaged the 72 months of actuals.
In the second method we dropped all of 2002 and annualized the first nine months of 2008 in order to get a full year. We then averaged the annualized 2008 in with previous years actual amounts. 
The difference between these two methods is immaterial, therefore, we chose to use 72 months of actuals as our method for this adjustment. </a:t>
          </a:r>
        </a:p>
      </xdr:txBody>
    </xdr:sp>
    <xdr:clientData/>
  </xdr:twoCellAnchor>
  <xdr:twoCellAnchor>
    <xdr:from>
      <xdr:col>0</xdr:col>
      <xdr:colOff>504825</xdr:colOff>
      <xdr:row>77</xdr:row>
      <xdr:rowOff>76200</xdr:rowOff>
    </xdr:from>
    <xdr:to>
      <xdr:col>5</xdr:col>
      <xdr:colOff>533400</xdr:colOff>
      <xdr:row>92</xdr:row>
      <xdr:rowOff>19050</xdr:rowOff>
    </xdr:to>
    <xdr:sp>
      <xdr:nvSpPr>
        <xdr:cNvPr id="2" name="TextBox 8"/>
        <xdr:cNvSpPr txBox="1">
          <a:spLocks noChangeArrowheads="1"/>
        </xdr:cNvSpPr>
      </xdr:nvSpPr>
      <xdr:spPr>
        <a:xfrm>
          <a:off x="504825" y="12096750"/>
          <a:ext cx="56197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Since the injuries and damages adjustment is calculated by using a 6 year average and we are using a fiscal year ending 9/30/08, we computed this adjustment using two different methods in order to determine the impact of both methods. 
In the first method we dropped eleven months off of the 2002 actual amount instead of removing the entire year and included 2008 through November. We did this to have a full 72 months in our calculation. We then averaged the 72 months of actuals.
In the second method we dropped all of 2002 and annualized the first nine months of 2008 in order to get a full year. We then averaged the annualized 2008 in with previous years actual amounts. 
The difference between these two methods is immaterial, therefore, we chose to use 72 months of actuals as our method for this adjustment.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6"/>
  <sheetViews>
    <sheetView tabSelected="1" workbookViewId="0" topLeftCell="A1">
      <selection activeCell="A6" sqref="A6"/>
    </sheetView>
  </sheetViews>
  <sheetFormatPr defaultColWidth="9.00390625" defaultRowHeight="12.75"/>
  <cols>
    <col min="1" max="1" width="32.125" style="30" customWidth="1"/>
    <col min="2" max="2" width="11.375" style="30" bestFit="1" customWidth="1"/>
    <col min="3" max="3" width="9.875" style="30" bestFit="1" customWidth="1"/>
    <col min="4" max="4" width="11.00390625" style="30" bestFit="1" customWidth="1"/>
    <col min="5" max="5" width="9.00390625" style="30" bestFit="1" customWidth="1"/>
    <col min="6" max="6" width="14.00390625" style="31" customWidth="1"/>
    <col min="7" max="7" width="9.125" style="31" hidden="1" customWidth="1"/>
    <col min="8" max="8" width="11.00390625" style="31" hidden="1" customWidth="1"/>
    <col min="9" max="9" width="9.00390625" style="31" hidden="1" customWidth="1"/>
    <col min="10" max="16384" width="22.50390625" style="31" customWidth="1"/>
  </cols>
  <sheetData>
    <row r="1" spans="1:9" ht="12.75">
      <c r="A1" s="95" t="s">
        <v>38</v>
      </c>
      <c r="B1" s="95"/>
      <c r="C1" s="95"/>
      <c r="D1" s="95"/>
      <c r="E1" s="95"/>
      <c r="F1" s="95"/>
      <c r="G1" s="91"/>
      <c r="H1" s="91"/>
      <c r="I1" s="91"/>
    </row>
    <row r="2" spans="1:9" ht="12.75">
      <c r="A2" s="95" t="s">
        <v>2</v>
      </c>
      <c r="B2" s="95"/>
      <c r="C2" s="95"/>
      <c r="D2" s="95"/>
      <c r="E2" s="95"/>
      <c r="F2" s="95"/>
      <c r="G2" s="91"/>
      <c r="H2" s="91"/>
      <c r="I2" s="91"/>
    </row>
    <row r="3" spans="1:9" ht="12.75">
      <c r="A3" s="95" t="s">
        <v>3</v>
      </c>
      <c r="B3" s="95"/>
      <c r="C3" s="95"/>
      <c r="D3" s="95"/>
      <c r="E3" s="95"/>
      <c r="F3" s="95"/>
      <c r="G3" s="91"/>
      <c r="H3" s="91"/>
      <c r="I3" s="91"/>
    </row>
    <row r="4" spans="1:9" ht="12.75">
      <c r="A4" s="95" t="s">
        <v>39</v>
      </c>
      <c r="B4" s="95"/>
      <c r="C4" s="95"/>
      <c r="D4" s="95"/>
      <c r="E4" s="95"/>
      <c r="F4" s="95"/>
      <c r="G4" s="91"/>
      <c r="H4" s="91"/>
      <c r="I4" s="91"/>
    </row>
    <row r="5" spans="1:9" ht="12.75">
      <c r="A5" s="94" t="s">
        <v>42</v>
      </c>
      <c r="B5" s="94"/>
      <c r="C5" s="94"/>
      <c r="D5" s="94"/>
      <c r="E5" s="94"/>
      <c r="F5" s="94"/>
      <c r="G5" s="92"/>
      <c r="H5" s="92"/>
      <c r="I5" s="92"/>
    </row>
    <row r="6" ht="12.75">
      <c r="A6" s="32"/>
    </row>
    <row r="7" spans="3:9" ht="12.75">
      <c r="C7" s="88" t="s">
        <v>57</v>
      </c>
      <c r="D7" s="89"/>
      <c r="E7" s="89"/>
      <c r="G7" s="96" t="s">
        <v>48</v>
      </c>
      <c r="H7" s="96"/>
      <c r="I7" s="96"/>
    </row>
    <row r="9" spans="1:9" ht="12.75">
      <c r="A9" s="33"/>
      <c r="B9" s="33"/>
      <c r="C9" s="34" t="s">
        <v>8</v>
      </c>
      <c r="D9" s="34" t="s">
        <v>0</v>
      </c>
      <c r="E9" s="34" t="s">
        <v>1</v>
      </c>
      <c r="G9" s="34" t="s">
        <v>8</v>
      </c>
      <c r="H9" s="34" t="s">
        <v>0</v>
      </c>
      <c r="I9" s="34" t="s">
        <v>1</v>
      </c>
    </row>
    <row r="10" spans="1:9" ht="12.75">
      <c r="A10" s="33" t="s">
        <v>10</v>
      </c>
      <c r="B10" s="33"/>
      <c r="F10" s="31">
        <f>IF(D11+E11=C11,"","error")</f>
      </c>
      <c r="G10" s="30"/>
      <c r="H10" s="30"/>
      <c r="I10" s="30"/>
    </row>
    <row r="11" spans="1:9" ht="12.75">
      <c r="A11" s="33" t="s">
        <v>11</v>
      </c>
      <c r="B11" s="33"/>
      <c r="C11" s="35">
        <f>D11+E11</f>
        <v>0</v>
      </c>
      <c r="D11" s="36">
        <v>0</v>
      </c>
      <c r="E11" s="36">
        <v>0</v>
      </c>
      <c r="F11" s="31">
        <f>IF(D11+E11=C11,"","error")</f>
      </c>
      <c r="G11" s="35">
        <f>H11+I11</f>
        <v>0</v>
      </c>
      <c r="H11" s="36">
        <v>0</v>
      </c>
      <c r="I11" s="36">
        <v>0</v>
      </c>
    </row>
    <row r="12" spans="1:9" ht="12.75">
      <c r="A12" s="33" t="s">
        <v>12</v>
      </c>
      <c r="B12" s="33"/>
      <c r="C12" s="36">
        <v>260194</v>
      </c>
      <c r="D12" s="35">
        <f>ROUND(C12*D46,0)</f>
        <v>169378</v>
      </c>
      <c r="E12" s="35">
        <f>ROUND(C12*E46,0)</f>
        <v>90816</v>
      </c>
      <c r="F12" s="31">
        <f>IF(D12+E12=C12,"","error")</f>
      </c>
      <c r="G12" s="36">
        <v>260194</v>
      </c>
      <c r="H12" s="35">
        <f>ROUND(G12*D46,0)</f>
        <v>169378</v>
      </c>
      <c r="I12" s="35">
        <f>ROUND(G12*E46,0)</f>
        <v>90816</v>
      </c>
    </row>
    <row r="13" spans="1:9" ht="12.75">
      <c r="A13" s="33" t="s">
        <v>13</v>
      </c>
      <c r="B13" s="33"/>
      <c r="C13" s="37">
        <f>C11+C12</f>
        <v>260194</v>
      </c>
      <c r="D13" s="37">
        <f>D11+D12</f>
        <v>169378</v>
      </c>
      <c r="E13" s="37">
        <f>E11+E12</f>
        <v>90816</v>
      </c>
      <c r="F13" s="31">
        <f>IF(D14+E14=C14,"","error")</f>
      </c>
      <c r="G13" s="37">
        <f>G11+G12</f>
        <v>260194</v>
      </c>
      <c r="H13" s="37">
        <f>H11+H12</f>
        <v>169378</v>
      </c>
      <c r="I13" s="37">
        <f>I11+I12</f>
        <v>90816</v>
      </c>
    </row>
    <row r="14" spans="1:9" ht="12.75">
      <c r="A14" s="33"/>
      <c r="B14" s="33"/>
      <c r="C14" s="35"/>
      <c r="D14" s="35"/>
      <c r="E14" s="35"/>
      <c r="F14" s="31">
        <f>IF(D15+E15=C15,"","error")</f>
      </c>
      <c r="G14" s="35"/>
      <c r="H14" s="35"/>
      <c r="I14" s="35"/>
    </row>
    <row r="15" spans="1:9" ht="12.75">
      <c r="A15" s="33" t="s">
        <v>35</v>
      </c>
      <c r="B15" s="33"/>
      <c r="C15" s="35">
        <f>D15+E15</f>
        <v>369492.7580952381</v>
      </c>
      <c r="D15" s="35">
        <f>'inj &amp; dam adj'!B35</f>
        <v>256138.47523809524</v>
      </c>
      <c r="E15" s="35">
        <f>'inj &amp; dam adj'!C35</f>
        <v>113354.28285714285</v>
      </c>
      <c r="G15" s="35">
        <f>H15+I15</f>
        <v>421462.2594444445</v>
      </c>
      <c r="H15" s="35">
        <f>'inj &amp; dam adj'!B52</f>
        <v>296390.47111111117</v>
      </c>
      <c r="I15" s="35">
        <f>'inj &amp; dam adj'!C52</f>
        <v>125071.78833333333</v>
      </c>
    </row>
    <row r="16" spans="1:9" ht="12.75">
      <c r="A16" s="33"/>
      <c r="B16" s="33"/>
      <c r="C16" s="38"/>
      <c r="D16" s="38"/>
      <c r="E16" s="38"/>
      <c r="G16" s="38"/>
      <c r="H16" s="38"/>
      <c r="I16" s="38"/>
    </row>
    <row r="17" spans="1:9" ht="12.75" hidden="1">
      <c r="A17" s="33" t="s">
        <v>14</v>
      </c>
      <c r="B17" s="33"/>
      <c r="C17" s="39">
        <f>D17+E17</f>
        <v>0</v>
      </c>
      <c r="D17" s="35">
        <v>0</v>
      </c>
      <c r="E17" s="35">
        <v>0</v>
      </c>
      <c r="G17" s="39">
        <f>H17+I17</f>
        <v>0</v>
      </c>
      <c r="H17" s="35">
        <v>0</v>
      </c>
      <c r="I17" s="35">
        <v>0</v>
      </c>
    </row>
    <row r="18" spans="1:9" ht="12.75" hidden="1">
      <c r="A18" s="33" t="s">
        <v>15</v>
      </c>
      <c r="B18" s="33"/>
      <c r="C18" s="38">
        <f>D18+E18</f>
        <v>0</v>
      </c>
      <c r="D18" s="38">
        <v>0</v>
      </c>
      <c r="E18" s="38">
        <v>0</v>
      </c>
      <c r="G18" s="38">
        <f>H18+I18</f>
        <v>0</v>
      </c>
      <c r="H18" s="38">
        <v>0</v>
      </c>
      <c r="I18" s="38">
        <v>0</v>
      </c>
    </row>
    <row r="19" spans="1:9" ht="12.75" hidden="1">
      <c r="A19" s="33"/>
      <c r="B19" s="33"/>
      <c r="C19" s="40"/>
      <c r="D19" s="40"/>
      <c r="E19" s="40"/>
      <c r="F19" s="31">
        <f>IF(D20+E20=C20,"","error")</f>
      </c>
      <c r="G19" s="40"/>
      <c r="H19" s="40"/>
      <c r="I19" s="40"/>
    </row>
    <row r="20" spans="1:9" ht="12.75">
      <c r="A20" s="33" t="s">
        <v>16</v>
      </c>
      <c r="B20" s="33"/>
      <c r="C20" s="35">
        <f>D20+E20</f>
        <v>109298.7580952381</v>
      </c>
      <c r="D20" s="35">
        <f>-D13+D15+D17+D18</f>
        <v>86760.47523809524</v>
      </c>
      <c r="E20" s="35">
        <f>-E13+E15+E17+E18</f>
        <v>22538.282857142854</v>
      </c>
      <c r="G20" s="35">
        <f>H20+I20</f>
        <v>161268.2594444445</v>
      </c>
      <c r="H20" s="35">
        <f>-H13+H15+H17+H18</f>
        <v>127012.47111111117</v>
      </c>
      <c r="I20" s="35">
        <f>-I13+I15+I17+I18</f>
        <v>34255.78833333333</v>
      </c>
    </row>
    <row r="21" spans="1:9" ht="12.75">
      <c r="A21" s="33"/>
      <c r="B21" s="33"/>
      <c r="C21" s="35"/>
      <c r="D21" s="35"/>
      <c r="E21" s="35"/>
      <c r="G21" s="35"/>
      <c r="H21" s="35"/>
      <c r="I21" s="35"/>
    </row>
    <row r="22" spans="1:9" ht="12.75">
      <c r="A22" s="33" t="s">
        <v>17</v>
      </c>
      <c r="B22" s="41">
        <v>0.012216</v>
      </c>
      <c r="C22" s="38">
        <f>D22+E22</f>
        <v>-275</v>
      </c>
      <c r="D22" s="38">
        <v>0</v>
      </c>
      <c r="E22" s="38">
        <f>-ROUND(E20*B22,0)</f>
        <v>-275</v>
      </c>
      <c r="F22" s="31">
        <f>IF(D23+E23=C23,"","error")</f>
      </c>
      <c r="G22" s="38">
        <f>H22+I22</f>
        <v>-418</v>
      </c>
      <c r="H22" s="38">
        <v>0</v>
      </c>
      <c r="I22" s="38">
        <f>-ROUND(I20*B22,0)</f>
        <v>-418</v>
      </c>
    </row>
    <row r="23" spans="1:9" ht="12.75">
      <c r="A23" s="33"/>
      <c r="B23" s="33"/>
      <c r="C23" s="35"/>
      <c r="D23" s="35"/>
      <c r="E23" s="35"/>
      <c r="F23" s="31">
        <f>IF(D24+E24=C24,"","error")</f>
      </c>
      <c r="G23" s="35"/>
      <c r="H23" s="35"/>
      <c r="I23" s="35"/>
    </row>
    <row r="24" spans="1:9" ht="12.75">
      <c r="A24" s="33" t="s">
        <v>18</v>
      </c>
      <c r="B24" s="33"/>
      <c r="C24" s="35">
        <f>D24+E24</f>
        <v>-109023.7580952381</v>
      </c>
      <c r="D24" s="35">
        <f>-(D22+D20)</f>
        <v>-86760.47523809524</v>
      </c>
      <c r="E24" s="35">
        <f>-(E22+E20)</f>
        <v>-22263.282857142854</v>
      </c>
      <c r="G24" s="35">
        <f>H24+I24</f>
        <v>-160850.2594444445</v>
      </c>
      <c r="H24" s="35">
        <f>-(H22+H20)</f>
        <v>-127012.47111111117</v>
      </c>
      <c r="I24" s="35">
        <f>-(I22+I20)</f>
        <v>-33837.78833333333</v>
      </c>
    </row>
    <row r="25" spans="1:9" ht="12.75">
      <c r="A25" s="33"/>
      <c r="B25" s="33"/>
      <c r="C25" s="35"/>
      <c r="D25" s="35"/>
      <c r="E25" s="35"/>
      <c r="F25" s="31">
        <f>IF(D26+E26=C26,"","error")</f>
      </c>
      <c r="G25" s="35"/>
      <c r="H25" s="35"/>
      <c r="I25" s="35"/>
    </row>
    <row r="26" spans="1:9" ht="12.75">
      <c r="A26" s="33" t="s">
        <v>19</v>
      </c>
      <c r="B26" s="33"/>
      <c r="C26" s="38">
        <f>D26+E26</f>
        <v>-38158</v>
      </c>
      <c r="D26" s="38">
        <f>ROUND(D24*0.35,0)</f>
        <v>-30366</v>
      </c>
      <c r="E26" s="38">
        <f>ROUND(E24*0.35,0)</f>
        <v>-7792</v>
      </c>
      <c r="F26" s="31">
        <f>IF(D27+E27=C27,"","error")</f>
      </c>
      <c r="G26" s="38">
        <f>H26+I26</f>
        <v>-56297</v>
      </c>
      <c r="H26" s="38">
        <f>ROUND(H24*0.35,0)</f>
        <v>-44454</v>
      </c>
      <c r="I26" s="38">
        <f>ROUND(I24*0.35,0)</f>
        <v>-11843</v>
      </c>
    </row>
    <row r="27" spans="1:9" ht="12.75">
      <c r="A27" s="33"/>
      <c r="B27" s="33"/>
      <c r="C27" s="35"/>
      <c r="D27" s="35"/>
      <c r="E27" s="35"/>
      <c r="F27" s="31">
        <f>IF(D28+E28=C28,"","error")</f>
      </c>
      <c r="G27" s="35"/>
      <c r="H27" s="35"/>
      <c r="I27" s="35"/>
    </row>
    <row r="28" spans="1:9" ht="13.5" thickBot="1">
      <c r="A28" s="33" t="s">
        <v>21</v>
      </c>
      <c r="B28" s="33"/>
      <c r="C28" s="42">
        <f>D28+E28</f>
        <v>-70865.7580952381</v>
      </c>
      <c r="D28" s="101">
        <f>D24-D26</f>
        <v>-56394.47523809524</v>
      </c>
      <c r="E28" s="42">
        <f>E24-E26</f>
        <v>-14471.282857142854</v>
      </c>
      <c r="G28" s="42">
        <f>H28+I28</f>
        <v>-104553.2594444445</v>
      </c>
      <c r="H28" s="90">
        <f>H24-H26</f>
        <v>-82558.47111111117</v>
      </c>
      <c r="I28" s="42">
        <f>I24-I26</f>
        <v>-21994.78833333333</v>
      </c>
    </row>
    <row r="29" spans="1:5" ht="13.5" thickTop="1">
      <c r="A29" s="33"/>
      <c r="B29" s="33"/>
      <c r="C29" s="43"/>
      <c r="D29" s="43"/>
      <c r="E29" s="43"/>
    </row>
    <row r="30" spans="1:9" ht="12.75">
      <c r="A30" s="87" t="s">
        <v>51</v>
      </c>
      <c r="B30" s="33"/>
      <c r="C30" s="43"/>
      <c r="D30" s="43"/>
      <c r="E30" s="43"/>
      <c r="I30" s="64"/>
    </row>
    <row r="31" spans="1:5" ht="12.75">
      <c r="A31" s="33"/>
      <c r="B31" s="33"/>
      <c r="C31" s="43"/>
      <c r="D31" s="43"/>
      <c r="E31" s="43"/>
    </row>
    <row r="32" spans="1:5" ht="12.75">
      <c r="A32" s="33"/>
      <c r="B32" s="33"/>
      <c r="C32" s="43"/>
      <c r="D32" s="43"/>
      <c r="E32" s="43"/>
    </row>
    <row r="33" spans="1:5" ht="12.75">
      <c r="A33" s="33"/>
      <c r="B33" s="33"/>
      <c r="C33" s="43"/>
      <c r="D33" s="43"/>
      <c r="E33" s="43"/>
    </row>
    <row r="34" spans="1:5" ht="12.75">
      <c r="A34" s="33"/>
      <c r="B34" s="33"/>
      <c r="C34" s="43"/>
      <c r="D34" s="43"/>
      <c r="E34" s="43"/>
    </row>
    <row r="35" spans="1:5" ht="12.75">
      <c r="A35" s="33"/>
      <c r="B35" s="33"/>
      <c r="C35" s="43"/>
      <c r="D35" s="43"/>
      <c r="E35" s="43"/>
    </row>
    <row r="36" spans="1:5" ht="12.75">
      <c r="A36" s="33"/>
      <c r="B36" s="33"/>
      <c r="C36" s="43"/>
      <c r="D36" s="43"/>
      <c r="E36" s="43"/>
    </row>
    <row r="37" spans="1:5" ht="12.75">
      <c r="A37" s="33"/>
      <c r="B37" s="33"/>
      <c r="C37" s="43"/>
      <c r="D37" s="43"/>
      <c r="E37" s="43"/>
    </row>
    <row r="38" spans="1:5" ht="12.75">
      <c r="A38" s="33"/>
      <c r="B38" s="33"/>
      <c r="C38" s="43"/>
      <c r="D38" s="43"/>
      <c r="E38" s="43"/>
    </row>
    <row r="39" spans="1:5" ht="12.75">
      <c r="A39" s="33"/>
      <c r="B39" s="33"/>
      <c r="C39" s="43"/>
      <c r="D39" s="43"/>
      <c r="E39" s="43"/>
    </row>
    <row r="40" spans="1:5" ht="12.75">
      <c r="A40" s="33"/>
      <c r="B40" s="33"/>
      <c r="C40" s="43"/>
      <c r="D40" s="43"/>
      <c r="E40" s="43"/>
    </row>
    <row r="41" spans="1:5" ht="12.75">
      <c r="A41" s="33"/>
      <c r="B41" s="33"/>
      <c r="C41" s="43"/>
      <c r="D41" s="43"/>
      <c r="E41" s="43"/>
    </row>
    <row r="42" spans="1:5" ht="12.75">
      <c r="A42" s="33"/>
      <c r="B42" s="33"/>
      <c r="C42" s="43"/>
      <c r="D42" s="43"/>
      <c r="E42" s="43"/>
    </row>
    <row r="43" spans="1:5" ht="12.75">
      <c r="A43" s="33"/>
      <c r="B43" s="33"/>
      <c r="C43" s="43"/>
      <c r="D43" s="43"/>
      <c r="E43" s="43"/>
    </row>
    <row r="44" spans="1:5" ht="12.75">
      <c r="A44" s="33"/>
      <c r="B44" s="33"/>
      <c r="C44" s="43"/>
      <c r="D44" s="43"/>
      <c r="E44" s="43"/>
    </row>
    <row r="45" spans="1:5" ht="12.75">
      <c r="A45" s="33"/>
      <c r="B45" s="33"/>
      <c r="C45" s="43"/>
      <c r="D45" s="43"/>
      <c r="E45" s="43"/>
    </row>
    <row r="46" spans="1:6" ht="12.75">
      <c r="A46" s="33" t="s">
        <v>25</v>
      </c>
      <c r="B46" s="33"/>
      <c r="C46" s="44">
        <f>D46+E46</f>
        <v>1</v>
      </c>
      <c r="D46" s="45">
        <v>0.65097</v>
      </c>
      <c r="E46" s="45">
        <v>0.34903</v>
      </c>
      <c r="F46" s="46" t="s">
        <v>31</v>
      </c>
    </row>
    <row r="47" spans="3:5" ht="12.75">
      <c r="C47" s="47"/>
      <c r="D47" s="47"/>
      <c r="E47" s="47"/>
    </row>
    <row r="48" spans="3:5" ht="12.75">
      <c r="C48" s="47"/>
      <c r="D48" s="47"/>
      <c r="E48" s="47"/>
    </row>
    <row r="49" spans="1:9" ht="12.75">
      <c r="A49" s="95" t="s">
        <v>38</v>
      </c>
      <c r="B49" s="95"/>
      <c r="C49" s="95"/>
      <c r="D49" s="95"/>
      <c r="E49" s="95"/>
      <c r="F49" s="95"/>
      <c r="G49" s="91"/>
      <c r="H49" s="91"/>
      <c r="I49" s="91"/>
    </row>
    <row r="50" spans="1:9" ht="12.75">
      <c r="A50" s="95" t="s">
        <v>29</v>
      </c>
      <c r="B50" s="95"/>
      <c r="C50" s="95"/>
      <c r="D50" s="95"/>
      <c r="E50" s="95"/>
      <c r="F50" s="95"/>
      <c r="G50" s="91"/>
      <c r="H50" s="91"/>
      <c r="I50" s="91"/>
    </row>
    <row r="51" spans="1:9" ht="12.75">
      <c r="A51" s="95" t="s">
        <v>3</v>
      </c>
      <c r="B51" s="95"/>
      <c r="C51" s="95"/>
      <c r="D51" s="95"/>
      <c r="E51" s="95"/>
      <c r="F51" s="95"/>
      <c r="G51" s="91"/>
      <c r="H51" s="91"/>
      <c r="I51" s="91"/>
    </row>
    <row r="52" spans="1:9" ht="12.75">
      <c r="A52" s="95" t="s">
        <v>39</v>
      </c>
      <c r="B52" s="95"/>
      <c r="C52" s="95"/>
      <c r="D52" s="95"/>
      <c r="E52" s="95"/>
      <c r="F52" s="95"/>
      <c r="G52" s="91"/>
      <c r="H52" s="91"/>
      <c r="I52" s="91"/>
    </row>
    <row r="53" spans="1:9" ht="12.75">
      <c r="A53" s="97" t="str">
        <f>A5</f>
        <v>Twelve Months Ended September 30, 2008</v>
      </c>
      <c r="B53" s="97"/>
      <c r="C53" s="97"/>
      <c r="D53" s="97"/>
      <c r="E53" s="97"/>
      <c r="F53" s="97"/>
      <c r="G53" s="93"/>
      <c r="H53" s="93"/>
      <c r="I53" s="93"/>
    </row>
    <row r="55" spans="3:9" ht="12.75">
      <c r="C55" s="88" t="s">
        <v>57</v>
      </c>
      <c r="D55" s="89"/>
      <c r="E55" s="89"/>
      <c r="G55" s="96" t="s">
        <v>48</v>
      </c>
      <c r="H55" s="96"/>
      <c r="I55" s="96"/>
    </row>
    <row r="56" spans="3:6" ht="12.75">
      <c r="C56" s="31"/>
      <c r="F56" s="30" t="s">
        <v>9</v>
      </c>
    </row>
    <row r="57" spans="1:9" ht="12.75">
      <c r="A57" s="33"/>
      <c r="B57" s="33"/>
      <c r="C57" s="34" t="s">
        <v>8</v>
      </c>
      <c r="D57" s="34" t="s">
        <v>0</v>
      </c>
      <c r="E57" s="48" t="s">
        <v>1</v>
      </c>
      <c r="F57" s="30"/>
      <c r="G57" s="34" t="s">
        <v>8</v>
      </c>
      <c r="H57" s="34" t="s">
        <v>0</v>
      </c>
      <c r="I57" s="48" t="s">
        <v>1</v>
      </c>
    </row>
    <row r="58" spans="1:10" ht="12.75">
      <c r="A58" s="33" t="s">
        <v>10</v>
      </c>
      <c r="B58" s="33"/>
      <c r="F58" s="30">
        <f aca="true" t="shared" si="0" ref="F58:F72">IF(D59+E59=C59,"","error")</f>
      </c>
      <c r="G58" s="30"/>
      <c r="H58" s="30"/>
      <c r="I58" s="30"/>
      <c r="J58" s="50"/>
    </row>
    <row r="59" spans="1:9" ht="12.75">
      <c r="A59" s="33" t="s">
        <v>11</v>
      </c>
      <c r="B59" s="33"/>
      <c r="C59" s="35">
        <f>D59+E59</f>
        <v>0</v>
      </c>
      <c r="D59" s="36">
        <v>0</v>
      </c>
      <c r="E59" s="36">
        <v>0</v>
      </c>
      <c r="F59" s="30">
        <f t="shared" si="0"/>
      </c>
      <c r="G59" s="35">
        <f>H59+I59</f>
        <v>0</v>
      </c>
      <c r="H59" s="36">
        <v>0</v>
      </c>
      <c r="I59" s="36">
        <v>0</v>
      </c>
    </row>
    <row r="60" spans="1:10" ht="12.75">
      <c r="A60" s="33" t="s">
        <v>12</v>
      </c>
      <c r="B60" s="33"/>
      <c r="C60" s="36">
        <v>125403</v>
      </c>
      <c r="D60" s="35">
        <f>ROUND(C60*D76,0)</f>
        <v>84653</v>
      </c>
      <c r="E60" s="35">
        <f>ROUND(C60*E76,0)</f>
        <v>40750</v>
      </c>
      <c r="F60" s="30">
        <f t="shared" si="0"/>
      </c>
      <c r="G60" s="36">
        <v>125403</v>
      </c>
      <c r="H60" s="35">
        <f>ROUND(G60*D76,0)</f>
        <v>84653</v>
      </c>
      <c r="I60" s="35">
        <f>ROUND(G60*E76,0)</f>
        <v>40750</v>
      </c>
      <c r="J60" s="50"/>
    </row>
    <row r="61" spans="1:9" ht="12.75">
      <c r="A61" s="33" t="s">
        <v>13</v>
      </c>
      <c r="B61" s="33"/>
      <c r="C61" s="37">
        <f>C59+C60</f>
        <v>125403</v>
      </c>
      <c r="D61" s="37">
        <f>D59+D60</f>
        <v>84653</v>
      </c>
      <c r="E61" s="37">
        <f>E59+E60</f>
        <v>40750</v>
      </c>
      <c r="F61" s="30">
        <f t="shared" si="0"/>
      </c>
      <c r="G61" s="37">
        <f>G59+G60</f>
        <v>125403</v>
      </c>
      <c r="H61" s="37">
        <f>H59+H60</f>
        <v>84653</v>
      </c>
      <c r="I61" s="37">
        <f>I59+I60</f>
        <v>40750</v>
      </c>
    </row>
    <row r="62" spans="1:9" ht="12.75">
      <c r="A62" s="33"/>
      <c r="B62" s="33"/>
      <c r="C62" s="35"/>
      <c r="D62" s="35"/>
      <c r="E62" s="35"/>
      <c r="F62" s="30">
        <f t="shared" si="0"/>
      </c>
      <c r="G62" s="35"/>
      <c r="H62" s="35"/>
      <c r="I62" s="35"/>
    </row>
    <row r="63" spans="1:9" ht="12.75">
      <c r="A63" s="33" t="s">
        <v>35</v>
      </c>
      <c r="B63" s="33"/>
      <c r="C63" s="38">
        <f>D63+E63</f>
        <v>59830.23904761905</v>
      </c>
      <c r="D63" s="38">
        <f>'inj &amp; dam adj'!E35</f>
        <v>20090.854285714282</v>
      </c>
      <c r="E63" s="38">
        <f>'inj &amp; dam adj'!F35</f>
        <v>39739.38476190477</v>
      </c>
      <c r="F63" s="30">
        <f t="shared" si="0"/>
      </c>
      <c r="G63" s="38">
        <f>H63+I63</f>
        <v>68976.09833333333</v>
      </c>
      <c r="H63" s="38">
        <f>'inj &amp; dam adj'!E52</f>
        <v>20168.06611111111</v>
      </c>
      <c r="I63" s="38">
        <f>'inj &amp; dam adj'!F52</f>
        <v>48808.03222222222</v>
      </c>
    </row>
    <row r="64" spans="1:9" ht="12.75">
      <c r="A64" s="33"/>
      <c r="B64" s="33"/>
      <c r="C64" s="35"/>
      <c r="D64" s="35"/>
      <c r="E64" s="35"/>
      <c r="F64" s="30">
        <f t="shared" si="0"/>
      </c>
      <c r="G64" s="35"/>
      <c r="H64" s="35"/>
      <c r="I64" s="35"/>
    </row>
    <row r="65" spans="1:9" ht="12.75">
      <c r="A65" s="33" t="s">
        <v>16</v>
      </c>
      <c r="B65" s="33"/>
      <c r="C65" s="35">
        <f>D65+E65</f>
        <v>-65572.76095238095</v>
      </c>
      <c r="D65" s="35">
        <f>-D61+D63</f>
        <v>-64562.14571428572</v>
      </c>
      <c r="E65" s="35">
        <f>-E61+E63</f>
        <v>-1010.6152380952335</v>
      </c>
      <c r="F65" s="30">
        <f t="shared" si="0"/>
      </c>
      <c r="G65" s="35">
        <f>H65+I65</f>
        <v>-56426.90166666667</v>
      </c>
      <c r="H65" s="35">
        <f>-H61+H63</f>
        <v>-64484.93388888889</v>
      </c>
      <c r="I65" s="35">
        <f>-I61+I63</f>
        <v>8058.032222222217</v>
      </c>
    </row>
    <row r="66" spans="1:9" ht="12.75">
      <c r="A66" s="33"/>
      <c r="B66" s="33"/>
      <c r="C66" s="35"/>
      <c r="D66" s="35"/>
      <c r="E66" s="35"/>
      <c r="F66" s="30">
        <f t="shared" si="0"/>
      </c>
      <c r="G66" s="35"/>
      <c r="H66" s="35"/>
      <c r="I66" s="35"/>
    </row>
    <row r="67" spans="1:9" ht="12.75">
      <c r="A67" s="33" t="s">
        <v>30</v>
      </c>
      <c r="B67" s="51">
        <f>B22</f>
        <v>0.012216</v>
      </c>
      <c r="C67" s="38">
        <f>D67+E67</f>
        <v>12</v>
      </c>
      <c r="D67" s="38">
        <v>0</v>
      </c>
      <c r="E67" s="38">
        <f>-ROUND(E65*B67,0)</f>
        <v>12</v>
      </c>
      <c r="F67" s="30">
        <f t="shared" si="0"/>
      </c>
      <c r="G67" s="38">
        <f>H67+I67</f>
        <v>-98</v>
      </c>
      <c r="H67" s="38">
        <v>0</v>
      </c>
      <c r="I67" s="38">
        <f>-ROUND(I65*B67,0)</f>
        <v>-98</v>
      </c>
    </row>
    <row r="68" spans="1:9" ht="12.75">
      <c r="A68" s="33"/>
      <c r="B68" s="33"/>
      <c r="C68" s="35"/>
      <c r="D68" s="35"/>
      <c r="E68" s="35"/>
      <c r="F68" s="30">
        <f t="shared" si="0"/>
      </c>
      <c r="G68" s="35"/>
      <c r="H68" s="35"/>
      <c r="I68" s="35"/>
    </row>
    <row r="69" spans="1:9" ht="12.75">
      <c r="A69" s="33" t="s">
        <v>18</v>
      </c>
      <c r="B69" s="33"/>
      <c r="C69" s="35">
        <f>D69+E69</f>
        <v>65560.76095238095</v>
      </c>
      <c r="D69" s="35">
        <f>-(D65+D67)</f>
        <v>64562.14571428572</v>
      </c>
      <c r="E69" s="35">
        <f>-(E65+E67)</f>
        <v>998.6152380952335</v>
      </c>
      <c r="F69" s="30">
        <f t="shared" si="0"/>
      </c>
      <c r="G69" s="35">
        <f>H69+I69</f>
        <v>56524.90166666667</v>
      </c>
      <c r="H69" s="35">
        <f>-(H65+H67)</f>
        <v>64484.93388888889</v>
      </c>
      <c r="I69" s="35">
        <f>-(I65+I67)</f>
        <v>-7960.032222222217</v>
      </c>
    </row>
    <row r="70" spans="1:9" ht="12.75">
      <c r="A70" s="33"/>
      <c r="B70" s="33"/>
      <c r="C70" s="35"/>
      <c r="D70" s="35"/>
      <c r="E70" s="35"/>
      <c r="F70" s="30">
        <f t="shared" si="0"/>
      </c>
      <c r="G70" s="35"/>
      <c r="H70" s="35"/>
      <c r="I70" s="35"/>
    </row>
    <row r="71" spans="1:9" ht="12.75">
      <c r="A71" s="33" t="s">
        <v>19</v>
      </c>
      <c r="B71" s="33"/>
      <c r="C71" s="38">
        <f>D71+E71</f>
        <v>22947</v>
      </c>
      <c r="D71" s="38">
        <f>ROUND(D69*0.35,0)</f>
        <v>22597</v>
      </c>
      <c r="E71" s="38">
        <f>ROUND(E69*0.35,0)</f>
        <v>350</v>
      </c>
      <c r="F71" s="30">
        <f t="shared" si="0"/>
      </c>
      <c r="G71" s="38">
        <f>H71+I71</f>
        <v>19784</v>
      </c>
      <c r="H71" s="38">
        <f>ROUND(H69*0.35,0)</f>
        <v>22570</v>
      </c>
      <c r="I71" s="38">
        <f>ROUND(I69*0.35,0)</f>
        <v>-2786</v>
      </c>
    </row>
    <row r="72" spans="1:9" ht="12.75">
      <c r="A72" s="33"/>
      <c r="B72" s="33"/>
      <c r="C72" s="35"/>
      <c r="D72" s="35"/>
      <c r="E72" s="35"/>
      <c r="F72" s="30">
        <f t="shared" si="0"/>
      </c>
      <c r="G72" s="35"/>
      <c r="H72" s="35"/>
      <c r="I72" s="35"/>
    </row>
    <row r="73" spans="1:9" ht="13.5" thickBot="1">
      <c r="A73" s="33" t="s">
        <v>21</v>
      </c>
      <c r="B73" s="33"/>
      <c r="C73" s="42">
        <f>D73+E73</f>
        <v>42613.76095238095</v>
      </c>
      <c r="D73" s="90">
        <f>D69-D71</f>
        <v>41965.14571428572</v>
      </c>
      <c r="E73" s="42">
        <f>E69-E71</f>
        <v>648.6152380952335</v>
      </c>
      <c r="F73" s="30"/>
      <c r="G73" s="42">
        <f>H73+I73</f>
        <v>36740.90166666667</v>
      </c>
      <c r="H73" s="90">
        <f>H69-H71</f>
        <v>41914.93388888889</v>
      </c>
      <c r="I73" s="42">
        <f>I69-I71</f>
        <v>-5174.032222222217</v>
      </c>
    </row>
    <row r="74" spans="3:6" ht="13.5" thickTop="1">
      <c r="C74" s="43"/>
      <c r="D74" s="43"/>
      <c r="E74" s="43"/>
      <c r="F74" s="30"/>
    </row>
    <row r="75" spans="1:6" ht="12.75">
      <c r="A75" s="33"/>
      <c r="B75" s="33"/>
      <c r="C75" s="33"/>
      <c r="D75" s="33"/>
      <c r="E75" s="33"/>
      <c r="F75" s="30"/>
    </row>
    <row r="76" spans="1:6" ht="12.75">
      <c r="A76" s="33" t="s">
        <v>25</v>
      </c>
      <c r="B76" s="33"/>
      <c r="C76" s="44">
        <f>D76+E76</f>
        <v>1</v>
      </c>
      <c r="D76" s="45">
        <v>0.67505</v>
      </c>
      <c r="E76" s="45">
        <v>0.32495</v>
      </c>
      <c r="F76" s="46" t="s">
        <v>31</v>
      </c>
    </row>
    <row r="77" spans="3:5" ht="12.75">
      <c r="C77" s="47"/>
      <c r="D77" s="47"/>
      <c r="E77" s="47"/>
    </row>
    <row r="78" ht="12.75">
      <c r="A78" s="87" t="s">
        <v>51</v>
      </c>
    </row>
    <row r="80" spans="1:4" ht="12.75">
      <c r="A80" s="31"/>
      <c r="C80" s="46"/>
      <c r="D80" s="46"/>
    </row>
    <row r="81" spans="1:5" ht="12.75">
      <c r="A81" s="49"/>
      <c r="B81" s="49"/>
      <c r="C81" s="52"/>
      <c r="D81" s="52"/>
      <c r="E81" s="53"/>
    </row>
    <row r="82" spans="1:5" ht="12.75">
      <c r="A82" s="49"/>
      <c r="B82" s="49"/>
      <c r="C82" s="52"/>
      <c r="D82" s="52"/>
      <c r="E82" s="53"/>
    </row>
    <row r="84" spans="1:5" ht="12.75">
      <c r="A84" s="49"/>
      <c r="B84" s="49"/>
      <c r="C84" s="54"/>
      <c r="D84" s="54"/>
      <c r="E84" s="54"/>
    </row>
    <row r="85" spans="1:5" ht="12.75">
      <c r="A85" s="49"/>
      <c r="B85" s="49"/>
      <c r="C85" s="54"/>
      <c r="D85" s="54"/>
      <c r="E85" s="55"/>
    </row>
    <row r="86" spans="3:5" ht="12.75">
      <c r="C86" s="56"/>
      <c r="D86" s="56"/>
      <c r="E86" s="56"/>
    </row>
  </sheetData>
  <mergeCells count="12">
    <mergeCell ref="G55:I55"/>
    <mergeCell ref="G7:I7"/>
    <mergeCell ref="A49:F49"/>
    <mergeCell ref="A50:F50"/>
    <mergeCell ref="A51:F51"/>
    <mergeCell ref="A52:F52"/>
    <mergeCell ref="A53:F53"/>
    <mergeCell ref="A5:F5"/>
    <mergeCell ref="A1:F1"/>
    <mergeCell ref="A2:F2"/>
    <mergeCell ref="A3:F3"/>
    <mergeCell ref="A4:F4"/>
  </mergeCells>
  <printOptions horizontalCentered="1"/>
  <pageMargins left="0.42" right="0.42" top="1" bottom="1" header="0.5" footer="0.5"/>
  <pageSetup horizontalDpi="300" verticalDpi="300" orientation="portrait" scale="75" r:id="rId2"/>
  <headerFooter alignWithMargins="0">
    <oddHeader xml:space="preserve">&amp;C </oddHeader>
    <oddFooter>&amp;L&amp;"Times,Regular"&amp;9file:  &amp;F&amp;R&amp;"Times,Regular"&amp;9KKS  &amp;D</oddFooter>
  </headerFooter>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workbookViewId="0" topLeftCell="A1">
      <selection activeCell="C37" sqref="C37"/>
    </sheetView>
  </sheetViews>
  <sheetFormatPr defaultColWidth="9.00390625" defaultRowHeight="12.75"/>
  <cols>
    <col min="1" max="1" width="11.875" style="0" customWidth="1"/>
    <col min="2" max="2" width="12.50390625" style="0" customWidth="1"/>
    <col min="3" max="3" width="13.625" style="0" customWidth="1"/>
    <col min="4" max="4" width="12.875" style="0" customWidth="1"/>
    <col min="5" max="5" width="12.375" style="0" customWidth="1"/>
    <col min="6" max="6" width="10.625" style="0" customWidth="1"/>
    <col min="7" max="7" width="10.875" style="0" customWidth="1"/>
    <col min="8" max="8" width="15.50390625" style="0" customWidth="1"/>
    <col min="9" max="11" width="11.50390625" style="0" bestFit="1" customWidth="1"/>
    <col min="12" max="13" width="10.50390625" style="0" bestFit="1" customWidth="1"/>
    <col min="14" max="14" width="10.375" style="0" bestFit="1" customWidth="1"/>
  </cols>
  <sheetData>
    <row r="1" spans="1:12" ht="12.75">
      <c r="A1" s="2" t="s">
        <v>52</v>
      </c>
      <c r="B1" s="1"/>
      <c r="C1" s="1"/>
      <c r="D1" s="1"/>
      <c r="E1" s="1"/>
      <c r="F1" s="1"/>
      <c r="G1" s="1"/>
      <c r="H1" s="1"/>
      <c r="I1" s="1"/>
      <c r="J1" s="1"/>
      <c r="K1" s="1"/>
      <c r="L1" s="1"/>
    </row>
    <row r="2" spans="1:12" ht="12.75">
      <c r="A2" s="2" t="s">
        <v>3</v>
      </c>
      <c r="B2" s="1"/>
      <c r="C2" s="1"/>
      <c r="D2" s="1"/>
      <c r="E2" s="1"/>
      <c r="F2" s="1"/>
      <c r="G2" s="1"/>
      <c r="H2" s="1"/>
      <c r="I2" s="1"/>
      <c r="J2" s="1"/>
      <c r="K2" s="1"/>
      <c r="L2" s="1"/>
    </row>
    <row r="3" spans="1:12" ht="12.75">
      <c r="A3" s="2" t="str">
        <f>'inj &amp; dam adj calc'!A5</f>
        <v>Twelve Months Ended September 30, 2008</v>
      </c>
      <c r="B3" s="1"/>
      <c r="C3" s="1"/>
      <c r="D3" s="1"/>
      <c r="E3" s="1"/>
      <c r="F3" s="1"/>
      <c r="G3" s="1"/>
      <c r="H3" s="1"/>
      <c r="I3" s="1"/>
      <c r="J3" s="1"/>
      <c r="K3" s="1"/>
      <c r="L3" s="1"/>
    </row>
    <row r="4" spans="1:12" ht="12.75">
      <c r="A4" s="2"/>
      <c r="B4" s="1"/>
      <c r="C4" s="1"/>
      <c r="D4" s="1"/>
      <c r="E4" s="1"/>
      <c r="F4" s="1"/>
      <c r="G4" s="1"/>
      <c r="H4" s="1"/>
      <c r="I4" s="1"/>
      <c r="J4" s="1"/>
      <c r="K4" s="1"/>
      <c r="L4" s="1"/>
    </row>
    <row r="5" spans="1:14" ht="12.75">
      <c r="A5" s="98" t="s">
        <v>44</v>
      </c>
      <c r="B5" s="99"/>
      <c r="C5" s="99"/>
      <c r="D5" s="99"/>
      <c r="E5" s="99"/>
      <c r="F5" s="99"/>
      <c r="G5" s="99"/>
      <c r="H5" s="99"/>
      <c r="I5" s="99"/>
      <c r="J5" s="99"/>
      <c r="K5" s="99"/>
      <c r="L5" s="99"/>
      <c r="M5" s="99"/>
      <c r="N5" s="100"/>
    </row>
    <row r="6" spans="1:12" ht="12.75">
      <c r="A6" s="57"/>
      <c r="B6" s="57"/>
      <c r="C6" s="57"/>
      <c r="D6" s="57"/>
      <c r="E6" s="57"/>
      <c r="F6" s="57"/>
      <c r="G6" s="57"/>
      <c r="H6" s="1"/>
      <c r="I6" s="1"/>
      <c r="J6" s="1"/>
      <c r="K6" s="1"/>
      <c r="L6" s="1"/>
    </row>
    <row r="7" spans="1:12" ht="12.75">
      <c r="A7" s="57"/>
      <c r="B7" s="57"/>
      <c r="C7" s="57"/>
      <c r="D7" s="98" t="s">
        <v>56</v>
      </c>
      <c r="E7" s="99"/>
      <c r="F7" s="99"/>
      <c r="G7" s="99"/>
      <c r="H7" s="99"/>
      <c r="I7" s="99"/>
      <c r="J7" s="99"/>
      <c r="K7" s="100"/>
      <c r="L7" s="1"/>
    </row>
    <row r="8" spans="2:14" ht="12.75">
      <c r="B8" s="1"/>
      <c r="C8" s="1"/>
      <c r="E8" s="1"/>
      <c r="F8" s="1"/>
      <c r="G8" s="1"/>
      <c r="H8" s="16"/>
      <c r="I8" s="16"/>
      <c r="J8" s="16"/>
      <c r="K8" s="16"/>
      <c r="L8" s="16"/>
      <c r="M8" s="65"/>
      <c r="N8" s="65"/>
    </row>
    <row r="9" spans="1:14" ht="12.75">
      <c r="A9" s="1"/>
      <c r="B9" s="3" t="s">
        <v>4</v>
      </c>
      <c r="C9" s="4"/>
      <c r="D9" s="5"/>
      <c r="E9" s="3" t="s">
        <v>5</v>
      </c>
      <c r="F9" s="4"/>
      <c r="G9" s="5"/>
      <c r="H9" s="16"/>
      <c r="I9" s="66"/>
      <c r="J9" s="66"/>
      <c r="K9" s="66"/>
      <c r="L9" s="66"/>
      <c r="M9" s="66"/>
      <c r="N9" s="66"/>
    </row>
    <row r="10" spans="1:14" ht="12.75" customHeight="1">
      <c r="A10" s="6" t="s">
        <v>6</v>
      </c>
      <c r="B10" s="7" t="s">
        <v>0</v>
      </c>
      <c r="C10" s="8" t="s">
        <v>1</v>
      </c>
      <c r="D10" s="9" t="s">
        <v>7</v>
      </c>
      <c r="E10" s="7" t="s">
        <v>0</v>
      </c>
      <c r="F10" s="8" t="s">
        <v>1</v>
      </c>
      <c r="G10" s="9" t="s">
        <v>7</v>
      </c>
      <c r="H10" s="67"/>
      <c r="I10" s="67"/>
      <c r="J10" s="67"/>
      <c r="K10" s="67"/>
      <c r="L10" s="67"/>
      <c r="M10" s="67"/>
      <c r="N10" s="67"/>
    </row>
    <row r="11" spans="1:14" ht="12.75" customHeight="1">
      <c r="A11" s="1"/>
      <c r="B11" s="1"/>
      <c r="C11" s="1"/>
      <c r="D11" s="1"/>
      <c r="E11" s="1"/>
      <c r="F11" s="1"/>
      <c r="G11" s="1"/>
      <c r="H11" s="1"/>
      <c r="I11" s="1"/>
      <c r="J11" s="1"/>
      <c r="K11" s="1"/>
      <c r="L11" s="1"/>
      <c r="M11" s="1"/>
      <c r="N11" s="1"/>
    </row>
    <row r="12" spans="1:14" ht="12.75" customHeight="1" hidden="1">
      <c r="A12" s="6">
        <v>1988</v>
      </c>
      <c r="B12" s="12"/>
      <c r="C12" s="12"/>
      <c r="D12" s="12">
        <v>61071</v>
      </c>
      <c r="E12" s="12">
        <v>10850</v>
      </c>
      <c r="F12" s="12">
        <f>G12-E12</f>
        <v>2495</v>
      </c>
      <c r="G12" s="12">
        <v>13345</v>
      </c>
      <c r="H12" s="6"/>
      <c r="I12" s="12"/>
      <c r="J12" s="12"/>
      <c r="K12" s="12"/>
      <c r="L12" s="12"/>
      <c r="M12" s="12">
        <f>N12-L12</f>
        <v>13345</v>
      </c>
      <c r="N12" s="12">
        <v>13345</v>
      </c>
    </row>
    <row r="13" spans="1:14" ht="12.75" customHeight="1" hidden="1">
      <c r="A13" s="6">
        <v>1989</v>
      </c>
      <c r="B13" s="12"/>
      <c r="C13" s="12"/>
      <c r="D13" s="12">
        <v>171581</v>
      </c>
      <c r="E13" s="12">
        <v>37167</v>
      </c>
      <c r="F13" s="12">
        <f>G13-E13</f>
        <v>153272</v>
      </c>
      <c r="G13" s="12">
        <v>190439</v>
      </c>
      <c r="H13" s="6"/>
      <c r="I13" s="12"/>
      <c r="J13" s="12"/>
      <c r="K13" s="12"/>
      <c r="L13" s="12"/>
      <c r="M13" s="12">
        <f>N13-L13</f>
        <v>190439</v>
      </c>
      <c r="N13" s="12">
        <v>190439</v>
      </c>
    </row>
    <row r="14" spans="1:14" ht="12.75" customHeight="1" hidden="1">
      <c r="A14" s="6">
        <v>1990</v>
      </c>
      <c r="B14" s="12">
        <f>441573+575403</f>
        <v>1016976</v>
      </c>
      <c r="C14" s="12">
        <v>150348</v>
      </c>
      <c r="D14" s="12">
        <v>1167324</v>
      </c>
      <c r="E14" s="12">
        <f>6928-35874</f>
        <v>-28946</v>
      </c>
      <c r="F14" s="12">
        <f>1593-5704</f>
        <v>-4111</v>
      </c>
      <c r="G14" s="12">
        <v>-33057</v>
      </c>
      <c r="H14" s="6"/>
      <c r="I14" s="12"/>
      <c r="J14" s="12"/>
      <c r="K14" s="12"/>
      <c r="L14" s="12"/>
      <c r="M14" s="12">
        <f>1593-5704</f>
        <v>-4111</v>
      </c>
      <c r="N14" s="12">
        <v>-33057</v>
      </c>
    </row>
    <row r="15" spans="1:14" ht="12.75" customHeight="1" hidden="1">
      <c r="A15" s="6">
        <v>1991</v>
      </c>
      <c r="B15" s="12">
        <v>-43378</v>
      </c>
      <c r="C15" s="12">
        <v>71119</v>
      </c>
      <c r="D15" s="12">
        <v>27741</v>
      </c>
      <c r="E15" s="12">
        <v>-9257</v>
      </c>
      <c r="F15" s="12">
        <v>2665</v>
      </c>
      <c r="G15" s="12">
        <v>-6592</v>
      </c>
      <c r="H15" s="6"/>
      <c r="I15" s="12"/>
      <c r="J15" s="12"/>
      <c r="K15" s="12"/>
      <c r="L15" s="12"/>
      <c r="M15" s="12">
        <v>2665</v>
      </c>
      <c r="N15" s="12">
        <v>-6592</v>
      </c>
    </row>
    <row r="16" spans="1:14" ht="12.75" customHeight="1" hidden="1">
      <c r="A16" s="6">
        <v>1992</v>
      </c>
      <c r="B16" s="12">
        <f>451693+143394</f>
        <v>595087</v>
      </c>
      <c r="C16" s="12">
        <v>59326</v>
      </c>
      <c r="D16" s="12">
        <v>654413</v>
      </c>
      <c r="E16" s="12">
        <f>14549+63434</f>
        <v>77983</v>
      </c>
      <c r="F16" s="12">
        <v>4709</v>
      </c>
      <c r="G16" s="12">
        <v>82692</v>
      </c>
      <c r="H16" s="6"/>
      <c r="I16" s="12"/>
      <c r="J16" s="12"/>
      <c r="K16" s="12"/>
      <c r="L16" s="12"/>
      <c r="M16" s="12">
        <v>4709</v>
      </c>
      <c r="N16" s="12">
        <v>82692</v>
      </c>
    </row>
    <row r="17" spans="1:14" ht="12.75" customHeight="1" hidden="1">
      <c r="A17" s="6">
        <v>1993</v>
      </c>
      <c r="B17" s="12">
        <v>157335</v>
      </c>
      <c r="C17" s="12">
        <v>41789</v>
      </c>
      <c r="D17" s="12">
        <v>199124</v>
      </c>
      <c r="E17" s="12">
        <v>27757</v>
      </c>
      <c r="F17" s="12">
        <v>3035</v>
      </c>
      <c r="G17" s="12">
        <v>30792</v>
      </c>
      <c r="H17" s="6"/>
      <c r="I17" s="12"/>
      <c r="J17" s="12"/>
      <c r="K17" s="12"/>
      <c r="L17" s="12"/>
      <c r="M17" s="12">
        <v>3035</v>
      </c>
      <c r="N17" s="12">
        <v>30792</v>
      </c>
    </row>
    <row r="18" spans="1:14" ht="12.75" customHeight="1" hidden="1">
      <c r="A18" s="6">
        <v>1994</v>
      </c>
      <c r="B18" s="12">
        <v>228749</v>
      </c>
      <c r="C18" s="12">
        <v>24950</v>
      </c>
      <c r="D18" s="12">
        <v>253699</v>
      </c>
      <c r="E18" s="12">
        <v>49003</v>
      </c>
      <c r="F18" s="12">
        <v>3531</v>
      </c>
      <c r="G18" s="12">
        <v>52534</v>
      </c>
      <c r="H18" s="6"/>
      <c r="I18" s="12"/>
      <c r="J18" s="12"/>
      <c r="K18" s="12"/>
      <c r="L18" s="12"/>
      <c r="M18" s="12">
        <v>3531</v>
      </c>
      <c r="N18" s="12">
        <v>52534</v>
      </c>
    </row>
    <row r="19" spans="1:14" ht="12.75" customHeight="1" hidden="1">
      <c r="A19" s="6">
        <v>1995</v>
      </c>
      <c r="B19" s="12">
        <v>109510</v>
      </c>
      <c r="C19" s="12">
        <v>21173</v>
      </c>
      <c r="D19" s="12">
        <v>130683</v>
      </c>
      <c r="E19" s="12">
        <v>21069</v>
      </c>
      <c r="F19" s="12">
        <v>4773</v>
      </c>
      <c r="G19" s="12">
        <v>25842</v>
      </c>
      <c r="H19" s="6"/>
      <c r="I19" s="12"/>
      <c r="J19" s="12"/>
      <c r="K19" s="12"/>
      <c r="L19" s="12"/>
      <c r="M19" s="12">
        <v>4773</v>
      </c>
      <c r="N19" s="12">
        <v>25842</v>
      </c>
    </row>
    <row r="20" spans="1:14" ht="12.75" customHeight="1" hidden="1">
      <c r="A20" s="6">
        <v>1996</v>
      </c>
      <c r="B20" s="12">
        <v>123561</v>
      </c>
      <c r="C20" s="12">
        <v>51983</v>
      </c>
      <c r="D20" s="12">
        <f aca="true" t="shared" si="0" ref="D20:D25">B20+C20</f>
        <v>175544</v>
      </c>
      <c r="E20" s="12">
        <v>11159</v>
      </c>
      <c r="F20" s="12">
        <v>5591</v>
      </c>
      <c r="G20" s="12">
        <f aca="true" t="shared" si="1" ref="G20:G25">E20+F20</f>
        <v>16750</v>
      </c>
      <c r="H20" s="6"/>
      <c r="I20" s="12"/>
      <c r="J20" s="12"/>
      <c r="K20" s="12"/>
      <c r="L20" s="12"/>
      <c r="M20" s="12">
        <v>5591</v>
      </c>
      <c r="N20" s="12">
        <f>L20+M20</f>
        <v>5591</v>
      </c>
    </row>
    <row r="21" spans="1:14" ht="12.75" customHeight="1" hidden="1">
      <c r="A21" s="6">
        <v>1997</v>
      </c>
      <c r="B21" s="12">
        <v>229464</v>
      </c>
      <c r="C21" s="12">
        <v>52555</v>
      </c>
      <c r="D21" s="12">
        <f t="shared" si="0"/>
        <v>282019</v>
      </c>
      <c r="E21" s="12">
        <v>16285</v>
      </c>
      <c r="F21" s="12">
        <v>11281</v>
      </c>
      <c r="G21" s="12">
        <f t="shared" si="1"/>
        <v>27566</v>
      </c>
      <c r="H21" s="6"/>
      <c r="I21" s="12"/>
      <c r="J21" s="12"/>
      <c r="K21" s="12"/>
      <c r="L21" s="12"/>
      <c r="M21" s="12">
        <v>11281</v>
      </c>
      <c r="N21" s="12">
        <f>L21+M21</f>
        <v>11281</v>
      </c>
    </row>
    <row r="22" spans="1:14" ht="12.75" customHeight="1" hidden="1">
      <c r="A22" s="6">
        <v>1998</v>
      </c>
      <c r="B22" s="12">
        <v>260860</v>
      </c>
      <c r="C22" s="12">
        <v>187886</v>
      </c>
      <c r="D22" s="12">
        <f t="shared" si="0"/>
        <v>448746</v>
      </c>
      <c r="E22" s="12">
        <v>195364</v>
      </c>
      <c r="F22" s="12">
        <v>11398</v>
      </c>
      <c r="G22" s="12">
        <f t="shared" si="1"/>
        <v>206762</v>
      </c>
      <c r="H22" s="6"/>
      <c r="I22" s="12"/>
      <c r="J22" s="12"/>
      <c r="K22" s="12"/>
      <c r="L22" s="12"/>
      <c r="M22" s="12">
        <v>11398</v>
      </c>
      <c r="N22" s="12">
        <f>L22+M22</f>
        <v>11398</v>
      </c>
    </row>
    <row r="23" spans="1:14" ht="12.75" customHeight="1" hidden="1">
      <c r="A23" s="6">
        <v>1999</v>
      </c>
      <c r="B23" s="12">
        <v>283839</v>
      </c>
      <c r="C23" s="12">
        <v>191901</v>
      </c>
      <c r="D23" s="12">
        <f t="shared" si="0"/>
        <v>475740</v>
      </c>
      <c r="E23" s="12">
        <v>16233</v>
      </c>
      <c r="F23" s="12">
        <v>13775</v>
      </c>
      <c r="G23" s="12">
        <f t="shared" si="1"/>
        <v>30008</v>
      </c>
      <c r="H23" s="6"/>
      <c r="I23" s="12"/>
      <c r="J23" s="12"/>
      <c r="K23" s="12"/>
      <c r="L23" s="12"/>
      <c r="M23" s="12">
        <v>13775</v>
      </c>
      <c r="N23" s="12">
        <f>L23+M23</f>
        <v>13775</v>
      </c>
    </row>
    <row r="24" spans="1:14" ht="13.5" customHeight="1" hidden="1">
      <c r="A24" s="6">
        <v>2000</v>
      </c>
      <c r="B24" s="12">
        <v>575915</v>
      </c>
      <c r="C24" s="12">
        <v>56530</v>
      </c>
      <c r="D24" s="12">
        <f t="shared" si="0"/>
        <v>632445</v>
      </c>
      <c r="E24" s="12">
        <v>22615</v>
      </c>
      <c r="F24" s="12">
        <v>5410</v>
      </c>
      <c r="G24" s="12">
        <f t="shared" si="1"/>
        <v>28025</v>
      </c>
      <c r="H24" s="6"/>
      <c r="I24" s="12"/>
      <c r="J24" s="12"/>
      <c r="K24" s="12"/>
      <c r="L24" s="12"/>
      <c r="M24" s="12">
        <v>5410</v>
      </c>
      <c r="N24" s="12">
        <f>L24+M24</f>
        <v>5410</v>
      </c>
    </row>
    <row r="25" spans="1:14" ht="12.75">
      <c r="A25" s="58">
        <v>2002</v>
      </c>
      <c r="B25" s="59">
        <v>315746</v>
      </c>
      <c r="C25" s="59">
        <v>617859</v>
      </c>
      <c r="D25" s="59">
        <f t="shared" si="0"/>
        <v>933605</v>
      </c>
      <c r="E25" s="59">
        <v>56403</v>
      </c>
      <c r="F25" s="59">
        <v>11278</v>
      </c>
      <c r="G25" s="59">
        <f t="shared" si="1"/>
        <v>67681</v>
      </c>
      <c r="H25" s="6" t="s">
        <v>53</v>
      </c>
      <c r="I25" s="12"/>
      <c r="J25" s="12"/>
      <c r="K25" s="12"/>
      <c r="L25" s="12"/>
      <c r="M25" s="12"/>
      <c r="N25" s="12"/>
    </row>
    <row r="26" spans="8:14" ht="12.75">
      <c r="H26" s="75"/>
      <c r="I26" s="74"/>
      <c r="J26" s="74"/>
      <c r="K26" s="74"/>
      <c r="L26" s="74"/>
      <c r="M26" s="74"/>
      <c r="N26" s="74"/>
    </row>
    <row r="27" spans="1:14" s="62" customFormat="1" ht="12.75">
      <c r="A27" s="60"/>
      <c r="B27" s="61"/>
      <c r="C27" s="61"/>
      <c r="D27" s="61"/>
      <c r="E27" s="61"/>
      <c r="F27" s="61"/>
      <c r="G27" s="61"/>
      <c r="H27" s="74"/>
      <c r="I27" s="74"/>
      <c r="J27" s="74"/>
      <c r="K27" s="74"/>
      <c r="L27" s="74"/>
      <c r="M27" s="74"/>
      <c r="N27" s="74"/>
    </row>
    <row r="28" spans="1:14" s="62" customFormat="1" ht="12.75">
      <c r="A28" s="60" t="s">
        <v>59</v>
      </c>
      <c r="B28" s="61">
        <f aca="true" t="shared" si="2" ref="B28:G28">I33</f>
        <v>26312.166666666668</v>
      </c>
      <c r="C28" s="61">
        <f t="shared" si="2"/>
        <v>51488.25</v>
      </c>
      <c r="D28" s="61">
        <f t="shared" si="2"/>
        <v>77800.41666666667</v>
      </c>
      <c r="E28" s="61">
        <f t="shared" si="2"/>
        <v>4700.25</v>
      </c>
      <c r="F28" s="61">
        <f t="shared" si="2"/>
        <v>939.8333333333334</v>
      </c>
      <c r="G28" s="61">
        <f t="shared" si="2"/>
        <v>5640.083333333333</v>
      </c>
      <c r="H28" s="74"/>
      <c r="I28" s="68" t="s">
        <v>4</v>
      </c>
      <c r="J28" s="69"/>
      <c r="K28" s="70"/>
      <c r="L28" s="68" t="s">
        <v>5</v>
      </c>
      <c r="M28" s="69"/>
      <c r="N28" s="70"/>
    </row>
    <row r="29" spans="1:14" s="29" customFormat="1" ht="12.75">
      <c r="A29" s="6">
        <v>2003</v>
      </c>
      <c r="B29" s="12">
        <v>71525</v>
      </c>
      <c r="C29" s="12">
        <v>78015</v>
      </c>
      <c r="D29" s="12">
        <f aca="true" t="shared" si="3" ref="D29:D34">B29+C29</f>
        <v>149540</v>
      </c>
      <c r="E29" s="12">
        <v>18018</v>
      </c>
      <c r="F29" s="12">
        <v>81242</v>
      </c>
      <c r="G29" s="12">
        <f aca="true" t="shared" si="4" ref="G29:G34">E29+F29</f>
        <v>99260</v>
      </c>
      <c r="H29" s="74"/>
      <c r="I29" s="71" t="s">
        <v>0</v>
      </c>
      <c r="J29" s="72" t="s">
        <v>1</v>
      </c>
      <c r="K29" s="73" t="s">
        <v>7</v>
      </c>
      <c r="L29" s="71" t="s">
        <v>0</v>
      </c>
      <c r="M29" s="72" t="s">
        <v>1</v>
      </c>
      <c r="N29" s="73" t="s">
        <v>7</v>
      </c>
    </row>
    <row r="30" spans="1:14" ht="12.75">
      <c r="A30" s="6">
        <v>2004</v>
      </c>
      <c r="B30" s="12">
        <v>58871</v>
      </c>
      <c r="C30" s="12">
        <v>291950</v>
      </c>
      <c r="D30" s="12">
        <f t="shared" si="3"/>
        <v>350821</v>
      </c>
      <c r="E30" s="12">
        <v>22292</v>
      </c>
      <c r="F30" s="12">
        <v>13964</v>
      </c>
      <c r="G30" s="12">
        <f t="shared" si="4"/>
        <v>36256</v>
      </c>
      <c r="H30" s="74"/>
      <c r="I30" s="74"/>
      <c r="J30" s="74"/>
      <c r="K30" s="74"/>
      <c r="L30" s="74"/>
      <c r="M30" s="74"/>
      <c r="N30" s="74"/>
    </row>
    <row r="31" spans="1:14" ht="12.75">
      <c r="A31" s="6">
        <v>2005</v>
      </c>
      <c r="B31" s="12">
        <v>127808</v>
      </c>
      <c r="C31" s="12">
        <v>55027</v>
      </c>
      <c r="D31" s="12">
        <f t="shared" si="3"/>
        <v>182835</v>
      </c>
      <c r="E31" s="12">
        <v>17372</v>
      </c>
      <c r="F31" s="12">
        <v>8033</v>
      </c>
      <c r="G31" s="12">
        <f t="shared" si="4"/>
        <v>25405</v>
      </c>
      <c r="H31" s="86" t="s">
        <v>58</v>
      </c>
      <c r="I31" s="76">
        <f aca="true" t="shared" si="5" ref="I31:N31">B25</f>
        <v>315746</v>
      </c>
      <c r="J31" s="76">
        <f t="shared" si="5"/>
        <v>617859</v>
      </c>
      <c r="K31" s="76">
        <f t="shared" si="5"/>
        <v>933605</v>
      </c>
      <c r="L31" s="76">
        <f t="shared" si="5"/>
        <v>56403</v>
      </c>
      <c r="M31" s="76">
        <f t="shared" si="5"/>
        <v>11278</v>
      </c>
      <c r="N31" s="76">
        <f t="shared" si="5"/>
        <v>67681</v>
      </c>
    </row>
    <row r="32" spans="1:14" ht="12.75">
      <c r="A32" s="27">
        <v>2006</v>
      </c>
      <c r="B32" s="28">
        <v>645996</v>
      </c>
      <c r="C32" s="28">
        <v>223631</v>
      </c>
      <c r="D32" s="12">
        <f t="shared" si="3"/>
        <v>869627</v>
      </c>
      <c r="E32" s="28">
        <v>24876</v>
      </c>
      <c r="F32" s="28">
        <v>7844</v>
      </c>
      <c r="G32" s="12">
        <f t="shared" si="4"/>
        <v>32720</v>
      </c>
      <c r="H32" s="86" t="s">
        <v>50</v>
      </c>
      <c r="I32" s="77">
        <v>12</v>
      </c>
      <c r="J32" s="77">
        <v>12</v>
      </c>
      <c r="K32" s="77">
        <v>12</v>
      </c>
      <c r="L32" s="77">
        <v>12</v>
      </c>
      <c r="M32" s="77">
        <v>12</v>
      </c>
      <c r="N32" s="77">
        <v>12</v>
      </c>
    </row>
    <row r="33" spans="1:14" ht="12.75">
      <c r="A33" s="6">
        <v>2007</v>
      </c>
      <c r="B33" s="12">
        <v>815064.16</v>
      </c>
      <c r="C33" s="12">
        <v>67455.73</v>
      </c>
      <c r="D33" s="12">
        <f t="shared" si="3"/>
        <v>882519.89</v>
      </c>
      <c r="E33" s="12">
        <v>12655.73</v>
      </c>
      <c r="F33" s="12">
        <v>119315.86</v>
      </c>
      <c r="G33" s="12">
        <f t="shared" si="4"/>
        <v>131971.59</v>
      </c>
      <c r="H33" s="86" t="s">
        <v>47</v>
      </c>
      <c r="I33" s="78">
        <f aca="true" t="shared" si="6" ref="I33:N33">I31/I32</f>
        <v>26312.166666666668</v>
      </c>
      <c r="J33" s="78">
        <f t="shared" si="6"/>
        <v>51488.25</v>
      </c>
      <c r="K33" s="78">
        <f t="shared" si="6"/>
        <v>77800.41666666667</v>
      </c>
      <c r="L33" s="78">
        <f t="shared" si="6"/>
        <v>4700.25</v>
      </c>
      <c r="M33" s="78">
        <f t="shared" si="6"/>
        <v>939.8333333333334</v>
      </c>
      <c r="N33" s="78">
        <f t="shared" si="6"/>
        <v>5640.083333333333</v>
      </c>
    </row>
    <row r="34" spans="1:14" ht="12.75">
      <c r="A34" s="6" t="s">
        <v>60</v>
      </c>
      <c r="B34" s="12">
        <v>47393</v>
      </c>
      <c r="C34" s="12">
        <v>25913</v>
      </c>
      <c r="D34" s="12">
        <f t="shared" si="3"/>
        <v>73306</v>
      </c>
      <c r="E34" s="12">
        <v>40722</v>
      </c>
      <c r="F34" s="12">
        <v>46837</v>
      </c>
      <c r="G34" s="12">
        <f t="shared" si="4"/>
        <v>87559</v>
      </c>
      <c r="H34" s="86"/>
      <c r="I34" s="78"/>
      <c r="J34" s="78"/>
      <c r="K34" s="78"/>
      <c r="L34" s="78"/>
      <c r="M34" s="78"/>
      <c r="N34" s="78"/>
    </row>
    <row r="35" spans="1:14" ht="12.75">
      <c r="A35" s="27" t="s">
        <v>41</v>
      </c>
      <c r="B35" s="85">
        <f aca="true" t="shared" si="7" ref="B35:G35">AVERAGE(B28:B34)</f>
        <v>256138.47523809524</v>
      </c>
      <c r="C35" s="85">
        <f t="shared" si="7"/>
        <v>113354.28285714285</v>
      </c>
      <c r="D35" s="85">
        <f t="shared" si="7"/>
        <v>369492.75809523807</v>
      </c>
      <c r="E35" s="85">
        <f t="shared" si="7"/>
        <v>20090.854285714282</v>
      </c>
      <c r="F35" s="85">
        <f t="shared" si="7"/>
        <v>39739.38476190477</v>
      </c>
      <c r="G35" s="85">
        <f t="shared" si="7"/>
        <v>59830.23904761905</v>
      </c>
      <c r="H35" s="86"/>
      <c r="I35" s="76"/>
      <c r="J35" s="76"/>
      <c r="K35" s="76"/>
      <c r="L35" s="76"/>
      <c r="M35" s="76"/>
      <c r="N35" s="76"/>
    </row>
    <row r="36" spans="1:14" ht="12.75">
      <c r="A36" s="27"/>
      <c r="B36" s="63"/>
      <c r="C36" s="63"/>
      <c r="D36" s="63"/>
      <c r="E36" s="63"/>
      <c r="F36" s="63"/>
      <c r="G36" s="63"/>
      <c r="H36" s="74"/>
      <c r="I36" s="76" t="s">
        <v>54</v>
      </c>
      <c r="J36" s="76"/>
      <c r="K36" s="76"/>
      <c r="L36" s="76"/>
      <c r="M36" s="76"/>
      <c r="N36" s="76"/>
    </row>
    <row r="37" spans="1:14" ht="12.75">
      <c r="A37" s="13"/>
      <c r="B37" s="12"/>
      <c r="C37" s="12"/>
      <c r="D37" s="12"/>
      <c r="E37" s="1"/>
      <c r="F37" s="1"/>
      <c r="G37" s="12"/>
      <c r="H37" s="74"/>
      <c r="I37" s="76" t="s">
        <v>55</v>
      </c>
      <c r="J37" s="76"/>
      <c r="K37" s="76"/>
      <c r="L37" s="76"/>
      <c r="M37" s="76"/>
      <c r="N37" s="76"/>
    </row>
    <row r="38" spans="1:14" ht="12.75">
      <c r="A38" s="13"/>
      <c r="H38" s="74"/>
      <c r="I38" s="76"/>
      <c r="J38" s="76"/>
      <c r="K38" s="76"/>
      <c r="L38" s="76"/>
      <c r="M38" s="76"/>
      <c r="N38" s="76"/>
    </row>
    <row r="39" spans="1:14" ht="12.75">
      <c r="A39" s="13"/>
      <c r="B39" s="12"/>
      <c r="C39" s="12"/>
      <c r="D39" s="12"/>
      <c r="E39" s="1"/>
      <c r="F39" s="1"/>
      <c r="G39" s="12"/>
      <c r="H39" s="74"/>
      <c r="I39" s="76"/>
      <c r="J39" s="76"/>
      <c r="K39" s="76"/>
      <c r="L39" s="76"/>
      <c r="M39" s="76"/>
      <c r="N39" s="76"/>
    </row>
    <row r="40" spans="4:14" ht="12.75">
      <c r="D40" s="98" t="s">
        <v>43</v>
      </c>
      <c r="E40" s="99"/>
      <c r="F40" s="99"/>
      <c r="G40" s="99"/>
      <c r="H40" s="99"/>
      <c r="I40" s="99"/>
      <c r="J40" s="99"/>
      <c r="K40" s="100"/>
      <c r="L40" s="76"/>
      <c r="M40" s="76"/>
      <c r="N40" s="76"/>
    </row>
    <row r="41" spans="1:14" ht="12.75">
      <c r="A41" s="1"/>
      <c r="B41" s="1"/>
      <c r="C41" s="1"/>
      <c r="E41" s="1"/>
      <c r="H41" s="74"/>
      <c r="I41" s="76"/>
      <c r="J41" s="76"/>
      <c r="K41" s="76"/>
      <c r="L41" s="76"/>
      <c r="M41" s="76"/>
      <c r="N41" s="76"/>
    </row>
    <row r="42" spans="1:14" ht="12.75">
      <c r="A42" s="1"/>
      <c r="B42" s="3" t="s">
        <v>4</v>
      </c>
      <c r="C42" s="4"/>
      <c r="D42" s="5"/>
      <c r="E42" s="3" t="s">
        <v>5</v>
      </c>
      <c r="F42" s="4"/>
      <c r="G42" s="5"/>
      <c r="H42" s="75"/>
      <c r="I42" s="76"/>
      <c r="J42" s="76"/>
      <c r="K42" s="76"/>
      <c r="L42" s="76"/>
      <c r="M42" s="76"/>
      <c r="N42" s="76"/>
    </row>
    <row r="43" spans="1:14" ht="12.75">
      <c r="A43" s="6" t="s">
        <v>6</v>
      </c>
      <c r="B43" s="7" t="s">
        <v>0</v>
      </c>
      <c r="C43" s="8" t="s">
        <v>1</v>
      </c>
      <c r="D43" s="9" t="s">
        <v>7</v>
      </c>
      <c r="E43" s="7" t="s">
        <v>0</v>
      </c>
      <c r="F43" s="8" t="s">
        <v>1</v>
      </c>
      <c r="G43" s="9" t="s">
        <v>7</v>
      </c>
      <c r="H43" s="74"/>
      <c r="I43" s="76"/>
      <c r="J43" s="76"/>
      <c r="K43" s="76"/>
      <c r="L43" s="76"/>
      <c r="M43" s="76"/>
      <c r="N43" s="76"/>
    </row>
    <row r="44" spans="1:14" ht="12.75">
      <c r="A44" s="13"/>
      <c r="B44" s="12"/>
      <c r="C44" s="12"/>
      <c r="D44" s="12"/>
      <c r="E44" s="1"/>
      <c r="F44" s="1"/>
      <c r="G44" s="12"/>
      <c r="H44" s="74"/>
      <c r="I44" s="79" t="s">
        <v>4</v>
      </c>
      <c r="J44" s="80"/>
      <c r="K44" s="81"/>
      <c r="L44" s="79" t="s">
        <v>5</v>
      </c>
      <c r="M44" s="80"/>
      <c r="N44" s="81"/>
    </row>
    <row r="45" spans="1:14" ht="12.75">
      <c r="A45" s="60"/>
      <c r="B45" s="61"/>
      <c r="C45" s="61"/>
      <c r="D45" s="61"/>
      <c r="E45" s="61"/>
      <c r="F45" s="61"/>
      <c r="G45" s="61"/>
      <c r="H45" s="74"/>
      <c r="I45" s="82" t="s">
        <v>0</v>
      </c>
      <c r="J45" s="83" t="s">
        <v>1</v>
      </c>
      <c r="K45" s="84" t="s">
        <v>7</v>
      </c>
      <c r="L45" s="82" t="s">
        <v>0</v>
      </c>
      <c r="M45" s="83" t="s">
        <v>1</v>
      </c>
      <c r="N45" s="84" t="s">
        <v>7</v>
      </c>
    </row>
    <row r="46" spans="1:14" ht="12.75">
      <c r="A46" s="6">
        <v>2003</v>
      </c>
      <c r="B46" s="12">
        <v>71525</v>
      </c>
      <c r="C46" s="12">
        <v>78015</v>
      </c>
      <c r="D46" s="12">
        <f>B46+C46</f>
        <v>149540</v>
      </c>
      <c r="E46" s="12">
        <v>18018</v>
      </c>
      <c r="F46" s="12">
        <v>81242</v>
      </c>
      <c r="G46" s="12">
        <f>E46+F46</f>
        <v>99260</v>
      </c>
      <c r="H46" s="74"/>
      <c r="I46" s="76"/>
      <c r="J46" s="76"/>
      <c r="K46" s="76"/>
      <c r="L46" s="76"/>
      <c r="M46" s="76"/>
      <c r="N46" s="76"/>
    </row>
    <row r="47" spans="1:14" ht="12.75">
      <c r="A47" s="6">
        <v>2004</v>
      </c>
      <c r="B47" s="12">
        <v>58871</v>
      </c>
      <c r="C47" s="12">
        <v>291950</v>
      </c>
      <c r="D47" s="12">
        <f>B47+C47</f>
        <v>350821</v>
      </c>
      <c r="E47" s="12">
        <v>22292</v>
      </c>
      <c r="F47" s="12">
        <v>13964</v>
      </c>
      <c r="G47" s="12">
        <f>E47+F47</f>
        <v>36256</v>
      </c>
      <c r="H47" s="86" t="s">
        <v>45</v>
      </c>
      <c r="I47" s="12">
        <v>44309</v>
      </c>
      <c r="J47" s="12">
        <v>25764</v>
      </c>
      <c r="K47" s="76">
        <f>SUM(I47:J47)</f>
        <v>70073</v>
      </c>
      <c r="L47" s="12">
        <v>19346</v>
      </c>
      <c r="M47" s="12">
        <v>46837</v>
      </c>
      <c r="N47" s="76">
        <f>SUM(L47:M47)</f>
        <v>66183</v>
      </c>
    </row>
    <row r="48" spans="1:14" ht="12.75">
      <c r="A48" s="6">
        <v>2005</v>
      </c>
      <c r="B48" s="12">
        <v>127808</v>
      </c>
      <c r="C48" s="12">
        <v>55027</v>
      </c>
      <c r="D48" s="12">
        <f>B48+C48</f>
        <v>182835</v>
      </c>
      <c r="E48" s="12">
        <v>17372</v>
      </c>
      <c r="F48" s="12">
        <v>8033</v>
      </c>
      <c r="G48" s="12">
        <f>E48+F48</f>
        <v>25405</v>
      </c>
      <c r="H48" s="86" t="s">
        <v>46</v>
      </c>
      <c r="I48" s="77">
        <v>9</v>
      </c>
      <c r="J48" s="77">
        <v>9</v>
      </c>
      <c r="K48" s="77">
        <v>9</v>
      </c>
      <c r="L48" s="77">
        <v>9</v>
      </c>
      <c r="M48" s="77">
        <v>9</v>
      </c>
      <c r="N48" s="77">
        <v>9</v>
      </c>
    </row>
    <row r="49" spans="1:14" ht="12.75">
      <c r="A49" s="27">
        <v>2006</v>
      </c>
      <c r="B49" s="28">
        <v>645996</v>
      </c>
      <c r="C49" s="28">
        <v>223631</v>
      </c>
      <c r="D49" s="12">
        <f>B49+C49</f>
        <v>869627</v>
      </c>
      <c r="E49" s="28">
        <v>24876</v>
      </c>
      <c r="F49" s="28">
        <v>7844</v>
      </c>
      <c r="G49" s="12">
        <f>E49+F49</f>
        <v>32720</v>
      </c>
      <c r="H49" s="86" t="s">
        <v>47</v>
      </c>
      <c r="I49" s="76">
        <f aca="true" t="shared" si="8" ref="I49:N49">I47/I48</f>
        <v>4923.222222222223</v>
      </c>
      <c r="J49" s="76">
        <f t="shared" si="8"/>
        <v>2862.6666666666665</v>
      </c>
      <c r="K49" s="76">
        <f t="shared" si="8"/>
        <v>7785.888888888889</v>
      </c>
      <c r="L49" s="76">
        <f t="shared" si="8"/>
        <v>2149.5555555555557</v>
      </c>
      <c r="M49" s="76">
        <f t="shared" si="8"/>
        <v>5204.111111111111</v>
      </c>
      <c r="N49" s="76">
        <f t="shared" si="8"/>
        <v>7353.666666666667</v>
      </c>
    </row>
    <row r="50" spans="1:14" ht="12.75">
      <c r="A50" s="6">
        <v>2007</v>
      </c>
      <c r="B50" s="12">
        <v>815064.16</v>
      </c>
      <c r="C50" s="12">
        <v>67455.73</v>
      </c>
      <c r="D50" s="12">
        <f>B50+C50</f>
        <v>882519.89</v>
      </c>
      <c r="E50" s="12">
        <v>12655.73</v>
      </c>
      <c r="F50" s="12">
        <v>119315.86</v>
      </c>
      <c r="G50" s="12">
        <f>E50+F50</f>
        <v>131971.59</v>
      </c>
      <c r="H50" s="86" t="s">
        <v>48</v>
      </c>
      <c r="I50" s="78">
        <f aca="true" t="shared" si="9" ref="I50:N50">I49*12</f>
        <v>59078.66666666667</v>
      </c>
      <c r="J50" s="78">
        <f t="shared" si="9"/>
        <v>34352</v>
      </c>
      <c r="K50" s="78">
        <f t="shared" si="9"/>
        <v>93430.66666666666</v>
      </c>
      <c r="L50" s="78">
        <f t="shared" si="9"/>
        <v>25794.666666666668</v>
      </c>
      <c r="M50" s="78">
        <f t="shared" si="9"/>
        <v>62449.333333333336</v>
      </c>
      <c r="N50" s="78">
        <f t="shared" si="9"/>
        <v>88244</v>
      </c>
    </row>
    <row r="51" spans="1:14" ht="12.75">
      <c r="A51" s="6" t="s">
        <v>49</v>
      </c>
      <c r="B51" s="12">
        <f aca="true" t="shared" si="10" ref="B51:G51">I50</f>
        <v>59078.66666666667</v>
      </c>
      <c r="C51" s="12">
        <f t="shared" si="10"/>
        <v>34352</v>
      </c>
      <c r="D51" s="12">
        <f t="shared" si="10"/>
        <v>93430.66666666666</v>
      </c>
      <c r="E51" s="12">
        <f t="shared" si="10"/>
        <v>25794.666666666668</v>
      </c>
      <c r="F51" s="12">
        <f t="shared" si="10"/>
        <v>62449.333333333336</v>
      </c>
      <c r="G51" s="12">
        <f t="shared" si="10"/>
        <v>88244</v>
      </c>
      <c r="H51" s="86"/>
      <c r="I51" s="76"/>
      <c r="J51" s="76"/>
      <c r="K51" s="76"/>
      <c r="L51" s="76"/>
      <c r="M51" s="76"/>
      <c r="N51" s="76"/>
    </row>
    <row r="52" spans="1:12" ht="12.75">
      <c r="A52" s="27" t="s">
        <v>41</v>
      </c>
      <c r="B52" s="85">
        <f aca="true" t="shared" si="11" ref="B52:G52">AVERAGE(B45:B51)</f>
        <v>296390.47111111117</v>
      </c>
      <c r="C52" s="85">
        <f t="shared" si="11"/>
        <v>125071.78833333333</v>
      </c>
      <c r="D52" s="85">
        <f t="shared" si="11"/>
        <v>421462.25944444444</v>
      </c>
      <c r="E52" s="85">
        <f t="shared" si="11"/>
        <v>20168.06611111111</v>
      </c>
      <c r="F52" s="85">
        <f t="shared" si="11"/>
        <v>48808.03222222222</v>
      </c>
      <c r="G52" s="85">
        <f t="shared" si="11"/>
        <v>68976.09833333333</v>
      </c>
      <c r="H52" s="1"/>
      <c r="I52" s="1"/>
      <c r="J52" s="1"/>
      <c r="K52" s="1"/>
      <c r="L52" s="1"/>
    </row>
    <row r="53" spans="1:12" ht="12.75">
      <c r="A53" s="13"/>
      <c r="B53" s="12"/>
      <c r="C53" s="12"/>
      <c r="D53" s="12"/>
      <c r="E53" s="1"/>
      <c r="F53" s="1"/>
      <c r="G53" s="12"/>
      <c r="H53" s="1"/>
      <c r="I53" s="1"/>
      <c r="J53" s="1"/>
      <c r="K53" s="1"/>
      <c r="L53" s="1"/>
    </row>
    <row r="54" spans="1:12" ht="12.75">
      <c r="A54" s="13"/>
      <c r="B54" s="12"/>
      <c r="C54" s="12"/>
      <c r="D54" s="12"/>
      <c r="E54" s="1"/>
      <c r="F54" s="1"/>
      <c r="G54" s="12"/>
      <c r="H54" s="1"/>
      <c r="I54" s="1"/>
      <c r="J54" s="1"/>
      <c r="K54" s="1"/>
      <c r="L54" s="1"/>
    </row>
    <row r="55" spans="1:12" ht="12.75">
      <c r="A55" s="13"/>
      <c r="B55" s="12"/>
      <c r="C55" s="12"/>
      <c r="D55" s="12"/>
      <c r="E55" s="1"/>
      <c r="F55" s="1"/>
      <c r="G55" s="12"/>
      <c r="H55" s="1"/>
      <c r="I55" s="1"/>
      <c r="J55" s="1"/>
      <c r="K55" s="1"/>
      <c r="L55" s="1"/>
    </row>
    <row r="56" spans="1:12" ht="12.75">
      <c r="A56" s="13"/>
      <c r="B56" s="12"/>
      <c r="C56" s="12"/>
      <c r="D56" s="12"/>
      <c r="E56" s="1"/>
      <c r="F56" s="1"/>
      <c r="G56" s="12"/>
      <c r="H56" s="1"/>
      <c r="I56" s="1"/>
      <c r="J56" s="1"/>
      <c r="K56" s="1"/>
      <c r="L56" s="1"/>
    </row>
    <row r="57" spans="1:12" ht="12.75">
      <c r="A57" s="13" t="s">
        <v>40</v>
      </c>
      <c r="B57" s="1"/>
      <c r="C57" s="1"/>
      <c r="D57" s="1"/>
      <c r="E57" s="1"/>
      <c r="F57" s="16"/>
      <c r="G57" s="16"/>
      <c r="H57" s="1"/>
      <c r="I57" s="1"/>
      <c r="J57" s="1"/>
      <c r="K57" s="1"/>
      <c r="L57" s="1"/>
    </row>
    <row r="58" spans="1:12" ht="12.75">
      <c r="A58" s="13"/>
      <c r="B58" s="26"/>
      <c r="C58" s="26"/>
      <c r="D58" s="26"/>
      <c r="E58" s="1"/>
      <c r="F58" s="16"/>
      <c r="G58" s="16"/>
      <c r="H58" s="1"/>
      <c r="I58" s="1"/>
      <c r="J58" s="1"/>
      <c r="K58" s="1"/>
      <c r="L58" s="1"/>
    </row>
    <row r="59" spans="1:12" ht="12.75">
      <c r="A59" s="1" t="s">
        <v>33</v>
      </c>
      <c r="B59" s="17"/>
      <c r="C59" s="17"/>
      <c r="D59" s="17"/>
      <c r="E59" s="1"/>
      <c r="F59" s="1"/>
      <c r="G59" s="1" t="s">
        <v>20</v>
      </c>
      <c r="H59" s="1"/>
      <c r="I59" s="1"/>
      <c r="J59" s="1"/>
      <c r="K59" s="1"/>
      <c r="L59" s="1"/>
    </row>
    <row r="60" spans="1:12" ht="12.75">
      <c r="A60" s="1" t="s">
        <v>22</v>
      </c>
      <c r="B60" s="1"/>
      <c r="C60" s="18"/>
      <c r="D60" s="18"/>
      <c r="E60" s="1"/>
      <c r="F60" s="1"/>
      <c r="G60" s="1" t="s">
        <v>32</v>
      </c>
      <c r="H60" s="1"/>
      <c r="I60" s="1"/>
      <c r="J60" s="1"/>
      <c r="K60" s="1"/>
      <c r="L60" s="1"/>
    </row>
    <row r="61" spans="1:12" ht="12.75">
      <c r="A61" s="11"/>
      <c r="B61" s="19"/>
      <c r="C61" s="1"/>
      <c r="D61" s="1"/>
      <c r="E61" s="1"/>
      <c r="F61" s="1"/>
      <c r="G61" s="1"/>
      <c r="H61" s="1"/>
      <c r="I61" s="1"/>
      <c r="J61" s="1"/>
      <c r="K61" s="1"/>
      <c r="L61" s="1"/>
    </row>
    <row r="62" spans="1:12" ht="12.75">
      <c r="A62" s="1" t="s">
        <v>23</v>
      </c>
      <c r="B62" s="1"/>
      <c r="C62" s="1"/>
      <c r="D62" s="1"/>
      <c r="E62" s="1"/>
      <c r="F62" s="1"/>
      <c r="G62" s="1"/>
      <c r="H62" s="1"/>
      <c r="I62" s="1"/>
      <c r="J62" s="1"/>
      <c r="K62" s="1"/>
      <c r="L62" s="1"/>
    </row>
    <row r="63" spans="1:12" ht="12.75">
      <c r="A63" s="20">
        <v>1992</v>
      </c>
      <c r="B63" s="21">
        <v>125604</v>
      </c>
      <c r="C63" s="1"/>
      <c r="D63" s="1"/>
      <c r="E63" s="1"/>
      <c r="F63" s="1"/>
      <c r="G63" s="1"/>
      <c r="H63" s="1"/>
      <c r="I63" s="1"/>
      <c r="J63" s="1"/>
      <c r="K63" s="1"/>
      <c r="L63" s="1"/>
    </row>
    <row r="64" spans="1:12" ht="12.75">
      <c r="A64" s="13">
        <v>1993</v>
      </c>
      <c r="B64" s="14">
        <v>200000</v>
      </c>
      <c r="C64" s="10"/>
      <c r="D64" s="10"/>
      <c r="E64" s="1"/>
      <c r="F64" s="1"/>
      <c r="G64" s="1"/>
      <c r="H64" s="1"/>
      <c r="I64" s="1"/>
      <c r="J64" s="1"/>
      <c r="K64" s="1"/>
      <c r="L64" s="1"/>
    </row>
    <row r="65" spans="1:12" ht="12.75">
      <c r="A65" s="13">
        <v>1994</v>
      </c>
      <c r="B65" s="14">
        <v>245987</v>
      </c>
      <c r="C65" s="1"/>
      <c r="D65" s="1"/>
      <c r="E65" s="1"/>
      <c r="F65" s="1"/>
      <c r="G65" s="1"/>
      <c r="H65" s="1"/>
      <c r="I65" s="1"/>
      <c r="J65" s="1"/>
      <c r="K65" s="1"/>
      <c r="L65" s="1"/>
    </row>
    <row r="66" spans="1:12" ht="12.75">
      <c r="A66" s="13">
        <v>1995</v>
      </c>
      <c r="B66" s="14">
        <v>306991</v>
      </c>
      <c r="C66" s="12"/>
      <c r="D66" s="12"/>
      <c r="E66" s="1"/>
      <c r="F66" s="1"/>
      <c r="G66" s="1"/>
      <c r="H66" s="1"/>
      <c r="I66" s="1"/>
      <c r="J66" s="1"/>
      <c r="K66" s="1"/>
      <c r="L66" s="1"/>
    </row>
    <row r="67" spans="1:12" ht="12.75">
      <c r="A67" s="13">
        <v>1996</v>
      </c>
      <c r="B67" s="24">
        <v>330561</v>
      </c>
      <c r="C67" s="12"/>
      <c r="D67" s="12"/>
      <c r="E67" s="1"/>
      <c r="F67" s="1"/>
      <c r="G67" s="1"/>
      <c r="H67" s="1"/>
      <c r="I67" s="1"/>
      <c r="J67" s="1"/>
      <c r="K67" s="1"/>
      <c r="L67" s="1"/>
    </row>
    <row r="68" spans="1:12" ht="12.75">
      <c r="A68" s="13">
        <v>1997</v>
      </c>
      <c r="B68" s="24">
        <v>1496449</v>
      </c>
      <c r="C68" s="12" t="s">
        <v>24</v>
      </c>
      <c r="D68" s="12"/>
      <c r="E68" s="1"/>
      <c r="F68" s="1"/>
      <c r="G68" s="1"/>
      <c r="H68" s="1"/>
      <c r="I68" s="1"/>
      <c r="J68" s="1"/>
      <c r="K68" s="1"/>
      <c r="L68" s="1"/>
    </row>
    <row r="69" spans="1:12" ht="12.75">
      <c r="A69" s="13">
        <v>1998</v>
      </c>
      <c r="B69" s="24">
        <v>-504960</v>
      </c>
      <c r="C69" s="12" t="s">
        <v>34</v>
      </c>
      <c r="D69" s="12"/>
      <c r="E69" s="1"/>
      <c r="F69" s="1"/>
      <c r="G69" s="1"/>
      <c r="H69" s="1"/>
      <c r="I69" s="1"/>
      <c r="J69" s="1"/>
      <c r="K69" s="1"/>
      <c r="L69" s="1"/>
    </row>
    <row r="70" spans="1:12" ht="12.75">
      <c r="A70" s="13">
        <v>1999</v>
      </c>
      <c r="B70" s="24">
        <v>-2872</v>
      </c>
      <c r="C70" s="12"/>
      <c r="D70" s="12"/>
      <c r="E70" s="1"/>
      <c r="F70" s="1"/>
      <c r="G70" s="1"/>
      <c r="H70" s="1"/>
      <c r="I70" s="1"/>
      <c r="J70" s="1"/>
      <c r="K70" s="1"/>
      <c r="L70" s="1"/>
    </row>
    <row r="71" spans="1:12" ht="12.75">
      <c r="A71" s="13">
        <v>2000</v>
      </c>
      <c r="B71" s="24">
        <v>-835</v>
      </c>
      <c r="C71" s="12"/>
      <c r="D71" s="12"/>
      <c r="E71" s="1"/>
      <c r="F71" s="1"/>
      <c r="G71" s="1"/>
      <c r="H71" s="1"/>
      <c r="I71" s="1"/>
      <c r="J71" s="1"/>
      <c r="K71" s="1"/>
      <c r="L71" s="1"/>
    </row>
    <row r="72" spans="1:12" ht="13.5" thickBot="1">
      <c r="A72" s="13" t="s">
        <v>7</v>
      </c>
      <c r="B72" s="25">
        <f>SUM(B63:B71)</f>
        <v>2196925</v>
      </c>
      <c r="C72" s="12"/>
      <c r="D72" s="12"/>
      <c r="E72" s="1"/>
      <c r="F72" s="1"/>
      <c r="G72" s="1"/>
      <c r="H72" s="1"/>
      <c r="I72" s="1"/>
      <c r="J72" s="1"/>
      <c r="K72" s="1"/>
      <c r="L72" s="1"/>
    </row>
    <row r="73" spans="1:12" ht="13.5" thickTop="1">
      <c r="A73" s="13"/>
      <c r="B73" s="15"/>
      <c r="C73" s="12"/>
      <c r="D73" s="12"/>
      <c r="E73" s="1"/>
      <c r="F73" s="1"/>
      <c r="G73" s="1"/>
      <c r="H73" s="1"/>
      <c r="I73" s="1"/>
      <c r="J73" s="1"/>
      <c r="K73" s="1"/>
      <c r="L73" s="1"/>
    </row>
    <row r="74" spans="1:12" ht="13.5" thickBot="1">
      <c r="A74" s="13" t="s">
        <v>37</v>
      </c>
      <c r="B74" s="22">
        <f>SUM(B64:B70)/6</f>
        <v>345359.3333333333</v>
      </c>
      <c r="C74" s="12"/>
      <c r="D74" s="12"/>
      <c r="E74" s="1"/>
      <c r="F74" s="1"/>
      <c r="G74" s="1"/>
      <c r="H74" s="1"/>
      <c r="I74" s="1"/>
      <c r="J74" s="1"/>
      <c r="K74" s="1"/>
      <c r="L74" s="1"/>
    </row>
    <row r="75" spans="3:12" ht="13.5" thickTop="1">
      <c r="C75" s="12"/>
      <c r="D75" s="12"/>
      <c r="E75" s="1"/>
      <c r="F75" s="1"/>
      <c r="G75" s="1"/>
      <c r="H75" s="1"/>
      <c r="I75" s="1"/>
      <c r="J75" s="1"/>
      <c r="K75" s="1"/>
      <c r="L75" s="1"/>
    </row>
    <row r="76" spans="1:12" ht="12.75">
      <c r="A76" s="1" t="s">
        <v>36</v>
      </c>
      <c r="B76" s="1"/>
      <c r="C76" s="23" t="s">
        <v>27</v>
      </c>
      <c r="D76" s="23" t="s">
        <v>28</v>
      </c>
      <c r="E76" s="1"/>
      <c r="F76" s="1"/>
      <c r="G76" s="1"/>
      <c r="H76" s="1"/>
      <c r="I76" s="1"/>
      <c r="J76" s="1"/>
      <c r="K76" s="1"/>
      <c r="L76" s="1"/>
    </row>
    <row r="77" spans="1:12" ht="12.75">
      <c r="A77" s="20">
        <v>1996</v>
      </c>
      <c r="B77" s="21">
        <f>C77+D77</f>
        <v>15326416</v>
      </c>
      <c r="C77" s="21">
        <v>12284817</v>
      </c>
      <c r="D77" s="21">
        <v>3041599</v>
      </c>
      <c r="E77" s="1"/>
      <c r="F77" s="1"/>
      <c r="G77" s="1"/>
      <c r="H77" s="1"/>
      <c r="I77" s="1"/>
      <c r="J77" s="1"/>
      <c r="K77" s="1"/>
      <c r="L77" s="1"/>
    </row>
    <row r="78" spans="1:12" ht="12.75">
      <c r="A78" s="13"/>
      <c r="B78" s="17"/>
      <c r="C78" s="12"/>
      <c r="D78" s="12"/>
      <c r="E78" s="1"/>
      <c r="F78" s="1"/>
      <c r="G78" s="1"/>
      <c r="H78" s="1"/>
      <c r="I78" s="1"/>
      <c r="J78" s="1"/>
      <c r="K78" s="1"/>
      <c r="L78" s="1"/>
    </row>
    <row r="79" spans="1:12" ht="13.5" thickBot="1">
      <c r="A79" s="13" t="s">
        <v>26</v>
      </c>
      <c r="B79" s="22">
        <f>B77/6</f>
        <v>2554402.6666666665</v>
      </c>
      <c r="C79" s="22">
        <f>C77/6</f>
        <v>2047469.5</v>
      </c>
      <c r="D79" s="22">
        <f>D77/6</f>
        <v>506933.1666666667</v>
      </c>
      <c r="E79" s="1"/>
      <c r="F79" s="1"/>
      <c r="G79" s="1"/>
      <c r="H79" s="1"/>
      <c r="I79" s="1"/>
      <c r="J79" s="1"/>
      <c r="K79" s="1"/>
      <c r="L79" s="1"/>
    </row>
    <row r="80" ht="13.5" thickTop="1"/>
  </sheetData>
  <mergeCells count="3">
    <mergeCell ref="D7:K7"/>
    <mergeCell ref="D40:K40"/>
    <mergeCell ref="A5:N5"/>
  </mergeCells>
  <printOptions/>
  <pageMargins left="0.75" right="0.75" top="1" bottom="1" header="0.5" footer="0.5"/>
  <pageSetup fitToHeight="1" fitToWidth="1" horizontalDpi="600" verticalDpi="600" orientation="landscape" scale="74" r:id="rId3"/>
  <headerFooter alignWithMargins="0">
    <oddFooter>&amp;RKKS  &amp;D</oddFooter>
  </headerFooter>
  <rowBreaks count="1" manualBreakCount="1">
    <brk id="8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Corp Employee</cp:lastModifiedBy>
  <cp:lastPrinted>2008-12-10T23:37:37Z</cp:lastPrinted>
  <dcterms:created xsi:type="dcterms:W3CDTF">1998-01-14T22:29:38Z</dcterms:created>
  <dcterms:modified xsi:type="dcterms:W3CDTF">2009-04-30T00:43:21Z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2009-05-01T00:00:00Z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