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2000 Western Region Office\WUTC\WUTC-LeMay\Misc Filings\COVID Expense Recovery 6.1.2021\PCR\"/>
    </mc:Choice>
  </mc:AlternateContent>
  <bookViews>
    <workbookView xWindow="0" yWindow="0" windowWidth="23040" windowHeight="8625" tabRatio="836" firstSheet="1" activeTab="5"/>
  </bookViews>
  <sheets>
    <sheet name="ErrorNote" sheetId="4" state="hidden" r:id="rId1"/>
    <sheet name="COVID EXPENSES" sheetId="1" r:id="rId2"/>
    <sheet name="2180 (Reg.) - Price Out " sheetId="11" r:id="rId3"/>
    <sheet name="2180 (JBLM Housing) - Price Out" sheetId="12" r:id="rId4"/>
    <sheet name="2180 (FtL) - Price Out" sheetId="13" r:id="rId5"/>
    <sheet name="Rate Sheet" sheetId="10" r:id="rId6"/>
    <sheet name="Ratios (C)" sheetId="9" r:id="rId7"/>
    <sheet name="ControlPanel" sheetId="3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'[3]#REF'!$F$9:$F$83</definedName>
    <definedName name="_132" hidden="1">[4]XXXXXX!$B$10:$B$10</definedName>
    <definedName name="_132Graph_h" localSheetId="4" hidden="1">#REF!</definedName>
    <definedName name="_132Graph_h" localSheetId="3" hidden="1">#REF!</definedName>
    <definedName name="_132Graph_h" localSheetId="2" hidden="1">#REF!</definedName>
    <definedName name="_132Graph_h" localSheetId="5" hidden="1">#REF!</definedName>
    <definedName name="_132Graph_h" localSheetId="6" hidden="1">#REF!</definedName>
    <definedName name="_132Graph_h" hidden="1">#REF!</definedName>
    <definedName name="_ACT1" localSheetId="4">[2]Hidden!#REF!</definedName>
    <definedName name="_ACT1" localSheetId="3">[2]Hidden!#REF!</definedName>
    <definedName name="_ACT1" localSheetId="2">[2]Hidden!#REF!</definedName>
    <definedName name="_ACT1" localSheetId="5">[5]Hidden!#REF!</definedName>
    <definedName name="_ACT1" localSheetId="6">[2]Hidden!#REF!</definedName>
    <definedName name="_ACT1">[2]Hidden!#REF!</definedName>
    <definedName name="_ACT2" localSheetId="5">[5]Hidden!#REF!</definedName>
    <definedName name="_ACT2" localSheetId="6">[2]Hidden!#REF!</definedName>
    <definedName name="_ACT2">[2]Hidden!#REF!</definedName>
    <definedName name="_ACT3" localSheetId="5">[5]Hidden!#REF!</definedName>
    <definedName name="_ACT3">[2]Hidden!#REF!</definedName>
    <definedName name="_COS1" localSheetId="4">#REF!</definedName>
    <definedName name="_COS1" localSheetId="3">#REF!</definedName>
    <definedName name="_COS1" localSheetId="2">#REF!</definedName>
    <definedName name="_COS1" localSheetId="5">#REF!</definedName>
    <definedName name="_COS1" localSheetId="6">#REF!</definedName>
    <definedName name="_COS1">#REF!</definedName>
    <definedName name="_COS2" localSheetId="4">#REF!</definedName>
    <definedName name="_COS2" localSheetId="3">#REF!</definedName>
    <definedName name="_COS2" localSheetId="2">#REF!</definedName>
    <definedName name="_COS2" localSheetId="5">#REF!</definedName>
    <definedName name="_COS2" localSheetId="6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4" hidden="1">'2180 (FtL) - Price Out'!#REF!</definedName>
    <definedName name="_xlnm._FilterDatabase" localSheetId="2" hidden="1">'2180 (Reg.) - Price Out '!$A$6:$AX$6</definedName>
    <definedName name="_xlnm._FilterDatabase" localSheetId="1" hidden="1">'COVID EXPENSES'!$B$19:$AQ$20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hidden="1">'[3]#REF'!$D$12</definedName>
    <definedName name="_key5" hidden="1">[4]XXXXXX!$H$10</definedName>
    <definedName name="_LYA12">[1]Hidden!$O$11</definedName>
    <definedName name="_max" localSheetId="4" hidden="1">#REF!</definedName>
    <definedName name="_max" localSheetId="3" hidden="1">#REF!</definedName>
    <definedName name="_max" localSheetId="2" hidden="1">#REF!</definedName>
    <definedName name="_max" localSheetId="5" hidden="1">#REF!</definedName>
    <definedName name="_max" localSheetId="6" hidden="1">#REF!</definedName>
    <definedName name="_max" hidden="1">#REF!</definedName>
    <definedName name="_Mon" localSheetId="4" hidden="1">#REF!</definedName>
    <definedName name="_Mon" localSheetId="3" hidden="1">#REF!</definedName>
    <definedName name="_Mon" localSheetId="2" hidden="1">#REF!</definedName>
    <definedName name="_Mon" localSheetId="5" hidden="1">#REF!</definedName>
    <definedName name="_Mon" localSheetId="6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6" hidden="1">#REF!</definedName>
    <definedName name="_Sort" hidden="1">#REF!</definedName>
    <definedName name="_Sort1" hidden="1">'[3]#REF'!$A$10:$Z$281</definedName>
    <definedName name="_sort3" hidden="1">[4]XXXXXX!$G$10:$J$11</definedName>
    <definedName name="a" localSheetId="4">#REF!</definedName>
    <definedName name="a" localSheetId="3">#REF!</definedName>
    <definedName name="a" localSheetId="2">#REF!</definedName>
    <definedName name="a" localSheetId="5">#REF!</definedName>
    <definedName name="a" localSheetId="6">#REF!</definedName>
    <definedName name="a">#REF!</definedName>
    <definedName name="Accounts" localSheetId="5">#REF!</definedName>
    <definedName name="Accounts" localSheetId="6">#REF!</definedName>
    <definedName name="Accounts">'COVID EXPENSES'!$M$13</definedName>
    <definedName name="ACCT" localSheetId="5">[5]Hidden!#REF!</definedName>
    <definedName name="ACCT">[1]Hidden!$D$11</definedName>
    <definedName name="ACCT.ConsolSum">[1]Hidden!$Q$11</definedName>
    <definedName name="ACT_CUR" localSheetId="5">[5]Hidden!#REF!</definedName>
    <definedName name="ACT_CUR" localSheetId="6">[2]Hidden!#REF!</definedName>
    <definedName name="ACT_CUR">[2]Hidden!#REF!</definedName>
    <definedName name="ACT_YTD" localSheetId="5">[5]Hidden!#REF!</definedName>
    <definedName name="ACT_YTD" localSheetId="6">[2]Hidden!#REF!</definedName>
    <definedName name="ACT_YTD">[2]Hidden!#REF!</definedName>
    <definedName name="afsdfsdfsd" localSheetId="4">#REF!</definedName>
    <definedName name="afsdfsdfsd" localSheetId="3">#REF!</definedName>
    <definedName name="afsdfsdfsd" localSheetId="2">#REF!</definedName>
    <definedName name="afsdfsdfsd" localSheetId="5">#REF!</definedName>
    <definedName name="afsdfsdfsd" localSheetId="6">#REF!</definedName>
    <definedName name="afsdfsdfsd">#REF!</definedName>
    <definedName name="AmountCount" localSheetId="4">#REF!</definedName>
    <definedName name="AmountCount" localSheetId="3">#REF!</definedName>
    <definedName name="AmountCount" localSheetId="2">#REF!</definedName>
    <definedName name="AmountCount" localSheetId="5">#REF!</definedName>
    <definedName name="AmountCount" localSheetId="6">#REF!</definedName>
    <definedName name="AmountCount">#REF!</definedName>
    <definedName name="AmountCount1">#REF!</definedName>
    <definedName name="AmountFrom" localSheetId="5">#REF!</definedName>
    <definedName name="AmountFrom" localSheetId="6">#REF!</definedName>
    <definedName name="AmountFrom">'COVID EXPENSES'!$P$13</definedName>
    <definedName name="AmountTo" localSheetId="5">#REF!</definedName>
    <definedName name="AmountTo" localSheetId="6">#REF!</definedName>
    <definedName name="AmountTo">'COVID EXPENSES'!$P$14</definedName>
    <definedName name="AmountTotal" localSheetId="4">#REF!</definedName>
    <definedName name="AmountTotal" localSheetId="3">#REF!</definedName>
    <definedName name="AmountTotal" localSheetId="2">#REF!</definedName>
    <definedName name="AmountTotal" localSheetId="5">#REF!</definedName>
    <definedName name="AmountTotal" localSheetId="6">#REF!</definedName>
    <definedName name="AmountTotal">#REF!</definedName>
    <definedName name="AmountTotal1">#REF!</definedName>
    <definedName name="BookRev" localSheetId="5">'[6]Pacific Regulated - Price Out'!$F$50</definedName>
    <definedName name="BookRev">'[7]Pacific Regulated - Price Out'!$F$50</definedName>
    <definedName name="BookRev_com" localSheetId="5">'[6]Pacific Regulated - Price Out'!$F$214</definedName>
    <definedName name="BookRev_com">'[7]Pacific Regulated - Price Out'!$F$214</definedName>
    <definedName name="BookRev_mfr" localSheetId="5">'[6]Pacific Regulated - Price Out'!$F$222</definedName>
    <definedName name="BookRev_mfr">'[7]Pacific Regulated - Price Out'!$F$222</definedName>
    <definedName name="BookRev_ro" localSheetId="5">'[6]Pacific Regulated - Price Out'!$F$282</definedName>
    <definedName name="BookRev_ro">'[7]Pacific Regulated - Price Out'!$F$282</definedName>
    <definedName name="BookRev_rr" localSheetId="5">'[6]Pacific Regulated - Price Out'!$F$59</definedName>
    <definedName name="BookRev_rr">'[7]Pacific Regulated - Price Out'!$F$59</definedName>
    <definedName name="BookRev_yw" localSheetId="5">'[6]Pacific Regulated - Price Out'!$F$70</definedName>
    <definedName name="BookRev_yw">'[7]Pacific Regulated - Price Out'!$F$70</definedName>
    <definedName name="BREMAIR_COST_of_SERVICE_STUDY" localSheetId="4">#REF!</definedName>
    <definedName name="BREMAIR_COST_of_SERVICE_STUDY" localSheetId="3">#REF!</definedName>
    <definedName name="BREMAIR_COST_of_SERVICE_STUDY" localSheetId="2">#REF!</definedName>
    <definedName name="BREMAIR_COST_of_SERVICE_STUDY" localSheetId="5">#REF!</definedName>
    <definedName name="BREMAIR_COST_of_SERVICE_STUDY" localSheetId="6">#REF!</definedName>
    <definedName name="BREMAIR_COST_of_SERVICE_STUDY">#REF!</definedName>
    <definedName name="BUD_CUR" localSheetId="4">[2]Hidden!#REF!</definedName>
    <definedName name="BUD_CUR" localSheetId="3">[2]Hidden!#REF!</definedName>
    <definedName name="BUD_CUR" localSheetId="2">[2]Hidden!#REF!</definedName>
    <definedName name="BUD_CUR" localSheetId="5">[5]Hidden!#REF!</definedName>
    <definedName name="BUD_CUR" localSheetId="6">[2]Hidden!#REF!</definedName>
    <definedName name="BUD_CUR">[2]Hidden!#REF!</definedName>
    <definedName name="BUD_YTD" localSheetId="5">[5]Hidden!#REF!</definedName>
    <definedName name="BUD_YTD" localSheetId="6">[2]Hidden!#REF!</definedName>
    <definedName name="BUD_YTD">[2]Hidden!#REF!</definedName>
    <definedName name="CalRecyTons" localSheetId="5">'[8]Recycl Tons, Commodity Value'!$L$23</definedName>
    <definedName name="CalRecyTons">'[9]Recycl Tons, Commodity Value'!$L$23</definedName>
    <definedName name="CheckTotals" localSheetId="4">#REF!</definedName>
    <definedName name="CheckTotals" localSheetId="3">#REF!</definedName>
    <definedName name="CheckTotals" localSheetId="2">#REF!</definedName>
    <definedName name="CheckTotals" localSheetId="5">#REF!</definedName>
    <definedName name="CheckTotals" localSheetId="6">#REF!</definedName>
    <definedName name="CheckTotals">#REF!</definedName>
    <definedName name="colgroup">[1]Orientation!$G$6</definedName>
    <definedName name="colsegment">[1]Orientation!$F$6</definedName>
    <definedName name="CommlStaffPriceOut" localSheetId="5">'[10]Price Out-Reg EASTSIDE-Resi'!#REF!</definedName>
    <definedName name="CommlStaffPriceOut" localSheetId="6">'[10]Price Out-Reg EASTSIDE-Resi'!#REF!</definedName>
    <definedName name="CommlStaffPriceOut">'[10]Price Out-Reg EASTSIDE-Resi'!#REF!</definedName>
    <definedName name="COST_OF_SERVICE_STUDY" localSheetId="4">#REF!</definedName>
    <definedName name="COST_OF_SERVICE_STUDY" localSheetId="3">#REF!</definedName>
    <definedName name="COST_OF_SERVICE_STUDY" localSheetId="2">#REF!</definedName>
    <definedName name="COST_OF_SERVICE_STUDY" localSheetId="5">#REF!</definedName>
    <definedName name="COST_OF_SERVICE_STUDY" localSheetId="6">#REF!</definedName>
    <definedName name="COST_OF_SERVICE_STUDY">#REF!</definedName>
    <definedName name="CRCTable" localSheetId="4">#REF!</definedName>
    <definedName name="CRCTable" localSheetId="3">#REF!</definedName>
    <definedName name="CRCTable" localSheetId="2">#REF!</definedName>
    <definedName name="CRCTable" localSheetId="5">#REF!</definedName>
    <definedName name="CRCTable" localSheetId="6">#REF!</definedName>
    <definedName name="CRCTable">#REF!</definedName>
    <definedName name="CRCTableOLD" localSheetId="4">#REF!</definedName>
    <definedName name="CRCTableOLD" localSheetId="3">#REF!</definedName>
    <definedName name="CRCTableOLD" localSheetId="2">#REF!</definedName>
    <definedName name="CRCTableOLD" localSheetId="5">#REF!</definedName>
    <definedName name="CRCTableOLD" localSheetId="6">#REF!</definedName>
    <definedName name="CRCTableOLD">#REF!</definedName>
    <definedName name="CriteriaType">[11]ControlPanel!$Z$2:$Z$5</definedName>
    <definedName name="CurrentMonth" localSheetId="4">'[12]Finance Charges'!$H$8</definedName>
    <definedName name="CurrentMonth" localSheetId="3">'[12]Finance Charges'!$H$8</definedName>
    <definedName name="CurrentMonth" localSheetId="2">'[12]Finance Charges'!$H$8</definedName>
    <definedName name="CurrentMonth" localSheetId="5">#REF!</definedName>
    <definedName name="CurrentMonth" localSheetId="6">'[13]Finance Charges'!$H$8</definedName>
    <definedName name="CurrentMonth">'[14]Finance Charges'!$H$8</definedName>
    <definedName name="Cutomers" localSheetId="4">#REF!</definedName>
    <definedName name="Cutomers" localSheetId="3">#REF!</definedName>
    <definedName name="Cutomers" localSheetId="2">#REF!</definedName>
    <definedName name="Cutomers" localSheetId="5">#REF!</definedName>
    <definedName name="Cutomers" localSheetId="6">#REF!</definedName>
    <definedName name="Cutomers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6">#REF!</definedName>
    <definedName name="_xlnm.Database">#REF!</definedName>
    <definedName name="Database1" localSheetId="4">#REF!</definedName>
    <definedName name="Database1" localSheetId="3">#REF!</definedName>
    <definedName name="Database1" localSheetId="2">#REF!</definedName>
    <definedName name="Database1" localSheetId="5">#REF!</definedName>
    <definedName name="Database1" localSheetId="6">#REF!</definedName>
    <definedName name="Database1">#REF!</definedName>
    <definedName name="DateFrom" localSheetId="4">'[12]Finance Charges'!$G$12</definedName>
    <definedName name="DateFrom" localSheetId="3">'[12]Finance Charges'!$G$12</definedName>
    <definedName name="DateFrom" localSheetId="2">'[12]Finance Charges'!$G$12</definedName>
    <definedName name="DateFrom" localSheetId="5">#REF!</definedName>
    <definedName name="DateFrom" localSheetId="6">'[13]Finance Charges'!$G$12</definedName>
    <definedName name="DateFrom">'COVID EXPENSES'!$I$12</definedName>
    <definedName name="DateTo" localSheetId="4">'[12]Finance Charges'!$G$13</definedName>
    <definedName name="DateTo" localSheetId="3">'[12]Finance Charges'!$G$13</definedName>
    <definedName name="DateTo" localSheetId="2">'[12]Finance Charges'!$G$13</definedName>
    <definedName name="DateTo" localSheetId="5">#REF!</definedName>
    <definedName name="DateTo" localSheetId="6">'[13]Finance Charges'!$G$13</definedName>
    <definedName name="DateTo">'COVID EXPENSES'!$I$13</definedName>
    <definedName name="DBxStaffPriceOut" localSheetId="4">'[10]Price Out-Reg EASTSIDE-Resi'!#REF!</definedName>
    <definedName name="DBxStaffPriceOut" localSheetId="3">'[10]Price Out-Reg EASTSIDE-Resi'!#REF!</definedName>
    <definedName name="DBxStaffPriceOut" localSheetId="2">'[10]Price Out-Reg EASTSIDE-Resi'!#REF!</definedName>
    <definedName name="DBxStaffPriceOut" localSheetId="5">'[10]Price Out-Reg EASTSIDE-Resi'!#REF!</definedName>
    <definedName name="DBxStaffPriceOut" localSheetId="6">'[10]Price Out-Reg EASTSIDE-Resi'!#REF!</definedName>
    <definedName name="DBxStaffPriceOut">'[10]Price Out-Reg EASTSIDE-Resi'!#REF!</definedName>
    <definedName name="DEPT" localSheetId="5">[5]Hidden!#REF!</definedName>
    <definedName name="DEPT" localSheetId="6">[2]Hidden!#REF!</definedName>
    <definedName name="DEPT">[2]Hidden!#REF!</definedName>
    <definedName name="Dist">[15]Data!$E$3</definedName>
    <definedName name="District" localSheetId="4">'[16]Vashon BS'!#REF!</definedName>
    <definedName name="District" localSheetId="3">'[16]Vashon BS'!#REF!</definedName>
    <definedName name="District" localSheetId="2">'[16]Vashon BS'!#REF!</definedName>
    <definedName name="District" localSheetId="5">'[17]Vashon BS'!#REF!</definedName>
    <definedName name="District" localSheetId="6">'[16]Vashon BS'!#REF!</definedName>
    <definedName name="District">'[16]Vashon BS'!#REF!</definedName>
    <definedName name="DistrictNum" localSheetId="4">#REF!</definedName>
    <definedName name="DistrictNum" localSheetId="3">#REF!</definedName>
    <definedName name="DistrictNum" localSheetId="2">#REF!</definedName>
    <definedName name="DistrictNum" localSheetId="5">#REF!</definedName>
    <definedName name="DistrictNum" localSheetId="6">#REF!</definedName>
    <definedName name="DistrictNum">#REF!</definedName>
    <definedName name="Districts" localSheetId="5">#REF!</definedName>
    <definedName name="Districts" localSheetId="6">#REF!</definedName>
    <definedName name="Districts">'COVID EXPENSES'!$M$12</definedName>
    <definedName name="dOG" localSheetId="4">#REF!</definedName>
    <definedName name="dOG" localSheetId="3">#REF!</definedName>
    <definedName name="dOG" localSheetId="2">#REF!</definedName>
    <definedName name="dOG" localSheetId="5">#REF!</definedName>
    <definedName name="dOG" localSheetId="6">#REF!</definedName>
    <definedName name="dOG">#REF!</definedName>
    <definedName name="drlFilter">[1]Settings!$D$27</definedName>
    <definedName name="End" localSheetId="4">#REF!</definedName>
    <definedName name="End" localSheetId="3">#REF!</definedName>
    <definedName name="End" localSheetId="2">#REF!</definedName>
    <definedName name="End" localSheetId="5">#REF!</definedName>
    <definedName name="End" localSheetId="6">#REF!</definedName>
    <definedName name="End">#REF!</definedName>
    <definedName name="EntrieShownLimit" localSheetId="4">'[12]Finance Charges'!$D$6</definedName>
    <definedName name="EntrieShownLimit" localSheetId="3">'[12]Finance Charges'!$D$6</definedName>
    <definedName name="EntrieShownLimit" localSheetId="2">'[12]Finance Charges'!$D$6</definedName>
    <definedName name="EntrieShownLimit" localSheetId="5">#REF!</definedName>
    <definedName name="EntrieShownLimit" localSheetId="6">'[13]Finance Charges'!$D$6</definedName>
    <definedName name="EntrieShownLimit">'COVID EXPENSES'!$D$6</definedName>
    <definedName name="ExcludeIC" localSheetId="4">'[18]2009 BS'!#REF!</definedName>
    <definedName name="ExcludeIC" localSheetId="3">'[18]2009 BS'!#REF!</definedName>
    <definedName name="ExcludeIC" localSheetId="2">'[18]2009 BS'!#REF!</definedName>
    <definedName name="ExcludeIC" localSheetId="5">'[17]Vashon BS'!#REF!</definedName>
    <definedName name="ExcludeIC" localSheetId="6">'[18]2009 BS'!#REF!</definedName>
    <definedName name="ExcludeIC">'[18]2009 BS'!#REF!</definedName>
    <definedName name="ExpensesPF1" localSheetId="4">#REF!</definedName>
    <definedName name="ExpensesPF1" localSheetId="3">#REF!</definedName>
    <definedName name="ExpensesPF1" localSheetId="2">#REF!</definedName>
    <definedName name="ExpensesPF1" localSheetId="5">#REF!</definedName>
    <definedName name="ExpensesPF1" localSheetId="6">#REF!</definedName>
    <definedName name="ExpensesPF1">#REF!</definedName>
    <definedName name="EXT" localSheetId="4">#REF!</definedName>
    <definedName name="EXT" localSheetId="3">#REF!</definedName>
    <definedName name="EXT" localSheetId="2">#REF!</definedName>
    <definedName name="EXT" localSheetId="5">#REF!</definedName>
    <definedName name="EXT" localSheetId="6">#REF!</definedName>
    <definedName name="EXT">#REF!</definedName>
    <definedName name="FBTable" localSheetId="4">#REF!</definedName>
    <definedName name="FBTable" localSheetId="3">#REF!</definedName>
    <definedName name="FBTable" localSheetId="2">#REF!</definedName>
    <definedName name="FBTable" localSheetId="5">#REF!</definedName>
    <definedName name="FBTable" localSheetId="6">#REF!</definedName>
    <definedName name="FBTable">#REF!</definedName>
    <definedName name="FBTableOld" localSheetId="4">#REF!</definedName>
    <definedName name="FBTableOld" localSheetId="3">#REF!</definedName>
    <definedName name="FBTableOld" localSheetId="2">#REF!</definedName>
    <definedName name="FBTableOld" localSheetId="5">#REF!</definedName>
    <definedName name="FBTableOld" localSheetId="6">#REF!</definedName>
    <definedName name="FBTableOld">#REF!</definedName>
    <definedName name="filter">[1]Settings!$B$14:$H$25</definedName>
    <definedName name="FromMonth" localSheetId="5">#REF!</definedName>
    <definedName name="FromMonth">#REF!</definedName>
    <definedName name="FundsApprPend" localSheetId="4">[15]Data!#REF!</definedName>
    <definedName name="FundsApprPend" localSheetId="3">[15]Data!#REF!</definedName>
    <definedName name="FundsApprPend" localSheetId="2">[15]Data!#REF!</definedName>
    <definedName name="FundsApprPend" localSheetId="5">[15]Data!#REF!</definedName>
    <definedName name="FundsApprPend" localSheetId="6">[15]Data!#REF!</definedName>
    <definedName name="FundsApprPend">[15]Data!#REF!</definedName>
    <definedName name="FundsBudUnbud" localSheetId="5">[15]Data!#REF!</definedName>
    <definedName name="FundsBudUnbud" localSheetId="6">[15]Data!#REF!</definedName>
    <definedName name="FundsBudUnbud">[15]Data!#REF!</definedName>
    <definedName name="GLMappingStart" localSheetId="4">#REF!</definedName>
    <definedName name="GLMappingStart" localSheetId="3">#REF!</definedName>
    <definedName name="GLMappingStart" localSheetId="2">#REF!</definedName>
    <definedName name="GLMappingStart" localSheetId="5">#REF!</definedName>
    <definedName name="GLMappingStart" localSheetId="6">#REF!</definedName>
    <definedName name="GLMappingStart">#REF!</definedName>
    <definedName name="GLMappingStart1">#REF!</definedName>
    <definedName name="Import_Range" localSheetId="4">[15]Data!#REF!</definedName>
    <definedName name="Import_Range" localSheetId="3">[15]Data!#REF!</definedName>
    <definedName name="Import_Range" localSheetId="2">[15]Data!#REF!</definedName>
    <definedName name="Import_Range" localSheetId="5">[15]Data!#REF!</definedName>
    <definedName name="Import_Range" localSheetId="6">[15]Data!#REF!</definedName>
    <definedName name="Import_Range">[15]Data!#REF!</definedName>
    <definedName name="IncomeStmnt" localSheetId="4">#REF!</definedName>
    <definedName name="IncomeStmnt" localSheetId="3">#REF!</definedName>
    <definedName name="IncomeStmnt" localSheetId="2">#REF!</definedName>
    <definedName name="IncomeStmnt" localSheetId="5">#REF!</definedName>
    <definedName name="IncomeStmnt" localSheetId="6">#REF!</definedName>
    <definedName name="IncomeStmnt">#REF!</definedName>
    <definedName name="INPUT" localSheetId="4">#REF!</definedName>
    <definedName name="INPUT" localSheetId="3">#REF!</definedName>
    <definedName name="INPUT" localSheetId="2">#REF!</definedName>
    <definedName name="INPUT" localSheetId="5">#REF!</definedName>
    <definedName name="INPUT" localSheetId="6">#REF!</definedName>
    <definedName name="INPUT">#REF!</definedName>
    <definedName name="INPUTc" localSheetId="4">#REF!</definedName>
    <definedName name="INPUTc" localSheetId="3">#REF!</definedName>
    <definedName name="INPUTc" localSheetId="2">#REF!</definedName>
    <definedName name="INPUTc" localSheetId="5">#REF!</definedName>
    <definedName name="INPUTc" localSheetId="6">#REF!</definedName>
    <definedName name="INPUTc">#REF!</definedName>
    <definedName name="Insurance" localSheetId="4">#REF!</definedName>
    <definedName name="Insurance" localSheetId="3">#REF!</definedName>
    <definedName name="Insurance" localSheetId="2">#REF!</definedName>
    <definedName name="Insurance" localSheetId="5">#REF!</definedName>
    <definedName name="Insurance" localSheetId="6">#REF!</definedName>
    <definedName name="Insurance">#REF!</definedName>
    <definedName name="Interject_LastPulledValues_BalanceRange" localSheetId="5">#REF!</definedName>
    <definedName name="Interject_LastPulledValues_DescriptionRange" localSheetId="5">#REF!</definedName>
    <definedName name="Interject_LastPulledValues_LastChangeGUID" localSheetId="5">#REF!</definedName>
    <definedName name="Interject_LastPulledValues_PreviousLastChangeGUID" localSheetId="5">#REF!</definedName>
    <definedName name="Invoice_Start" localSheetId="4">[15]Invoice_Drill!#REF!</definedName>
    <definedName name="Invoice_Start" localSheetId="3">[15]Invoice_Drill!#REF!</definedName>
    <definedName name="Invoice_Start" localSheetId="2">[15]Invoice_Drill!#REF!</definedName>
    <definedName name="Invoice_Start" localSheetId="5">[15]Invoice_Drill!#REF!</definedName>
    <definedName name="Invoice_Start" localSheetId="6">[15]Invoice_Drill!#REF!</definedName>
    <definedName name="Invoice_Start">[15]Invoice_Drill!#REF!</definedName>
    <definedName name="JEDetail" localSheetId="4">#REF!</definedName>
    <definedName name="JEDetail" localSheetId="3">#REF!</definedName>
    <definedName name="JEDetail" localSheetId="2">#REF!</definedName>
    <definedName name="JEDetail" localSheetId="5">#REF!</definedName>
    <definedName name="JEDetail" localSheetId="6">#REF!</definedName>
    <definedName name="JEDetail">#REF!</definedName>
    <definedName name="JEDetail1">#REF!</definedName>
    <definedName name="JEType" localSheetId="4">#REF!</definedName>
    <definedName name="JEType" localSheetId="3">#REF!</definedName>
    <definedName name="JEType" localSheetId="2">#REF!</definedName>
    <definedName name="JEType" localSheetId="5">#REF!</definedName>
    <definedName name="JEType" localSheetId="6">#REF!</definedName>
    <definedName name="JEType">#REF!</definedName>
    <definedName name="JEType1">#REF!</definedName>
    <definedName name="lblBillAreaStatus" localSheetId="4">#REF!</definedName>
    <definedName name="lblBillAreaStatus" localSheetId="3">#REF!</definedName>
    <definedName name="lblBillAreaStatus" localSheetId="2">#REF!</definedName>
    <definedName name="lblBillAreaStatus" localSheetId="5">#REF!</definedName>
    <definedName name="lblBillAreaStatus" localSheetId="6">#REF!</definedName>
    <definedName name="lblBillAreaStatus">#REF!</definedName>
    <definedName name="lblBillCycleStatus" localSheetId="4">#REF!</definedName>
    <definedName name="lblBillCycleStatus" localSheetId="3">#REF!</definedName>
    <definedName name="lblBillCycleStatus" localSheetId="2">#REF!</definedName>
    <definedName name="lblBillCycleStatus" localSheetId="5">#REF!</definedName>
    <definedName name="lblBillCycleStatus" localSheetId="6">#REF!</definedName>
    <definedName name="lblBillCycleStatus">#REF!</definedName>
    <definedName name="lblCategoryStatus" localSheetId="4">#REF!</definedName>
    <definedName name="lblCategoryStatus" localSheetId="3">#REF!</definedName>
    <definedName name="lblCategoryStatus" localSheetId="2">#REF!</definedName>
    <definedName name="lblCategoryStatus" localSheetId="5">#REF!</definedName>
    <definedName name="lblCategoryStatus" localSheetId="6">#REF!</definedName>
    <definedName name="lblCategoryStatus">#REF!</definedName>
    <definedName name="lblCompanyStatus" localSheetId="4">#REF!</definedName>
    <definedName name="lblCompanyStatus" localSheetId="3">#REF!</definedName>
    <definedName name="lblCompanyStatus" localSheetId="2">#REF!</definedName>
    <definedName name="lblCompanyStatus" localSheetId="5">#REF!</definedName>
    <definedName name="lblCompanyStatus" localSheetId="6">#REF!</definedName>
    <definedName name="lblCompanyStatus">#REF!</definedName>
    <definedName name="lblDatabaseStatus" localSheetId="4">#REF!</definedName>
    <definedName name="lblDatabaseStatus" localSheetId="3">#REF!</definedName>
    <definedName name="lblDatabaseStatus" localSheetId="2">#REF!</definedName>
    <definedName name="lblDatabaseStatus" localSheetId="5">#REF!</definedName>
    <definedName name="lblDatabaseStatus" localSheetId="6">#REF!</definedName>
    <definedName name="lblDatabaseStatus">#REF!</definedName>
    <definedName name="lblPullStatus" localSheetId="4">#REF!</definedName>
    <definedName name="lblPullStatus" localSheetId="3">#REF!</definedName>
    <definedName name="lblPullStatus" localSheetId="2">#REF!</definedName>
    <definedName name="lblPullStatus" localSheetId="5">#REF!</definedName>
    <definedName name="lblPullStatus" localSheetId="6">#REF!</definedName>
    <definedName name="lblPullStatus">#REF!</definedName>
    <definedName name="lllllllllllllllllllll" localSheetId="4">#REF!</definedName>
    <definedName name="lllllllllllllllllllll" localSheetId="3">#REF!</definedName>
    <definedName name="lllllllllllllllllllll" localSheetId="2">#REF!</definedName>
    <definedName name="lllllllllllllllllllll" localSheetId="5">#REF!</definedName>
    <definedName name="lllllllllllllllllllll" localSheetId="6">#REF!</definedName>
    <definedName name="lllllllllllllllllllll">#REF!</definedName>
    <definedName name="LOB">[19]DropDownRanges!$B$4:$B$37</definedName>
    <definedName name="MainDataEnd" localSheetId="4">#REF!</definedName>
    <definedName name="MainDataEnd" localSheetId="3">#REF!</definedName>
    <definedName name="MainDataEnd" localSheetId="2">#REF!</definedName>
    <definedName name="MainDataEnd" localSheetId="5">#REF!</definedName>
    <definedName name="MainDataEnd" localSheetId="6">#REF!</definedName>
    <definedName name="MainDataEnd">#REF!</definedName>
    <definedName name="MainDataStart" localSheetId="4">#REF!</definedName>
    <definedName name="MainDataStart" localSheetId="3">#REF!</definedName>
    <definedName name="MainDataStart" localSheetId="2">#REF!</definedName>
    <definedName name="MainDataStart" localSheetId="5">#REF!</definedName>
    <definedName name="MainDataStart" localSheetId="6">#REF!</definedName>
    <definedName name="MainDataStart">#REF!</definedName>
    <definedName name="MapKeyStart" localSheetId="4">#REF!</definedName>
    <definedName name="MapKeyStart" localSheetId="3">#REF!</definedName>
    <definedName name="MapKeyStart" localSheetId="2">#REF!</definedName>
    <definedName name="MapKeyStart" localSheetId="5">#REF!</definedName>
    <definedName name="MapKeyStart" localSheetId="6">#REF!</definedName>
    <definedName name="MapKeyStart">#REF!</definedName>
    <definedName name="master_def" localSheetId="4">#REF!</definedName>
    <definedName name="master_def" localSheetId="3">#REF!</definedName>
    <definedName name="master_def" localSheetId="2">#REF!</definedName>
    <definedName name="master_def" localSheetId="5">#REF!</definedName>
    <definedName name="master_def" localSheetId="6">#REF!</definedName>
    <definedName name="master_def">#REF!</definedName>
    <definedName name="MATRIX" localSheetId="4">#REF!</definedName>
    <definedName name="MATRIX" localSheetId="3">#REF!</definedName>
    <definedName name="MATRIX" localSheetId="2">#REF!</definedName>
    <definedName name="MATRIX" localSheetId="5">#REF!</definedName>
    <definedName name="MATRIX" localSheetId="6">#REF!</definedName>
    <definedName name="MATRIX">#REF!</definedName>
    <definedName name="MemoAttachment" localSheetId="4">#REF!</definedName>
    <definedName name="MemoAttachment" localSheetId="3">#REF!</definedName>
    <definedName name="MemoAttachment" localSheetId="2">#REF!</definedName>
    <definedName name="MemoAttachment" localSheetId="5">#REF!</definedName>
    <definedName name="MemoAttachment" localSheetId="6">#REF!</definedName>
    <definedName name="MemoAttachment">#REF!</definedName>
    <definedName name="MetaSet">[1]Orientation!$C$22</definedName>
    <definedName name="MFStaffPriceOut" localSheetId="5">'[10]Price Out-Reg EASTSIDE-Resi'!#REF!</definedName>
    <definedName name="MFStaffPriceOut" localSheetId="6">'[10]Price Out-Reg EASTSIDE-Resi'!#REF!</definedName>
    <definedName name="MFStaffPriceOut">'[10]Price Out-Reg EASTSIDE-Resi'!#REF!</definedName>
    <definedName name="MILTON">#REF!</definedName>
    <definedName name="MonthList">'[15]Lookup Tables'!$A$1:$A$13</definedName>
    <definedName name="NewLob">[19]DropDownRanges!$B$4:$B$37</definedName>
    <definedName name="NewOnlyOrg">#N/A</definedName>
    <definedName name="NewSource">[19]DropDownRanges!$D$4:$D$7</definedName>
    <definedName name="nn" localSheetId="4">#REF!</definedName>
    <definedName name="nn" localSheetId="3">#REF!</definedName>
    <definedName name="nn" localSheetId="2">#REF!</definedName>
    <definedName name="nn" localSheetId="5">#REF!</definedName>
    <definedName name="nn" localSheetId="6">#REF!</definedName>
    <definedName name="nn">#REF!</definedName>
    <definedName name="NOTES" localSheetId="4">#REF!</definedName>
    <definedName name="NOTES" localSheetId="3">#REF!</definedName>
    <definedName name="NOTES" localSheetId="2">#REF!</definedName>
    <definedName name="NOTES" localSheetId="5">#REF!</definedName>
    <definedName name="NOTES" localSheetId="6">#REF!</definedName>
    <definedName name="NOTES">#REF!</definedName>
    <definedName name="NR" localSheetId="4">#REF!</definedName>
    <definedName name="NR" localSheetId="3">#REF!</definedName>
    <definedName name="NR" localSheetId="2">#REF!</definedName>
    <definedName name="NR" localSheetId="5">#REF!</definedName>
    <definedName name="NR" localSheetId="6">#REF!</definedName>
    <definedName name="NR">#REF!</definedName>
    <definedName name="OfficerSalary">#N/A</definedName>
    <definedName name="OffsetAcctBil">[20]JEexport!$L$10</definedName>
    <definedName name="OffsetAcctPmt">[20]JEexport!$L$9</definedName>
    <definedName name="Org11_13">#N/A</definedName>
    <definedName name="Org7_10">#N/A</definedName>
    <definedName name="p" localSheetId="4">#REF!</definedName>
    <definedName name="p" localSheetId="3">#REF!</definedName>
    <definedName name="p" localSheetId="2">#REF!</definedName>
    <definedName name="p" localSheetId="5">#REF!</definedName>
    <definedName name="p" localSheetId="6">#REF!</definedName>
    <definedName name="p">#REF!</definedName>
    <definedName name="PAGE_1" localSheetId="4">#REF!</definedName>
    <definedName name="PAGE_1" localSheetId="3">#REF!</definedName>
    <definedName name="PAGE_1" localSheetId="2">#REF!</definedName>
    <definedName name="PAGE_1" localSheetId="5">#REF!</definedName>
    <definedName name="PAGE_1" localSheetId="6">#REF!</definedName>
    <definedName name="PAGE_1">#REF!</definedName>
    <definedName name="Page16" localSheetId="4">#REF!</definedName>
    <definedName name="Page16" localSheetId="3">#REF!</definedName>
    <definedName name="Page16" localSheetId="2">#REF!</definedName>
    <definedName name="Page16" localSheetId="5">#REF!</definedName>
    <definedName name="Page16" localSheetId="6">#REF!</definedName>
    <definedName name="Page16">#REF!</definedName>
    <definedName name="Page17" localSheetId="4">#REF!</definedName>
    <definedName name="Page17" localSheetId="3">#REF!</definedName>
    <definedName name="Page17" localSheetId="2">#REF!</definedName>
    <definedName name="Page17" localSheetId="5">#REF!</definedName>
    <definedName name="Page17" localSheetId="6">#REF!</definedName>
    <definedName name="Page17">#REF!</definedName>
    <definedName name="Page18" localSheetId="4">#REF!</definedName>
    <definedName name="Page18" localSheetId="3">#REF!</definedName>
    <definedName name="Page18" localSheetId="2">#REF!</definedName>
    <definedName name="Page18" localSheetId="5">#REF!</definedName>
    <definedName name="Page18" localSheetId="6">#REF!</definedName>
    <definedName name="Page18">#REF!</definedName>
    <definedName name="Page7a" localSheetId="4">#REF!</definedName>
    <definedName name="Page7a" localSheetId="3">#REF!</definedName>
    <definedName name="Page7a" localSheetId="2">#REF!</definedName>
    <definedName name="Page7a" localSheetId="5">#REF!</definedName>
    <definedName name="Page7a" localSheetId="6">#REF!</definedName>
    <definedName name="Page7a">#REF!</definedName>
    <definedName name="pBatchID" localSheetId="4">#REF!</definedName>
    <definedName name="pBatchID" localSheetId="3">#REF!</definedName>
    <definedName name="pBatchID" localSheetId="2">#REF!</definedName>
    <definedName name="pBatchID" localSheetId="5">#REF!</definedName>
    <definedName name="pBatchID" localSheetId="6">#REF!</definedName>
    <definedName name="pBatchID">#REF!</definedName>
    <definedName name="pBillArea" localSheetId="4">#REF!</definedName>
    <definedName name="pBillArea" localSheetId="3">#REF!</definedName>
    <definedName name="pBillArea" localSheetId="2">#REF!</definedName>
    <definedName name="pBillArea" localSheetId="5">#REF!</definedName>
    <definedName name="pBillArea" localSheetId="6">#REF!</definedName>
    <definedName name="pBillArea">#REF!</definedName>
    <definedName name="pBillCycle" localSheetId="4">#REF!</definedName>
    <definedName name="pBillCycle" localSheetId="3">#REF!</definedName>
    <definedName name="pBillCycle" localSheetId="2">#REF!</definedName>
    <definedName name="pBillCycle" localSheetId="5">#REF!</definedName>
    <definedName name="pBillCycle" localSheetId="6">#REF!</definedName>
    <definedName name="pBillCycle">#REF!</definedName>
    <definedName name="pCategory" localSheetId="4">#REF!</definedName>
    <definedName name="pCategory" localSheetId="3">#REF!</definedName>
    <definedName name="pCategory" localSheetId="2">#REF!</definedName>
    <definedName name="pCategory" localSheetId="5">#REF!</definedName>
    <definedName name="pCategory" localSheetId="6">#REF!</definedName>
    <definedName name="pCategory">#REF!</definedName>
    <definedName name="pCompany" localSheetId="4">#REF!</definedName>
    <definedName name="pCompany" localSheetId="3">#REF!</definedName>
    <definedName name="pCompany" localSheetId="2">#REF!</definedName>
    <definedName name="pCompany" localSheetId="5">#REF!</definedName>
    <definedName name="pCompany" localSheetId="6">#REF!</definedName>
    <definedName name="pCompany">#REF!</definedName>
    <definedName name="pCustomerNumber" localSheetId="4">#REF!</definedName>
    <definedName name="pCustomerNumber" localSheetId="3">#REF!</definedName>
    <definedName name="pCustomerNumber" localSheetId="2">#REF!</definedName>
    <definedName name="pCustomerNumber" localSheetId="5">#REF!</definedName>
    <definedName name="pCustomerNumber" localSheetId="6">#REF!</definedName>
    <definedName name="pCustomerNumber">#REF!</definedName>
    <definedName name="pDatabase" localSheetId="4">#REF!</definedName>
    <definedName name="pDatabase" localSheetId="3">#REF!</definedName>
    <definedName name="pDatabase" localSheetId="2">#REF!</definedName>
    <definedName name="pDatabase" localSheetId="5">#REF!</definedName>
    <definedName name="pDatabase" localSheetId="6">#REF!</definedName>
    <definedName name="pDatabase">#REF!</definedName>
    <definedName name="pEndPostDate" localSheetId="4">#REF!</definedName>
    <definedName name="pEndPostDate" localSheetId="3">#REF!</definedName>
    <definedName name="pEndPostDate" localSheetId="2">#REF!</definedName>
    <definedName name="pEndPostDate" localSheetId="5">#REF!</definedName>
    <definedName name="pEndPostDate" localSheetId="6">#REF!</definedName>
    <definedName name="pEndPostDate">#REF!</definedName>
    <definedName name="Period" localSheetId="4">#REF!</definedName>
    <definedName name="Period" localSheetId="3">#REF!</definedName>
    <definedName name="Period" localSheetId="2">#REF!</definedName>
    <definedName name="Period" localSheetId="5">#REF!</definedName>
    <definedName name="Period" localSheetId="6">#REF!</definedName>
    <definedName name="Period">#REF!</definedName>
    <definedName name="pMonth" localSheetId="4">#REF!</definedName>
    <definedName name="pMonth" localSheetId="3">#REF!</definedName>
    <definedName name="pMonth" localSheetId="2">#REF!</definedName>
    <definedName name="pMonth" localSheetId="5">#REF!</definedName>
    <definedName name="pMonth" localSheetId="6">#REF!</definedName>
    <definedName name="pMonth">#REF!</definedName>
    <definedName name="pOnlyShowLastTranx" localSheetId="4">#REF!</definedName>
    <definedName name="pOnlyShowLastTranx" localSheetId="3">#REF!</definedName>
    <definedName name="pOnlyShowLastTranx" localSheetId="2">#REF!</definedName>
    <definedName name="pOnlyShowLastTranx" localSheetId="5">#REF!</definedName>
    <definedName name="pOnlyShowLastTranx" localSheetId="6">#REF!</definedName>
    <definedName name="pOnlyShowLastTranx">#REF!</definedName>
    <definedName name="Posting" localSheetId="5">#REF!</definedName>
    <definedName name="Posting" localSheetId="6">#REF!</definedName>
    <definedName name="Posting">'COVID EXPENSES'!$P$15</definedName>
    <definedName name="primtbl">[1]Orientation!$C$23</definedName>
    <definedName name="_xlnm.Print_Area" localSheetId="4">'2180 (FtL) - Price Out'!$A$1:$AI$120</definedName>
    <definedName name="_xlnm.Print_Area" localSheetId="3">'2180 (JBLM Housing) - Price Out'!$A$1:$AS$100</definedName>
    <definedName name="_xlnm.Print_Area" localSheetId="2">'2180 (Reg.) - Price Out '!$A$1:$AS$301</definedName>
    <definedName name="_xlnm.Print_Area" localSheetId="1">'COVID EXPENSES'!$B$2:$AL$853</definedName>
    <definedName name="_xlnm.Print_Area" localSheetId="5">'Rate Sheet'!$A$1:$D$466</definedName>
    <definedName name="_xlnm.Print_Area" localSheetId="6">'Ratios (C)'!$A$1:$S$68</definedName>
    <definedName name="_xlnm.Print_Area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6">#REF!</definedName>
    <definedName name="Print_Area_MI">#REF!</definedName>
    <definedName name="Print_Area_MIc" localSheetId="4">#REF!</definedName>
    <definedName name="Print_Area_MIc" localSheetId="3">#REF!</definedName>
    <definedName name="Print_Area_MIc" localSheetId="2">#REF!</definedName>
    <definedName name="Print_Area_MIc" localSheetId="5">#REF!</definedName>
    <definedName name="Print_Area_MIc" localSheetId="6">#REF!</definedName>
    <definedName name="Print_Area_MIc">#REF!</definedName>
    <definedName name="Print_Area1" localSheetId="4">#REF!</definedName>
    <definedName name="Print_Area1" localSheetId="3">#REF!</definedName>
    <definedName name="Print_Area1" localSheetId="2">#REF!</definedName>
    <definedName name="Print_Area1" localSheetId="5">#REF!</definedName>
    <definedName name="Print_Area1" localSheetId="6">#REF!</definedName>
    <definedName name="Print_Area1">#REF!</definedName>
    <definedName name="Print_Area2" localSheetId="4">#REF!</definedName>
    <definedName name="Print_Area2" localSheetId="3">#REF!</definedName>
    <definedName name="Print_Area2" localSheetId="2">#REF!</definedName>
    <definedName name="Print_Area2" localSheetId="5">#REF!</definedName>
    <definedName name="Print_Area2" localSheetId="6">#REF!</definedName>
    <definedName name="Print_Area2">#REF!</definedName>
    <definedName name="Print_Area3" localSheetId="4">#REF!</definedName>
    <definedName name="Print_Area3" localSheetId="3">#REF!</definedName>
    <definedName name="Print_Area3" localSheetId="2">#REF!</definedName>
    <definedName name="Print_Area3" localSheetId="5">#REF!</definedName>
    <definedName name="Print_Area3" localSheetId="6">#REF!</definedName>
    <definedName name="Print_Area3">#REF!</definedName>
    <definedName name="Print_Area5" localSheetId="4">#REF!</definedName>
    <definedName name="Print_Area5" localSheetId="3">#REF!</definedName>
    <definedName name="Print_Area5" localSheetId="2">#REF!</definedName>
    <definedName name="Print_Area5" localSheetId="5">#REF!</definedName>
    <definedName name="Print_Area5" localSheetId="6">#REF!</definedName>
    <definedName name="Print_Area5">#REF!</definedName>
    <definedName name="_xlnm.Print_Titles" localSheetId="4">'2180 (FtL) - Price Out'!$1:$7</definedName>
    <definedName name="_xlnm.Print_Titles" localSheetId="3">'2180 (JBLM Housing) - Price Out'!$1:$7</definedName>
    <definedName name="_xlnm.Print_Titles" localSheetId="2">'2180 (Reg.) - Price Out '!$1:$6</definedName>
    <definedName name="_xlnm.Print_Titles" localSheetId="1">'COVID EXPENSES'!$B:$B,'COVID EXPENSES'!$9:$20</definedName>
    <definedName name="_xlnm.Print_Titles" localSheetId="5">'Rate Sheet'!$1:$9</definedName>
    <definedName name="Print1" localSheetId="4">#REF!</definedName>
    <definedName name="Print1" localSheetId="3">#REF!</definedName>
    <definedName name="Print1" localSheetId="2">#REF!</definedName>
    <definedName name="Print1" localSheetId="5">#REF!</definedName>
    <definedName name="Print1" localSheetId="6">#REF!</definedName>
    <definedName name="Print1">#REF!</definedName>
    <definedName name="Print2" localSheetId="4">#REF!</definedName>
    <definedName name="Print2" localSheetId="3">#REF!</definedName>
    <definedName name="Print2" localSheetId="2">#REF!</definedName>
    <definedName name="Print2" localSheetId="5">#REF!</definedName>
    <definedName name="Print2" localSheetId="6">#REF!</definedName>
    <definedName name="Print2">#REF!</definedName>
    <definedName name="Print5" localSheetId="4">#REF!</definedName>
    <definedName name="Print5" localSheetId="3">#REF!</definedName>
    <definedName name="Print5" localSheetId="2">#REF!</definedName>
    <definedName name="Print5" localSheetId="5">#REF!</definedName>
    <definedName name="Print5" localSheetId="6">#REF!</definedName>
    <definedName name="Print5">#REF!</definedName>
    <definedName name="ProRev" localSheetId="5">'[6]Pacific Regulated - Price Out'!$M$49</definedName>
    <definedName name="ProRev">'[7]Pacific Regulated - Price Out'!$M$49</definedName>
    <definedName name="ProRev_com" localSheetId="5">'[6]Pacific Regulated - Price Out'!$M$213</definedName>
    <definedName name="ProRev_com">'[7]Pacific Regulated - Price Out'!$M$213</definedName>
    <definedName name="ProRev_mfr" localSheetId="5">'[6]Pacific Regulated - Price Out'!$M$221</definedName>
    <definedName name="ProRev_mfr">'[7]Pacific Regulated - Price Out'!$M$221</definedName>
    <definedName name="ProRev_ro" localSheetId="5">'[6]Pacific Regulated - Price Out'!$M$281</definedName>
    <definedName name="ProRev_ro">'[7]Pacific Regulated - Price Out'!$M$281</definedName>
    <definedName name="ProRev_rr" localSheetId="5">'[6]Pacific Regulated - Price Out'!$M$58</definedName>
    <definedName name="ProRev_rr">'[7]Pacific Regulated - Price Out'!$M$58</definedName>
    <definedName name="ProRev_yw" localSheetId="5">'[6]Pacific Regulated - Price Out'!$M$69</definedName>
    <definedName name="ProRev_yw">'[7]Pacific Regulated - Price Out'!$M$69</definedName>
    <definedName name="pServer" localSheetId="4">#REF!</definedName>
    <definedName name="pServer" localSheetId="3">#REF!</definedName>
    <definedName name="pServer" localSheetId="2">#REF!</definedName>
    <definedName name="pServer" localSheetId="5">#REF!</definedName>
    <definedName name="pServer" localSheetId="6">#REF!</definedName>
    <definedName name="pServer">#REF!</definedName>
    <definedName name="pServiceCode" localSheetId="4">#REF!</definedName>
    <definedName name="pServiceCode" localSheetId="3">#REF!</definedName>
    <definedName name="pServiceCode" localSheetId="2">#REF!</definedName>
    <definedName name="pServiceCode" localSheetId="5">#REF!</definedName>
    <definedName name="pServiceCode" localSheetId="6">#REF!</definedName>
    <definedName name="pServiceCode">#REF!</definedName>
    <definedName name="pShowAllUnposted" localSheetId="4">#REF!</definedName>
    <definedName name="pShowAllUnposted" localSheetId="3">#REF!</definedName>
    <definedName name="pShowAllUnposted" localSheetId="2">#REF!</definedName>
    <definedName name="pShowAllUnposted" localSheetId="5">#REF!</definedName>
    <definedName name="pShowAllUnposted" localSheetId="6">#REF!</definedName>
    <definedName name="pShowAllUnposted">#REF!</definedName>
    <definedName name="pShowCustomerDetail" localSheetId="4">#REF!</definedName>
    <definedName name="pShowCustomerDetail" localSheetId="3">#REF!</definedName>
    <definedName name="pShowCustomerDetail" localSheetId="2">#REF!</definedName>
    <definedName name="pShowCustomerDetail" localSheetId="5">#REF!</definedName>
    <definedName name="pShowCustomerDetail" localSheetId="6">#REF!</definedName>
    <definedName name="pShowCustomerDetail">#REF!</definedName>
    <definedName name="pSortOption" localSheetId="4">#REF!</definedName>
    <definedName name="pSortOption" localSheetId="3">#REF!</definedName>
    <definedName name="pSortOption" localSheetId="2">#REF!</definedName>
    <definedName name="pSortOption" localSheetId="5">#REF!</definedName>
    <definedName name="pSortOption" localSheetId="6">#REF!</definedName>
    <definedName name="pSortOption">#REF!</definedName>
    <definedName name="pStartPostDate" localSheetId="4">#REF!</definedName>
    <definedName name="pStartPostDate" localSheetId="3">#REF!</definedName>
    <definedName name="pStartPostDate" localSheetId="2">#REF!</definedName>
    <definedName name="pStartPostDate" localSheetId="5">#REF!</definedName>
    <definedName name="pStartPostDate" localSheetId="6">#REF!</definedName>
    <definedName name="pStartPostDate">#REF!</definedName>
    <definedName name="pTransType" localSheetId="4">#REF!</definedName>
    <definedName name="pTransType" localSheetId="3">#REF!</definedName>
    <definedName name="pTransType" localSheetId="2">#REF!</definedName>
    <definedName name="pTransType" localSheetId="5">#REF!</definedName>
    <definedName name="pTransType" localSheetId="6">#REF!</definedName>
    <definedName name="pTransType">#REF!</definedName>
    <definedName name="RCW_81.04.080">#N/A</definedName>
    <definedName name="RecyDisposal">#N/A</definedName>
    <definedName name="Reg_Cust_Billed_Percent">'[21]Consolidated IS 2009 2010'!$AK$20</definedName>
    <definedName name="Reg_Cust_Percent">'[21]Consolidated IS 2009 2010'!$AC$20</definedName>
    <definedName name="Reg_Drive_Percent">'[21]Consolidated IS 2009 2010'!$AC$40</definedName>
    <definedName name="Reg_Haul_Rev_Percent">'[21]Consolidated IS 2009 2010'!$Z$18</definedName>
    <definedName name="Reg_Lab_Percent">'[21]Consolidated IS 2009 2010'!$AC$39</definedName>
    <definedName name="Reg_Steel_Cont_Percent">'[21]Consolidated IS 2009 2010'!$AE$120</definedName>
    <definedName name="RegulatedIS">'[21]2009 IS'!$A$12:$Q$655</definedName>
    <definedName name="RelatedSalary">#N/A</definedName>
    <definedName name="report_type">[1]Orientation!$C$24</definedName>
    <definedName name="ReportNames">[22]ControlPanel!$S$2:$S$16</definedName>
    <definedName name="ReportVersion">[1]Settings!$D$5</definedName>
    <definedName name="ReslStaffPriceOut" localSheetId="5">'[10]Price Out-Reg EASTSIDE-Resi'!#REF!</definedName>
    <definedName name="ReslStaffPriceOut" localSheetId="6">'[10]Price Out-Reg EASTSIDE-Resi'!#REF!</definedName>
    <definedName name="ReslStaffPriceOut">'[10]Price Out-Reg EASTSIDE-Resi'!#REF!</definedName>
    <definedName name="RetainedEarnings" localSheetId="4">#REF!</definedName>
    <definedName name="RetainedEarnings" localSheetId="3">#REF!</definedName>
    <definedName name="RetainedEarnings" localSheetId="2">#REF!</definedName>
    <definedName name="RetainedEarnings" localSheetId="5">#REF!</definedName>
    <definedName name="RetainedEarnings" localSheetId="6">#REF!</definedName>
    <definedName name="RetainedEarnings">#REF!</definedName>
    <definedName name="RevCust" localSheetId="4">'[23]RevenuesCust, pg 8'!#REF!</definedName>
    <definedName name="RevCust" localSheetId="3">'[23]RevenuesCust, pg 8'!#REF!</definedName>
    <definedName name="RevCust" localSheetId="2">'[23]RevenuesCust, pg 8'!#REF!</definedName>
    <definedName name="RevCust" localSheetId="5">[24]RevenuesCust!#REF!</definedName>
    <definedName name="RevCust" localSheetId="6">'[23]RevenuesCust, pg 8'!#REF!</definedName>
    <definedName name="RevCust">'[23]RevenuesCust, pg 8'!#REF!</definedName>
    <definedName name="RevCustomer" localSheetId="4">#REF!</definedName>
    <definedName name="RevCustomer" localSheetId="3">#REF!</definedName>
    <definedName name="RevCustomer" localSheetId="2">#REF!</definedName>
    <definedName name="RevCustomer" localSheetId="5">#REF!</definedName>
    <definedName name="RevCustomer" localSheetId="6">#REF!</definedName>
    <definedName name="RevCustomer">#REF!</definedName>
    <definedName name="RevenuePF1" localSheetId="4">#REF!</definedName>
    <definedName name="RevenuePF1" localSheetId="3">#REF!</definedName>
    <definedName name="RevenuePF1" localSheetId="2">#REF!</definedName>
    <definedName name="RevenuePF1" localSheetId="5">#REF!</definedName>
    <definedName name="RevenuePF1" localSheetId="6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 localSheetId="5">[5]Hidden!#REF!</definedName>
    <definedName name="seffasfasdfsd" localSheetId="6">[5]Hidden!#REF!</definedName>
    <definedName name="seffasfasdfsd">[5]Hidden!#REF!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'[25]LG Nonpublic 2018 V5.0'!$X$58</definedName>
    <definedName name="sortcol" localSheetId="4">#REF!</definedName>
    <definedName name="sortcol" localSheetId="3">#REF!</definedName>
    <definedName name="sortcol" localSheetId="2">#REF!</definedName>
    <definedName name="sortcol" localSheetId="5">#REF!</definedName>
    <definedName name="sortcol" localSheetId="6">#REF!</definedName>
    <definedName name="sortcol">#REF!</definedName>
    <definedName name="Source">[19]DropDownRanges!$D$4:$D$7</definedName>
    <definedName name="sSRCDate" localSheetId="4">'[26]Feb''12 FAR Data'!#REF!</definedName>
    <definedName name="sSRCDate" localSheetId="3">'[26]Feb''12 FAR Data'!#REF!</definedName>
    <definedName name="sSRCDate" localSheetId="2">'[26]Feb''12 FAR Data'!#REF!</definedName>
    <definedName name="sSRCDate" localSheetId="5">'[27]Feb''12 FAR Data'!#REF!</definedName>
    <definedName name="sSRCDate" localSheetId="6">'[26]Feb''12 FAR Data'!#REF!</definedName>
    <definedName name="sSRCDate">'[26]Feb''12 FAR Data'!#REF!</definedName>
    <definedName name="SubSystems" localSheetId="5">#REF!</definedName>
    <definedName name="SubSystems" localSheetId="6">#REF!</definedName>
    <definedName name="SubSystems">'COVID EXPENSES'!$M$15</definedName>
    <definedName name="Supplemental_filter">[1]Settings!$C$31</definedName>
    <definedName name="SWDisposal">#N/A</definedName>
    <definedName name="System">[28]BS_Close!$V$8</definedName>
    <definedName name="Systems" localSheetId="5">#REF!</definedName>
    <definedName name="Systems" localSheetId="6">#REF!</definedName>
    <definedName name="Systems">'COVID EXPENSES'!$M$14</definedName>
    <definedName name="TemplateEnd" localSheetId="4">#REF!</definedName>
    <definedName name="TemplateEnd" localSheetId="3">#REF!</definedName>
    <definedName name="TemplateEnd" localSheetId="2">#REF!</definedName>
    <definedName name="TemplateEnd" localSheetId="5">#REF!</definedName>
    <definedName name="TemplateEnd" localSheetId="6">#REF!</definedName>
    <definedName name="TemplateEnd">#REF!</definedName>
    <definedName name="TemplateStart" localSheetId="4">#REF!</definedName>
    <definedName name="TemplateStart" localSheetId="3">#REF!</definedName>
    <definedName name="TemplateStart" localSheetId="2">#REF!</definedName>
    <definedName name="TemplateStart" localSheetId="5">#REF!</definedName>
    <definedName name="TemplateStart" localSheetId="6">#REF!</definedName>
    <definedName name="TemplateStart">#REF!</definedName>
    <definedName name="TheTable" localSheetId="4">#REF!</definedName>
    <definedName name="TheTable" localSheetId="3">#REF!</definedName>
    <definedName name="TheTable" localSheetId="2">#REF!</definedName>
    <definedName name="TheTable" localSheetId="5">#REF!</definedName>
    <definedName name="TheTable" localSheetId="6">#REF!</definedName>
    <definedName name="TheTable">#REF!</definedName>
    <definedName name="TheTableOLD" localSheetId="4">#REF!</definedName>
    <definedName name="TheTableOLD" localSheetId="3">#REF!</definedName>
    <definedName name="TheTableOLD" localSheetId="2">#REF!</definedName>
    <definedName name="TheTableOLD" localSheetId="5">#REF!</definedName>
    <definedName name="TheTableOLD" localSheetId="6">#REF!</definedName>
    <definedName name="TheTableOLD">#REF!</definedName>
    <definedName name="timeseries">[1]Orientation!$B$6:$C$13</definedName>
    <definedName name="ToMonth" localSheetId="5">#REF!</definedName>
    <definedName name="ToMonth">#REF!</definedName>
    <definedName name="Tons" localSheetId="4">#REF!</definedName>
    <definedName name="Tons" localSheetId="3">#REF!</definedName>
    <definedName name="Tons" localSheetId="2">#REF!</definedName>
    <definedName name="Tons" localSheetId="5">#REF!</definedName>
    <definedName name="Tons" localSheetId="6">#REF!</definedName>
    <definedName name="Tons">#REF!</definedName>
    <definedName name="Total_Comm" localSheetId="5">'[8]Tariff Rate Sheet'!$L$214</definedName>
    <definedName name="Total_Comm">'[9]Tariff Rate Sheet'!$L$214</definedName>
    <definedName name="Total_DB" localSheetId="5">'[8]Tariff Rate Sheet'!$L$278</definedName>
    <definedName name="Total_DB">'[9]Tariff Rate Sheet'!$L$278</definedName>
    <definedName name="Total_Resi" localSheetId="5">'[8]Tariff Rate Sheet'!$L$107</definedName>
    <definedName name="Total_Resi">'[9]Tariff Rate Sheet'!$L$107</definedName>
    <definedName name="Transactions" localSheetId="4">#REF!</definedName>
    <definedName name="Transactions" localSheetId="3">#REF!</definedName>
    <definedName name="Transactions" localSheetId="2">#REF!</definedName>
    <definedName name="Transactions" localSheetId="5">#REF!</definedName>
    <definedName name="Transactions" localSheetId="6">#REF!</definedName>
    <definedName name="Transactions">#REF!</definedName>
    <definedName name="UnregulatedIS">'[21]2010 IS'!$A$12:$Q$654</definedName>
    <definedName name="VendorCode" localSheetId="5">#REF!</definedName>
    <definedName name="VendorCode" localSheetId="6">#REF!</definedName>
    <definedName name="VendorCode">'COVID EXPENSES'!$P$12</definedName>
    <definedName name="Version" localSheetId="5">[15]Data!#REF!</definedName>
    <definedName name="Version" localSheetId="6">[15]Data!#REF!</definedName>
    <definedName name="Version">[15]Data!#REF!</definedName>
    <definedName name="wrn.PrintReview.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5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5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3">#REF!</definedName>
    <definedName name="WTable" localSheetId="2">#REF!</definedName>
    <definedName name="WTable" localSheetId="5">#REF!</definedName>
    <definedName name="WTable" localSheetId="6">#REF!</definedName>
    <definedName name="WTable">#REF!</definedName>
    <definedName name="WTableOld" localSheetId="4">#REF!</definedName>
    <definedName name="WTableOld" localSheetId="3">#REF!</definedName>
    <definedName name="WTableOld" localSheetId="2">#REF!</definedName>
    <definedName name="WTableOld" localSheetId="5">#REF!</definedName>
    <definedName name="WTableOld" localSheetId="6">#REF!</definedName>
    <definedName name="WTableOld">#REF!</definedName>
    <definedName name="ww" localSheetId="4">#REF!</definedName>
    <definedName name="ww" localSheetId="3">#REF!</definedName>
    <definedName name="ww" localSheetId="2">#REF!</definedName>
    <definedName name="ww" localSheetId="5">#REF!</definedName>
    <definedName name="ww" localSheetId="6">#REF!</definedName>
    <definedName name="ww">#REF!</definedName>
    <definedName name="xperiod">[1]Orientation!$G$15</definedName>
    <definedName name="xtabin" localSheetId="5">[5]Hidden!#REF!</definedName>
    <definedName name="xtabin" localSheetId="6">[2]Hidden!#REF!</definedName>
    <definedName name="xtabin">[2]Hidden!#REF!</definedName>
    <definedName name="xx" localSheetId="4">#REF!</definedName>
    <definedName name="xx" localSheetId="3">#REF!</definedName>
    <definedName name="xx" localSheetId="2">#REF!</definedName>
    <definedName name="xx" localSheetId="5">#REF!</definedName>
    <definedName name="xx" localSheetId="6">#REF!</definedName>
    <definedName name="xx">#REF!</definedName>
    <definedName name="xxx" localSheetId="4">#REF!</definedName>
    <definedName name="xxx" localSheetId="3">#REF!</definedName>
    <definedName name="xxx" localSheetId="2">#REF!</definedName>
    <definedName name="xxx" localSheetId="5">#REF!</definedName>
    <definedName name="xxx" localSheetId="6">#REF!</definedName>
    <definedName name="xxx">#REF!</definedName>
    <definedName name="xxxx" localSheetId="4">#REF!</definedName>
    <definedName name="xxxx" localSheetId="3">#REF!</definedName>
    <definedName name="xxxx" localSheetId="2">#REF!</definedName>
    <definedName name="xxxx" localSheetId="5">#REF!</definedName>
    <definedName name="xxxx" localSheetId="6">#REF!</definedName>
    <definedName name="xxxx">#REF!</definedName>
    <definedName name="y_inter1">'[25]LG Nonpublic 2018 V5.0'!$W$55</definedName>
    <definedName name="y_inter2">'[25]LG Nonpublic 2018 V5.0'!$W$56</definedName>
    <definedName name="y_inter3">'[25]LG Nonpublic 2018 V5.0'!$Y$55</definedName>
    <definedName name="y_inter4">'[25]LG Nonpublic 2018 V5.0'!$Y$56</definedName>
    <definedName name="YearMonth" localSheetId="4">'[16]Vashon BS'!#REF!</definedName>
    <definedName name="YearMonth" localSheetId="3">'[16]Vashon BS'!#REF!</definedName>
    <definedName name="YearMonth" localSheetId="2">'[16]Vashon BS'!#REF!</definedName>
    <definedName name="YearMonth" localSheetId="5">'[17]Vashon BS'!#REF!</definedName>
    <definedName name="YearMonth" localSheetId="6">'[16]Vashon BS'!#REF!</definedName>
    <definedName name="YearMonth">'[16]Vashon BS'!#REF!</definedName>
    <definedName name="YWMedWasteDisp">#N/A</definedName>
    <definedName name="yy" localSheetId="4">#REF!</definedName>
    <definedName name="yy" localSheetId="3">#REF!</definedName>
    <definedName name="yy" localSheetId="2">#REF!</definedName>
    <definedName name="yy" localSheetId="5">#REF!</definedName>
    <definedName name="yy" localSheetId="6">#REF!</definedName>
    <definedName name="yy">#REF!</definedName>
  </definedNames>
  <calcPr calcId="162913"/>
  <pivotCaches>
    <pivotCache cacheId="0" r:id="rId38"/>
  </pivotCaches>
</workbook>
</file>

<file path=xl/calcChain.xml><?xml version="1.0" encoding="utf-8"?>
<calcChain xmlns="http://schemas.openxmlformats.org/spreadsheetml/2006/main">
  <c r="AO2" i="11" l="1"/>
  <c r="E849" i="1"/>
  <c r="G864" i="1" l="1"/>
  <c r="G862" i="1"/>
  <c r="AO1" i="11" l="1"/>
  <c r="B454" i="10" l="1"/>
  <c r="B455" i="10"/>
  <c r="B456" i="10"/>
  <c r="B457" i="10"/>
  <c r="B458" i="10"/>
  <c r="B459" i="10"/>
  <c r="B453" i="10"/>
  <c r="F848" i="1" l="1"/>
  <c r="F849" i="1"/>
  <c r="E848" i="1" l="1"/>
  <c r="E760" i="1"/>
  <c r="E663" i="1"/>
  <c r="AM160" i="11" l="1"/>
  <c r="AM259" i="11"/>
  <c r="AM261" i="11"/>
  <c r="AM260" i="11"/>
  <c r="O119" i="13" l="1"/>
  <c r="N119" i="13"/>
  <c r="K119" i="13"/>
  <c r="AM157" i="11"/>
  <c r="AN221" i="11"/>
  <c r="AM149" i="11"/>
  <c r="AM148" i="11"/>
  <c r="AM262" i="11"/>
  <c r="AM158" i="11"/>
  <c r="AM147" i="11"/>
  <c r="AN73" i="11"/>
  <c r="AM159" i="11"/>
  <c r="AM161" i="11"/>
  <c r="J119" i="13" l="1"/>
  <c r="R119" i="13"/>
  <c r="Q119" i="13"/>
  <c r="M119" i="13"/>
  <c r="S119" i="13"/>
  <c r="T119" i="13"/>
  <c r="P119" i="13"/>
  <c r="I119" i="13"/>
  <c r="AM162" i="11"/>
  <c r="U119" i="13" l="1"/>
  <c r="L119" i="13"/>
  <c r="D226" i="10" l="1"/>
  <c r="D225" i="10"/>
  <c r="I51" i="9"/>
  <c r="I50" i="9"/>
  <c r="H48" i="9"/>
  <c r="L46" i="9"/>
  <c r="H46" i="9"/>
  <c r="J46" i="9"/>
  <c r="H45" i="9"/>
  <c r="R36" i="9"/>
  <c r="H44" i="9"/>
  <c r="H42" i="9"/>
  <c r="H40" i="9"/>
  <c r="L40" i="9" s="1"/>
  <c r="H38" i="9"/>
  <c r="L38" i="9" s="1"/>
  <c r="M38" i="9"/>
  <c r="K38" i="9"/>
  <c r="Q36" i="9"/>
  <c r="G51" i="9"/>
  <c r="J50" i="9"/>
  <c r="D51" i="9"/>
  <c r="G34" i="9"/>
  <c r="M34" i="9" s="1"/>
  <c r="F34" i="9"/>
  <c r="L34" i="9" s="1"/>
  <c r="E34" i="9"/>
  <c r="K34" i="9" s="1"/>
  <c r="D34" i="9"/>
  <c r="C34" i="9"/>
  <c r="F19" i="9"/>
  <c r="L16" i="9" s="1"/>
  <c r="H16" i="9"/>
  <c r="G25" i="9"/>
  <c r="H12" i="9"/>
  <c r="H11" i="9"/>
  <c r="G19" i="9"/>
  <c r="H10" i="9"/>
  <c r="F28" i="9" s="1"/>
  <c r="H9" i="9"/>
  <c r="H8" i="9"/>
  <c r="M4" i="9"/>
  <c r="L4" i="9"/>
  <c r="K4" i="9"/>
  <c r="J4" i="9"/>
  <c r="I4" i="9"/>
  <c r="L51" i="9" l="1"/>
  <c r="J40" i="9"/>
  <c r="C28" i="9"/>
  <c r="L17" i="9"/>
  <c r="L12" i="9"/>
  <c r="D28" i="9"/>
  <c r="H28" i="9" s="1"/>
  <c r="C24" i="9"/>
  <c r="M6" i="9"/>
  <c r="M12" i="9"/>
  <c r="M16" i="9"/>
  <c r="M7" i="9"/>
  <c r="M13" i="9"/>
  <c r="D33" i="9"/>
  <c r="D27" i="9"/>
  <c r="F27" i="9"/>
  <c r="G27" i="9"/>
  <c r="M40" i="9"/>
  <c r="M46" i="9"/>
  <c r="E29" i="9"/>
  <c r="E23" i="9"/>
  <c r="M14" i="9"/>
  <c r="M17" i="9"/>
  <c r="H13" i="9"/>
  <c r="H14" i="9"/>
  <c r="G33" i="9" s="1"/>
  <c r="H15" i="9"/>
  <c r="F30" i="9" s="1"/>
  <c r="C19" i="9"/>
  <c r="G31" i="9" s="1"/>
  <c r="G23" i="9"/>
  <c r="C25" i="9"/>
  <c r="H25" i="9" s="1"/>
  <c r="E28" i="9"/>
  <c r="K40" i="9"/>
  <c r="N40" i="9" s="1"/>
  <c r="K46" i="9"/>
  <c r="E51" i="9"/>
  <c r="P7" i="9"/>
  <c r="L15" i="9"/>
  <c r="K50" i="9"/>
  <c r="N50" i="9" s="1"/>
  <c r="L10" i="9"/>
  <c r="D19" i="9"/>
  <c r="J12" i="9" s="1"/>
  <c r="C22" i="9"/>
  <c r="C27" i="9"/>
  <c r="F51" i="9"/>
  <c r="L14" i="9"/>
  <c r="H6" i="9"/>
  <c r="L7" i="9"/>
  <c r="M10" i="9"/>
  <c r="H17" i="9"/>
  <c r="E19" i="9"/>
  <c r="G28" i="9"/>
  <c r="P36" i="9"/>
  <c r="S36" i="9" s="1"/>
  <c r="Q7" i="9"/>
  <c r="M15" i="9"/>
  <c r="D23" i="9"/>
  <c r="F24" i="9"/>
  <c r="L13" i="9"/>
  <c r="J38" i="9"/>
  <c r="N38" i="9" s="1"/>
  <c r="L6" i="9"/>
  <c r="H7" i="9"/>
  <c r="L8" i="9"/>
  <c r="G24" i="9"/>
  <c r="H36" i="9"/>
  <c r="E54" i="9" s="1"/>
  <c r="C51" i="9"/>
  <c r="D55" i="9" s="1"/>
  <c r="M8" i="9"/>
  <c r="G849" i="1"/>
  <c r="G848" i="1"/>
  <c r="E850" i="1"/>
  <c r="E852" i="1" s="1"/>
  <c r="G850" i="1" l="1"/>
  <c r="AO3" i="11" s="1"/>
  <c r="D54" i="9"/>
  <c r="G55" i="9"/>
  <c r="J36" i="9"/>
  <c r="J51" i="9" s="1"/>
  <c r="N46" i="9"/>
  <c r="G26" i="9"/>
  <c r="I13" i="9"/>
  <c r="F33" i="9"/>
  <c r="C23" i="9"/>
  <c r="E33" i="9"/>
  <c r="F23" i="9"/>
  <c r="C33" i="9"/>
  <c r="H33" i="9" s="1"/>
  <c r="Q6" i="9"/>
  <c r="F32" i="9"/>
  <c r="K14" i="9"/>
  <c r="K17" i="9"/>
  <c r="K8" i="9"/>
  <c r="K6" i="9"/>
  <c r="K12" i="9"/>
  <c r="K16" i="9"/>
  <c r="K13" i="9"/>
  <c r="K7" i="9"/>
  <c r="K15" i="9"/>
  <c r="F53" i="9"/>
  <c r="G29" i="9"/>
  <c r="I12" i="9"/>
  <c r="J13" i="9"/>
  <c r="G22" i="9"/>
  <c r="H22" i="9"/>
  <c r="C32" i="9"/>
  <c r="E24" i="9"/>
  <c r="D24" i="9"/>
  <c r="H24" i="9" s="1"/>
  <c r="G32" i="9"/>
  <c r="K10" i="9"/>
  <c r="K51" i="9"/>
  <c r="I7" i="9"/>
  <c r="G54" i="9"/>
  <c r="J31" i="9"/>
  <c r="H51" i="9"/>
  <c r="M36" i="9"/>
  <c r="M51" i="9" s="1"/>
  <c r="H27" i="9"/>
  <c r="S7" i="9"/>
  <c r="P6" i="9"/>
  <c r="C54" i="9"/>
  <c r="F54" i="9"/>
  <c r="L19" i="9"/>
  <c r="C29" i="9"/>
  <c r="E30" i="9"/>
  <c r="C30" i="9"/>
  <c r="D30" i="9"/>
  <c r="D29" i="9"/>
  <c r="F29" i="9"/>
  <c r="M19" i="9"/>
  <c r="D26" i="9"/>
  <c r="F26" i="9"/>
  <c r="C26" i="9"/>
  <c r="E26" i="9"/>
  <c r="H19" i="9"/>
  <c r="E21" i="9" s="1"/>
  <c r="J10" i="9"/>
  <c r="J8" i="9"/>
  <c r="J6" i="9"/>
  <c r="J16" i="9"/>
  <c r="J15" i="9"/>
  <c r="J14" i="9"/>
  <c r="D31" i="9"/>
  <c r="J7" i="9"/>
  <c r="J17" i="9"/>
  <c r="E53" i="9"/>
  <c r="I10" i="9"/>
  <c r="I8" i="9"/>
  <c r="R6" i="9"/>
  <c r="I6" i="9"/>
  <c r="I16" i="9"/>
  <c r="I15" i="9"/>
  <c r="I14" i="9"/>
  <c r="C31" i="9"/>
  <c r="I17" i="9"/>
  <c r="C55" i="9"/>
  <c r="H55" i="9" s="1"/>
  <c r="C53" i="9"/>
  <c r="E32" i="9"/>
  <c r="G30" i="9"/>
  <c r="D32" i="9"/>
  <c r="E841" i="1"/>
  <c r="E839" i="1"/>
  <c r="E817" i="1"/>
  <c r="E814" i="1"/>
  <c r="E812" i="1"/>
  <c r="E805" i="1"/>
  <c r="E798" i="1"/>
  <c r="E789" i="1"/>
  <c r="E787" i="1"/>
  <c r="E783" i="1"/>
  <c r="E775" i="1"/>
  <c r="E764" i="1"/>
  <c r="E762" i="1"/>
  <c r="E752" i="1"/>
  <c r="E744" i="1"/>
  <c r="E735" i="1"/>
  <c r="E728" i="1"/>
  <c r="E723" i="1"/>
  <c r="E715" i="1"/>
  <c r="E708" i="1"/>
  <c r="E699" i="1"/>
  <c r="E687" i="1"/>
  <c r="E666" i="1"/>
  <c r="E655" i="1"/>
  <c r="E648" i="1"/>
  <c r="E641" i="1"/>
  <c r="E633" i="1"/>
  <c r="E626" i="1"/>
  <c r="E618" i="1"/>
  <c r="E610" i="1"/>
  <c r="E602" i="1"/>
  <c r="E594" i="1"/>
  <c r="E585" i="1"/>
  <c r="E561" i="1"/>
  <c r="AO4" i="11" l="1"/>
  <c r="AP2" i="11"/>
  <c r="H26" i="9"/>
  <c r="H23" i="9"/>
  <c r="C21" i="9"/>
  <c r="H31" i="9"/>
  <c r="H32" i="9"/>
  <c r="K19" i="9"/>
  <c r="H30" i="9"/>
  <c r="J19" i="9"/>
  <c r="N36" i="9"/>
  <c r="H29" i="9"/>
  <c r="G56" i="9"/>
  <c r="D56" i="9"/>
  <c r="C56" i="9"/>
  <c r="G53" i="9"/>
  <c r="D53" i="9"/>
  <c r="I19" i="9"/>
  <c r="G21" i="9"/>
  <c r="F21" i="9"/>
  <c r="H54" i="9"/>
  <c r="D21" i="9"/>
  <c r="S6" i="9"/>
  <c r="AS555" i="1"/>
  <c r="AQ555" i="1"/>
  <c r="AS554" i="1"/>
  <c r="AQ554" i="1"/>
  <c r="AS553" i="1"/>
  <c r="AQ553" i="1"/>
  <c r="AS552" i="1"/>
  <c r="AQ552" i="1"/>
  <c r="AS551" i="1"/>
  <c r="AQ551" i="1"/>
  <c r="AS550" i="1"/>
  <c r="AQ550" i="1"/>
  <c r="AS549" i="1"/>
  <c r="AQ549" i="1"/>
  <c r="AS548" i="1"/>
  <c r="AQ548" i="1"/>
  <c r="AS547" i="1"/>
  <c r="AQ547" i="1"/>
  <c r="AS546" i="1"/>
  <c r="AQ546" i="1"/>
  <c r="AS545" i="1"/>
  <c r="AQ545" i="1"/>
  <c r="AS544" i="1"/>
  <c r="AQ544" i="1"/>
  <c r="AS543" i="1"/>
  <c r="AQ543" i="1"/>
  <c r="AS542" i="1"/>
  <c r="AQ542" i="1"/>
  <c r="AS541" i="1"/>
  <c r="AQ541" i="1"/>
  <c r="AS540" i="1"/>
  <c r="AQ540" i="1"/>
  <c r="AS539" i="1"/>
  <c r="AQ539" i="1"/>
  <c r="AS538" i="1"/>
  <c r="AQ538" i="1"/>
  <c r="AS537" i="1"/>
  <c r="AQ537" i="1"/>
  <c r="AS536" i="1"/>
  <c r="AQ536" i="1"/>
  <c r="AS535" i="1"/>
  <c r="AQ535" i="1"/>
  <c r="AS534" i="1"/>
  <c r="AQ534" i="1"/>
  <c r="AS533" i="1"/>
  <c r="AQ533" i="1"/>
  <c r="AS532" i="1"/>
  <c r="AQ532" i="1"/>
  <c r="AS531" i="1"/>
  <c r="AQ531" i="1"/>
  <c r="AS530" i="1"/>
  <c r="AQ530" i="1"/>
  <c r="AS529" i="1"/>
  <c r="AQ529" i="1"/>
  <c r="AS528" i="1"/>
  <c r="AQ528" i="1"/>
  <c r="AS527" i="1"/>
  <c r="AQ527" i="1"/>
  <c r="AS526" i="1"/>
  <c r="AQ526" i="1"/>
  <c r="AS525" i="1"/>
  <c r="AQ525" i="1"/>
  <c r="AS524" i="1"/>
  <c r="AQ524" i="1"/>
  <c r="AS523" i="1"/>
  <c r="AQ523" i="1"/>
  <c r="AS522" i="1"/>
  <c r="AQ522" i="1"/>
  <c r="AS521" i="1"/>
  <c r="AQ521" i="1"/>
  <c r="AS520" i="1"/>
  <c r="AQ520" i="1"/>
  <c r="AS519" i="1"/>
  <c r="AQ519" i="1"/>
  <c r="AS518" i="1"/>
  <c r="AQ518" i="1"/>
  <c r="AS517" i="1"/>
  <c r="AQ517" i="1"/>
  <c r="AS516" i="1"/>
  <c r="AQ516" i="1"/>
  <c r="AS515" i="1"/>
  <c r="AQ515" i="1"/>
  <c r="AS514" i="1"/>
  <c r="AQ514" i="1"/>
  <c r="AS513" i="1"/>
  <c r="AQ513" i="1"/>
  <c r="AS512" i="1"/>
  <c r="AQ512" i="1"/>
  <c r="AS511" i="1"/>
  <c r="AQ511" i="1"/>
  <c r="AS510" i="1"/>
  <c r="AQ510" i="1"/>
  <c r="AS509" i="1"/>
  <c r="AQ509" i="1"/>
  <c r="AS508" i="1"/>
  <c r="AQ508" i="1"/>
  <c r="AS507" i="1"/>
  <c r="AQ507" i="1"/>
  <c r="AS506" i="1"/>
  <c r="AQ506" i="1"/>
  <c r="AS505" i="1"/>
  <c r="AQ505" i="1"/>
  <c r="AS504" i="1"/>
  <c r="AQ504" i="1"/>
  <c r="AS503" i="1"/>
  <c r="AQ503" i="1"/>
  <c r="AS502" i="1"/>
  <c r="AQ502" i="1"/>
  <c r="AS501" i="1"/>
  <c r="AQ501" i="1"/>
  <c r="AS500" i="1"/>
  <c r="AQ500" i="1"/>
  <c r="AS499" i="1"/>
  <c r="AQ499" i="1"/>
  <c r="AS498" i="1"/>
  <c r="AQ498" i="1"/>
  <c r="AS497" i="1"/>
  <c r="AQ497" i="1"/>
  <c r="AS496" i="1"/>
  <c r="AQ496" i="1"/>
  <c r="AS495" i="1"/>
  <c r="AQ495" i="1"/>
  <c r="AS494" i="1"/>
  <c r="AQ494" i="1"/>
  <c r="AS493" i="1"/>
  <c r="AQ493" i="1"/>
  <c r="AS492" i="1"/>
  <c r="AQ492" i="1"/>
  <c r="AS491" i="1"/>
  <c r="AQ491" i="1"/>
  <c r="AS490" i="1"/>
  <c r="AQ490" i="1"/>
  <c r="AS489" i="1"/>
  <c r="AQ489" i="1"/>
  <c r="AS488" i="1"/>
  <c r="AQ488" i="1"/>
  <c r="AS487" i="1"/>
  <c r="AQ487" i="1"/>
  <c r="AS486" i="1"/>
  <c r="AQ486" i="1"/>
  <c r="AS485" i="1"/>
  <c r="AQ485" i="1"/>
  <c r="AS484" i="1"/>
  <c r="AQ484" i="1"/>
  <c r="AS483" i="1"/>
  <c r="AQ483" i="1"/>
  <c r="AS482" i="1"/>
  <c r="AQ482" i="1"/>
  <c r="AS481" i="1"/>
  <c r="AQ481" i="1"/>
  <c r="AS480" i="1"/>
  <c r="AQ480" i="1"/>
  <c r="AS479" i="1"/>
  <c r="AQ479" i="1"/>
  <c r="AS478" i="1"/>
  <c r="AQ478" i="1"/>
  <c r="AS477" i="1"/>
  <c r="AQ477" i="1"/>
  <c r="AS476" i="1"/>
  <c r="AQ476" i="1"/>
  <c r="AS475" i="1"/>
  <c r="AQ475" i="1"/>
  <c r="AS474" i="1"/>
  <c r="AQ474" i="1"/>
  <c r="AS473" i="1"/>
  <c r="AQ473" i="1"/>
  <c r="AS472" i="1"/>
  <c r="AQ472" i="1"/>
  <c r="AS471" i="1"/>
  <c r="AQ471" i="1"/>
  <c r="AS470" i="1"/>
  <c r="AQ470" i="1"/>
  <c r="AS469" i="1"/>
  <c r="AQ469" i="1"/>
  <c r="AS468" i="1"/>
  <c r="AQ468" i="1"/>
  <c r="AS467" i="1"/>
  <c r="AQ467" i="1"/>
  <c r="AS466" i="1"/>
  <c r="AQ466" i="1"/>
  <c r="AS465" i="1"/>
  <c r="AQ465" i="1"/>
  <c r="AS464" i="1"/>
  <c r="AQ464" i="1"/>
  <c r="AS463" i="1"/>
  <c r="AQ463" i="1"/>
  <c r="AS462" i="1"/>
  <c r="AQ462" i="1"/>
  <c r="AS461" i="1"/>
  <c r="AQ461" i="1"/>
  <c r="AS460" i="1"/>
  <c r="AQ460" i="1"/>
  <c r="AS459" i="1"/>
  <c r="AQ459" i="1"/>
  <c r="AS458" i="1"/>
  <c r="AQ458" i="1"/>
  <c r="AS457" i="1"/>
  <c r="AQ457" i="1"/>
  <c r="AS456" i="1"/>
  <c r="AQ456" i="1"/>
  <c r="AS455" i="1"/>
  <c r="AQ455" i="1"/>
  <c r="AS454" i="1"/>
  <c r="AQ454" i="1"/>
  <c r="AS453" i="1"/>
  <c r="AQ453" i="1"/>
  <c r="AS452" i="1"/>
  <c r="AQ452" i="1"/>
  <c r="AS451" i="1"/>
  <c r="AQ451" i="1"/>
  <c r="AS450" i="1"/>
  <c r="AQ450" i="1"/>
  <c r="AS449" i="1"/>
  <c r="AQ449" i="1"/>
  <c r="AS448" i="1"/>
  <c r="AQ448" i="1"/>
  <c r="AS447" i="1"/>
  <c r="AQ447" i="1"/>
  <c r="AS446" i="1"/>
  <c r="AQ446" i="1"/>
  <c r="AS445" i="1"/>
  <c r="AQ445" i="1"/>
  <c r="AS444" i="1"/>
  <c r="AQ444" i="1"/>
  <c r="AS443" i="1"/>
  <c r="AQ443" i="1"/>
  <c r="AS442" i="1"/>
  <c r="AQ442" i="1"/>
  <c r="AS441" i="1"/>
  <c r="AQ441" i="1"/>
  <c r="AS440" i="1"/>
  <c r="AQ440" i="1"/>
  <c r="AS439" i="1"/>
  <c r="AQ439" i="1"/>
  <c r="AS438" i="1"/>
  <c r="AQ438" i="1"/>
  <c r="AS437" i="1"/>
  <c r="AQ437" i="1"/>
  <c r="AS436" i="1"/>
  <c r="AQ436" i="1"/>
  <c r="AS435" i="1"/>
  <c r="AQ435" i="1"/>
  <c r="AS434" i="1"/>
  <c r="AQ434" i="1"/>
  <c r="AS433" i="1"/>
  <c r="AQ433" i="1"/>
  <c r="AS432" i="1"/>
  <c r="AQ432" i="1"/>
  <c r="AS431" i="1"/>
  <c r="AQ431" i="1"/>
  <c r="AS430" i="1"/>
  <c r="AQ430" i="1"/>
  <c r="AS429" i="1"/>
  <c r="AQ429" i="1"/>
  <c r="AS428" i="1"/>
  <c r="AQ428" i="1"/>
  <c r="AS427" i="1"/>
  <c r="AQ427" i="1"/>
  <c r="AS426" i="1"/>
  <c r="AQ426" i="1"/>
  <c r="AS425" i="1"/>
  <c r="AQ425" i="1"/>
  <c r="AS424" i="1"/>
  <c r="AQ424" i="1"/>
  <c r="AS423" i="1"/>
  <c r="AQ423" i="1"/>
  <c r="AS422" i="1"/>
  <c r="AQ422" i="1"/>
  <c r="AS421" i="1"/>
  <c r="AQ421" i="1"/>
  <c r="AS420" i="1"/>
  <c r="AQ420" i="1"/>
  <c r="AS419" i="1"/>
  <c r="AQ419" i="1"/>
  <c r="AS418" i="1"/>
  <c r="AQ418" i="1"/>
  <c r="AS417" i="1"/>
  <c r="AQ417" i="1"/>
  <c r="AS416" i="1"/>
  <c r="AQ416" i="1"/>
  <c r="AS415" i="1"/>
  <c r="AQ415" i="1"/>
  <c r="AS414" i="1"/>
  <c r="AQ414" i="1"/>
  <c r="AS413" i="1"/>
  <c r="AQ413" i="1"/>
  <c r="AS412" i="1"/>
  <c r="AQ412" i="1"/>
  <c r="AS411" i="1"/>
  <c r="AQ411" i="1"/>
  <c r="AS410" i="1"/>
  <c r="AQ410" i="1"/>
  <c r="AS409" i="1"/>
  <c r="AQ409" i="1"/>
  <c r="AS408" i="1"/>
  <c r="AQ408" i="1"/>
  <c r="AS407" i="1"/>
  <c r="AQ407" i="1"/>
  <c r="AS406" i="1"/>
  <c r="AQ406" i="1"/>
  <c r="AS405" i="1"/>
  <c r="AQ405" i="1"/>
  <c r="AS404" i="1"/>
  <c r="AQ404" i="1"/>
  <c r="AS403" i="1"/>
  <c r="AQ403" i="1"/>
  <c r="AS402" i="1"/>
  <c r="AQ402" i="1"/>
  <c r="AS401" i="1"/>
  <c r="AQ401" i="1"/>
  <c r="AS400" i="1"/>
  <c r="AQ400" i="1"/>
  <c r="AS399" i="1"/>
  <c r="AQ399" i="1"/>
  <c r="AS398" i="1"/>
  <c r="AQ398" i="1"/>
  <c r="AS397" i="1"/>
  <c r="AQ397" i="1"/>
  <c r="AS396" i="1"/>
  <c r="AQ396" i="1"/>
  <c r="AS395" i="1"/>
  <c r="AQ395" i="1"/>
  <c r="AS394" i="1"/>
  <c r="AQ394" i="1"/>
  <c r="AS393" i="1"/>
  <c r="AQ393" i="1"/>
  <c r="AS392" i="1"/>
  <c r="AQ392" i="1"/>
  <c r="AS391" i="1"/>
  <c r="AQ391" i="1"/>
  <c r="AS390" i="1"/>
  <c r="AQ390" i="1"/>
  <c r="AS389" i="1"/>
  <c r="AQ389" i="1"/>
  <c r="AS388" i="1"/>
  <c r="AQ388" i="1"/>
  <c r="AS387" i="1"/>
  <c r="AQ387" i="1"/>
  <c r="AS386" i="1"/>
  <c r="AQ386" i="1"/>
  <c r="AS385" i="1"/>
  <c r="AQ385" i="1"/>
  <c r="AS384" i="1"/>
  <c r="AQ384" i="1"/>
  <c r="AS383" i="1"/>
  <c r="AQ383" i="1"/>
  <c r="AS382" i="1"/>
  <c r="AQ382" i="1"/>
  <c r="AS381" i="1"/>
  <c r="AQ381" i="1"/>
  <c r="AS380" i="1"/>
  <c r="AQ380" i="1"/>
  <c r="AS379" i="1"/>
  <c r="AQ379" i="1"/>
  <c r="AS378" i="1"/>
  <c r="AQ378" i="1"/>
  <c r="AS377" i="1"/>
  <c r="AQ377" i="1"/>
  <c r="AS376" i="1"/>
  <c r="AQ376" i="1"/>
  <c r="AS375" i="1"/>
  <c r="AQ375" i="1"/>
  <c r="AS374" i="1"/>
  <c r="AQ374" i="1"/>
  <c r="AS373" i="1"/>
  <c r="AQ373" i="1"/>
  <c r="AS372" i="1"/>
  <c r="AQ372" i="1"/>
  <c r="AS371" i="1"/>
  <c r="AQ371" i="1"/>
  <c r="AS370" i="1"/>
  <c r="AQ370" i="1"/>
  <c r="AS369" i="1"/>
  <c r="AQ369" i="1"/>
  <c r="AS368" i="1"/>
  <c r="AQ368" i="1"/>
  <c r="AS367" i="1"/>
  <c r="AQ367" i="1"/>
  <c r="AS366" i="1"/>
  <c r="AQ366" i="1"/>
  <c r="AS365" i="1"/>
  <c r="AQ365" i="1"/>
  <c r="AS364" i="1"/>
  <c r="AQ364" i="1"/>
  <c r="AS363" i="1"/>
  <c r="AQ363" i="1"/>
  <c r="AS362" i="1"/>
  <c r="AQ362" i="1"/>
  <c r="AS361" i="1"/>
  <c r="AQ361" i="1"/>
  <c r="AS360" i="1"/>
  <c r="AQ360" i="1"/>
  <c r="AS359" i="1"/>
  <c r="AQ359" i="1"/>
  <c r="AS358" i="1"/>
  <c r="AQ358" i="1"/>
  <c r="AS357" i="1"/>
  <c r="AQ357" i="1"/>
  <c r="AS356" i="1"/>
  <c r="AQ356" i="1"/>
  <c r="AS355" i="1"/>
  <c r="AQ355" i="1"/>
  <c r="AS354" i="1"/>
  <c r="AQ354" i="1"/>
  <c r="AS353" i="1"/>
  <c r="AQ353" i="1"/>
  <c r="AS352" i="1"/>
  <c r="AQ352" i="1"/>
  <c r="AS351" i="1"/>
  <c r="AQ351" i="1"/>
  <c r="AS350" i="1"/>
  <c r="AQ350" i="1"/>
  <c r="AS349" i="1"/>
  <c r="AQ349" i="1"/>
  <c r="AS348" i="1"/>
  <c r="AQ348" i="1"/>
  <c r="AS347" i="1"/>
  <c r="AQ347" i="1"/>
  <c r="AS346" i="1"/>
  <c r="AQ346" i="1"/>
  <c r="AS345" i="1"/>
  <c r="AQ345" i="1"/>
  <c r="AS344" i="1"/>
  <c r="AQ344" i="1"/>
  <c r="AS343" i="1"/>
  <c r="AQ343" i="1"/>
  <c r="AS342" i="1"/>
  <c r="AQ342" i="1"/>
  <c r="AS341" i="1"/>
  <c r="AQ341" i="1"/>
  <c r="AS340" i="1"/>
  <c r="AQ340" i="1"/>
  <c r="AS339" i="1"/>
  <c r="AQ339" i="1"/>
  <c r="AS338" i="1"/>
  <c r="AQ338" i="1"/>
  <c r="AS337" i="1"/>
  <c r="AQ337" i="1"/>
  <c r="AS336" i="1"/>
  <c r="AQ336" i="1"/>
  <c r="AS335" i="1"/>
  <c r="AQ335" i="1"/>
  <c r="AS334" i="1"/>
  <c r="AQ334" i="1"/>
  <c r="AS333" i="1"/>
  <c r="AQ333" i="1"/>
  <c r="AS332" i="1"/>
  <c r="AQ332" i="1"/>
  <c r="AS331" i="1"/>
  <c r="AQ331" i="1"/>
  <c r="AS330" i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W36" i="12" l="1"/>
  <c r="W30" i="12"/>
  <c r="W23" i="12"/>
  <c r="AN222" i="11"/>
  <c r="AN216" i="11"/>
  <c r="AN68" i="11"/>
  <c r="AM227" i="11"/>
  <c r="AM85" i="11"/>
  <c r="AM76" i="11"/>
  <c r="D2" i="10"/>
  <c r="C54" i="10" s="1"/>
  <c r="AM279" i="11"/>
  <c r="AM87" i="11"/>
  <c r="C220" i="10"/>
  <c r="D220" i="10" s="1"/>
  <c r="C283" i="10"/>
  <c r="D283" i="10" s="1"/>
  <c r="D115" i="10"/>
  <c r="C152" i="10"/>
  <c r="D152" i="10" s="1"/>
  <c r="D299" i="10"/>
  <c r="D297" i="10"/>
  <c r="D296" i="10"/>
  <c r="D298" i="10"/>
  <c r="C259" i="10"/>
  <c r="C248" i="10"/>
  <c r="C233" i="10"/>
  <c r="C206" i="10"/>
  <c r="C173" i="10"/>
  <c r="C165" i="10"/>
  <c r="C156" i="10"/>
  <c r="C125" i="10"/>
  <c r="C108" i="10"/>
  <c r="C260" i="10"/>
  <c r="C249" i="10"/>
  <c r="C215" i="10"/>
  <c r="C200" i="10"/>
  <c r="C182" i="10"/>
  <c r="C174" i="10"/>
  <c r="C126" i="10"/>
  <c r="C104" i="10"/>
  <c r="C246" i="10"/>
  <c r="C209" i="10"/>
  <c r="C192" i="10"/>
  <c r="C175" i="10"/>
  <c r="C147" i="10"/>
  <c r="C127" i="10"/>
  <c r="C258" i="10"/>
  <c r="C238" i="10"/>
  <c r="C184" i="10"/>
  <c r="C144" i="10"/>
  <c r="C194" i="10"/>
  <c r="C143" i="10"/>
  <c r="C211" i="10"/>
  <c r="C195" i="10"/>
  <c r="C163" i="10"/>
  <c r="C204" i="10"/>
  <c r="C112" i="10"/>
  <c r="C213" i="10"/>
  <c r="C181" i="10"/>
  <c r="C124" i="10"/>
  <c r="C166" i="10"/>
  <c r="C201" i="10"/>
  <c r="C168" i="10"/>
  <c r="C239" i="10"/>
  <c r="C185" i="10"/>
  <c r="C169" i="10"/>
  <c r="C99" i="10"/>
  <c r="C254" i="10"/>
  <c r="C186" i="10"/>
  <c r="C138" i="10"/>
  <c r="C237" i="10"/>
  <c r="C187" i="10"/>
  <c r="C137" i="10"/>
  <c r="C247" i="10"/>
  <c r="C197" i="10"/>
  <c r="C158" i="10"/>
  <c r="C95" i="10"/>
  <c r="C183" i="10"/>
  <c r="C105" i="10"/>
  <c r="C193" i="10"/>
  <c r="C176" i="10"/>
  <c r="C123" i="10"/>
  <c r="C253" i="10"/>
  <c r="C202" i="10"/>
  <c r="C177" i="10"/>
  <c r="C120" i="10"/>
  <c r="C240" i="10"/>
  <c r="C203" i="10"/>
  <c r="C178" i="10"/>
  <c r="C113" i="10"/>
  <c r="C212" i="10"/>
  <c r="C196" i="10"/>
  <c r="C157" i="10"/>
  <c r="C98" i="10"/>
  <c r="C232" i="10"/>
  <c r="C205" i="10"/>
  <c r="C164" i="10"/>
  <c r="C109" i="10"/>
  <c r="C93" i="10"/>
  <c r="C49" i="10"/>
  <c r="C36" i="10"/>
  <c r="C35" i="10"/>
  <c r="C19" i="10"/>
  <c r="C20" i="10"/>
  <c r="C85" i="10"/>
  <c r="C45" i="10"/>
  <c r="C38" i="10"/>
  <c r="C30" i="10"/>
  <c r="C21" i="10"/>
  <c r="C83" i="10"/>
  <c r="C39" i="10"/>
  <c r="C84" i="10"/>
  <c r="C48" i="10"/>
  <c r="C37" i="10"/>
  <c r="C31" i="10"/>
  <c r="C44" i="10"/>
  <c r="C26" i="10"/>
  <c r="C18" i="10"/>
  <c r="H53" i="9"/>
  <c r="H21" i="9"/>
  <c r="H56" i="9"/>
  <c r="D16" i="1"/>
  <c r="E16" i="1"/>
  <c r="D17" i="1"/>
  <c r="E17" i="1"/>
  <c r="G17" i="1"/>
  <c r="AQ20" i="1"/>
  <c r="AS20" i="1"/>
  <c r="U4" i="1"/>
  <c r="Q4" i="1"/>
  <c r="Q5" i="1"/>
  <c r="Y4" i="1"/>
  <c r="B5" i="1"/>
  <c r="C252" i="10" l="1"/>
  <c r="C218" i="10"/>
  <c r="C231" i="10"/>
  <c r="D231" i="10" s="1"/>
  <c r="C234" i="10"/>
  <c r="C191" i="10"/>
  <c r="C261" i="10"/>
  <c r="D261" i="10" s="1"/>
  <c r="C100" i="10"/>
  <c r="C103" i="10"/>
  <c r="C172" i="10"/>
  <c r="C210" i="10"/>
  <c r="D210" i="10" s="1"/>
  <c r="C167" i="10"/>
  <c r="C150" i="10"/>
  <c r="D150" i="10" s="1"/>
  <c r="C94" i="10"/>
  <c r="C214" i="10"/>
  <c r="C448" i="10"/>
  <c r="D448" i="10" s="1"/>
  <c r="C406" i="10"/>
  <c r="D406" i="10" s="1"/>
  <c r="C350" i="10"/>
  <c r="D350" i="10" s="1"/>
  <c r="C462" i="10"/>
  <c r="D462" i="10" s="1"/>
  <c r="C424" i="10"/>
  <c r="D424" i="10" s="1"/>
  <c r="C393" i="10"/>
  <c r="D393" i="10" s="1"/>
  <c r="C270" i="10"/>
  <c r="D270" i="10" s="1"/>
  <c r="C418" i="10"/>
  <c r="D418" i="10" s="1"/>
  <c r="C291" i="10"/>
  <c r="D291" i="10" s="1"/>
  <c r="C277" i="10"/>
  <c r="D277" i="10" s="1"/>
  <c r="D215" i="10"/>
  <c r="C330" i="10"/>
  <c r="D330" i="10" s="1"/>
  <c r="C465" i="10"/>
  <c r="D465" i="10" s="1"/>
  <c r="C429" i="10"/>
  <c r="D429" i="10" s="1"/>
  <c r="C399" i="10"/>
  <c r="D399" i="10" s="1"/>
  <c r="C417" i="10"/>
  <c r="D417" i="10" s="1"/>
  <c r="C444" i="10"/>
  <c r="D444" i="10" s="1"/>
  <c r="C364" i="10"/>
  <c r="D364" i="10" s="1"/>
  <c r="C325" i="10"/>
  <c r="D325" i="10" s="1"/>
  <c r="C321" i="10"/>
  <c r="D321" i="10" s="1"/>
  <c r="D213" i="10"/>
  <c r="C445" i="10"/>
  <c r="D445" i="10" s="1"/>
  <c r="C329" i="10"/>
  <c r="D329" i="10" s="1"/>
  <c r="C332" i="10"/>
  <c r="D332" i="10" s="1"/>
  <c r="C423" i="10"/>
  <c r="D423" i="10" s="1"/>
  <c r="C453" i="10"/>
  <c r="D453" i="10" s="1"/>
  <c r="C355" i="10"/>
  <c r="D355" i="10" s="1"/>
  <c r="C456" i="10"/>
  <c r="D456" i="10" s="1"/>
  <c r="C431" i="10"/>
  <c r="D431" i="10" s="1"/>
  <c r="C401" i="10"/>
  <c r="D401" i="10" s="1"/>
  <c r="C450" i="10"/>
  <c r="D450" i="10" s="1"/>
  <c r="C412" i="10"/>
  <c r="D412" i="10" s="1"/>
  <c r="C287" i="10"/>
  <c r="D287" i="10" s="1"/>
  <c r="C413" i="10"/>
  <c r="D413" i="10" s="1"/>
  <c r="C458" i="10"/>
  <c r="D458" i="10" s="1"/>
  <c r="C439" i="10"/>
  <c r="D439" i="10" s="1"/>
  <c r="C339" i="10"/>
  <c r="D339" i="10" s="1"/>
  <c r="D247" i="10"/>
  <c r="C426" i="10"/>
  <c r="D426" i="10" s="1"/>
  <c r="C425" i="10"/>
  <c r="D425" i="10" s="1"/>
  <c r="C432" i="10"/>
  <c r="D432" i="10" s="1"/>
  <c r="C354" i="10"/>
  <c r="D354" i="10" s="1"/>
  <c r="C345" i="10"/>
  <c r="D345" i="10" s="1"/>
  <c r="C466" i="10"/>
  <c r="D466" i="10" s="1"/>
  <c r="C420" i="10"/>
  <c r="D420" i="10" s="1"/>
  <c r="C389" i="10"/>
  <c r="D389" i="10" s="1"/>
  <c r="C377" i="10"/>
  <c r="D377" i="10" s="1"/>
  <c r="C264" i="10"/>
  <c r="D264" i="10" s="1"/>
  <c r="C386" i="10"/>
  <c r="D386" i="10" s="1"/>
  <c r="C455" i="10"/>
  <c r="D455" i="10" s="1"/>
  <c r="C363" i="10"/>
  <c r="D363" i="10" s="1"/>
  <c r="C398" i="10"/>
  <c r="D398" i="10" s="1"/>
  <c r="C405" i="10"/>
  <c r="D405" i="10" s="1"/>
  <c r="C356" i="10"/>
  <c r="D356" i="10" s="1"/>
  <c r="C358" i="10"/>
  <c r="D358" i="10" s="1"/>
  <c r="C333" i="10"/>
  <c r="D333" i="10" s="1"/>
  <c r="C457" i="10"/>
  <c r="D457" i="10" s="1"/>
  <c r="C347" i="10"/>
  <c r="D347" i="10" s="1"/>
  <c r="C411" i="10"/>
  <c r="D411" i="10" s="1"/>
  <c r="C265" i="10"/>
  <c r="D265" i="10" s="1"/>
  <c r="C400" i="10"/>
  <c r="D400" i="10" s="1"/>
  <c r="C130" i="10"/>
  <c r="D130" i="10" s="1"/>
  <c r="C381" i="10"/>
  <c r="D381" i="10" s="1"/>
  <c r="C407" i="10"/>
  <c r="D407" i="10" s="1"/>
  <c r="C459" i="10"/>
  <c r="D459" i="10" s="1"/>
  <c r="C275" i="10"/>
  <c r="D275" i="10" s="1"/>
  <c r="C454" i="10"/>
  <c r="D454" i="10" s="1"/>
  <c r="C368" i="10"/>
  <c r="D368" i="10" s="1"/>
  <c r="C346" i="10"/>
  <c r="D346" i="10" s="1"/>
  <c r="C272" i="10"/>
  <c r="D272" i="10" s="1"/>
  <c r="D193" i="10"/>
  <c r="D147" i="10"/>
  <c r="D120" i="10"/>
  <c r="C292" i="10"/>
  <c r="D292" i="10" s="1"/>
  <c r="C410" i="10"/>
  <c r="D410" i="10" s="1"/>
  <c r="C447" i="10"/>
  <c r="D447" i="10" s="1"/>
  <c r="C348" i="10"/>
  <c r="D348" i="10" s="1"/>
  <c r="C316" i="10"/>
  <c r="D316" i="10" s="1"/>
  <c r="C446" i="10"/>
  <c r="D446" i="10" s="1"/>
  <c r="C392" i="10"/>
  <c r="D392" i="10" s="1"/>
  <c r="D252" i="10"/>
  <c r="C276" i="10"/>
  <c r="D276" i="10" s="1"/>
  <c r="C331" i="10"/>
  <c r="D331" i="10" s="1"/>
  <c r="D260" i="10"/>
  <c r="C369" i="10"/>
  <c r="D369" i="10" s="1"/>
  <c r="C342" i="10"/>
  <c r="D342" i="10" s="1"/>
  <c r="D234" i="10"/>
  <c r="C349" i="10"/>
  <c r="D349" i="10" s="1"/>
  <c r="C419" i="10"/>
  <c r="D419" i="10" s="1"/>
  <c r="C334" i="10"/>
  <c r="D334" i="10" s="1"/>
  <c r="D254" i="10"/>
  <c r="C271" i="10"/>
  <c r="D271" i="10" s="1"/>
  <c r="C438" i="10"/>
  <c r="D438" i="10" s="1"/>
  <c r="D211" i="10"/>
  <c r="C73" i="10"/>
  <c r="D73" i="10" s="1"/>
  <c r="C266" i="10"/>
  <c r="D266" i="10" s="1"/>
  <c r="D248" i="10"/>
  <c r="C353" i="10"/>
  <c r="D353" i="10" s="1"/>
  <c r="D259" i="10"/>
  <c r="C449" i="10"/>
  <c r="D449" i="10" s="1"/>
  <c r="C404" i="10"/>
  <c r="D404" i="10" s="1"/>
  <c r="D258" i="10"/>
  <c r="C281" i="10"/>
  <c r="D281" i="10" s="1"/>
  <c r="C430" i="10"/>
  <c r="D430" i="10" s="1"/>
  <c r="C374" i="10"/>
  <c r="D374" i="10" s="1"/>
  <c r="D191" i="10"/>
  <c r="D194" i="10"/>
  <c r="D218" i="10"/>
  <c r="D192" i="10"/>
  <c r="D18" i="10"/>
  <c r="C53" i="10"/>
  <c r="D53" i="10" s="1"/>
  <c r="D249" i="10"/>
  <c r="D167" i="10"/>
  <c r="D186" i="10"/>
  <c r="D39" i="10"/>
  <c r="D137" i="10"/>
  <c r="C72" i="10"/>
  <c r="D72" i="10" s="1"/>
  <c r="D123" i="10"/>
  <c r="D202" i="10"/>
  <c r="D184" i="10"/>
  <c r="C67" i="10"/>
  <c r="D67" i="10" s="1"/>
  <c r="D126" i="10"/>
  <c r="D99" i="10"/>
  <c r="D35" i="10"/>
  <c r="C65" i="10"/>
  <c r="D65" i="10" s="1"/>
  <c r="D31" i="10"/>
  <c r="C79" i="10"/>
  <c r="D79" i="10" s="1"/>
  <c r="D174" i="10"/>
  <c r="C387" i="10"/>
  <c r="D387" i="10" s="1"/>
  <c r="C317" i="10"/>
  <c r="D317" i="10" s="1"/>
  <c r="C357" i="10"/>
  <c r="D357" i="10" s="1"/>
  <c r="C435" i="10"/>
  <c r="D435" i="10" s="1"/>
  <c r="D196" i="10"/>
  <c r="D212" i="10"/>
  <c r="D44" i="10"/>
  <c r="D214" i="10"/>
  <c r="C60" i="10"/>
  <c r="D60" i="10" s="1"/>
  <c r="D182" i="10"/>
  <c r="C315" i="10"/>
  <c r="D315" i="10" s="1"/>
  <c r="C306" i="10"/>
  <c r="D306" i="10" s="1"/>
  <c r="D246" i="10"/>
  <c r="D166" i="10"/>
  <c r="D173" i="10"/>
  <c r="C68" i="10"/>
  <c r="D68" i="10" s="1"/>
  <c r="D195" i="10"/>
  <c r="D105" i="10"/>
  <c r="C71" i="10"/>
  <c r="D71" i="10" s="1"/>
  <c r="D48" i="10"/>
  <c r="D209" i="10"/>
  <c r="D54" i="10"/>
  <c r="D37" i="10"/>
  <c r="D205" i="10"/>
  <c r="D187" i="10"/>
  <c r="D143" i="10"/>
  <c r="C340" i="10"/>
  <c r="D340" i="10" s="1"/>
  <c r="D169" i="10"/>
  <c r="C314" i="10"/>
  <c r="D314" i="10" s="1"/>
  <c r="D172" i="10"/>
  <c r="C388" i="10"/>
  <c r="D388" i="10" s="1"/>
  <c r="D197" i="10"/>
  <c r="D30" i="10"/>
  <c r="D253" i="10"/>
  <c r="C57" i="10"/>
  <c r="D57" i="10" s="1"/>
  <c r="D19" i="10"/>
  <c r="C90" i="10"/>
  <c r="D95" i="10" s="1"/>
  <c r="C58" i="10"/>
  <c r="D58" i="10" s="1"/>
  <c r="D240" i="10"/>
  <c r="C66" i="10"/>
  <c r="D66" i="10" s="1"/>
  <c r="D45" i="10"/>
  <c r="D157" i="10"/>
  <c r="D49" i="10"/>
  <c r="D138" i="10"/>
  <c r="C282" i="10"/>
  <c r="D282" i="10" s="1"/>
  <c r="D38" i="10"/>
  <c r="D21" i="10"/>
  <c r="D177" i="10"/>
  <c r="C89" i="10"/>
  <c r="D89" i="10" s="1"/>
  <c r="C14" i="10"/>
  <c r="D14" i="10" s="1"/>
  <c r="D11" i="10"/>
  <c r="D206" i="10"/>
  <c r="C74" i="10"/>
  <c r="D74" i="10" s="1"/>
  <c r="D113" i="10"/>
  <c r="C324" i="10"/>
  <c r="D324" i="10" s="1"/>
  <c r="C78" i="10"/>
  <c r="D78" i="10" s="1"/>
  <c r="C338" i="10"/>
  <c r="D338" i="10" s="1"/>
  <c r="D233" i="10"/>
  <c r="D175" i="10"/>
  <c r="D201" i="10"/>
  <c r="C372" i="10"/>
  <c r="D372" i="10" s="1"/>
  <c r="C313" i="10"/>
  <c r="D313" i="10" s="1"/>
  <c r="C373" i="10"/>
  <c r="D373" i="10" s="1"/>
  <c r="D176" i="10"/>
  <c r="C307" i="10"/>
  <c r="D307" i="10" s="1"/>
  <c r="C367" i="10"/>
  <c r="D367" i="10" s="1"/>
  <c r="D36" i="10"/>
  <c r="C309" i="10"/>
  <c r="D309" i="10" s="1"/>
  <c r="D158" i="10"/>
  <c r="D185" i="10"/>
  <c r="D203" i="10"/>
  <c r="D183" i="10"/>
  <c r="D112" i="10"/>
  <c r="C80" i="10"/>
  <c r="D80" i="10" s="1"/>
  <c r="C322" i="10"/>
  <c r="D322" i="10" s="1"/>
  <c r="D127" i="10"/>
  <c r="C323" i="10"/>
  <c r="D323" i="10" s="1"/>
  <c r="C378" i="10"/>
  <c r="D378" i="10" s="1"/>
  <c r="D239" i="10"/>
  <c r="C133" i="10"/>
  <c r="D133" i="10" s="1"/>
  <c r="C88" i="10"/>
  <c r="D88" i="10" s="1"/>
  <c r="D237" i="10"/>
  <c r="D238" i="10"/>
  <c r="C304" i="10"/>
  <c r="D304" i="10" s="1"/>
  <c r="D204" i="10"/>
  <c r="C337" i="10"/>
  <c r="D337" i="10" s="1"/>
  <c r="D20" i="10"/>
  <c r="D165" i="10"/>
  <c r="D181" i="10"/>
  <c r="C341" i="10"/>
  <c r="D341" i="10" s="1"/>
  <c r="D163" i="10"/>
  <c r="D125" i="10"/>
  <c r="D156" i="10"/>
  <c r="D178" i="10"/>
  <c r="D26" i="10"/>
  <c r="D124" i="10"/>
  <c r="C305" i="10"/>
  <c r="D305" i="10" s="1"/>
  <c r="D168" i="10"/>
  <c r="D144" i="10"/>
  <c r="D200" i="10"/>
  <c r="D232" i="10"/>
  <c r="C308" i="10"/>
  <c r="D308" i="10" s="1"/>
  <c r="C312" i="10"/>
  <c r="D312" i="10" s="1"/>
  <c r="C320" i="10"/>
  <c r="D320" i="10" s="1"/>
  <c r="D164" i="10"/>
  <c r="D98" i="10"/>
  <c r="D94" i="10" l="1"/>
  <c r="D100" i="10"/>
  <c r="D84" i="10"/>
  <c r="D104" i="10"/>
  <c r="D103" i="10"/>
  <c r="D93" i="10"/>
  <c r="D108" i="10"/>
  <c r="D109" i="10"/>
  <c r="D85" i="10"/>
  <c r="D90" i="10"/>
  <c r="D83" i="10"/>
</calcChain>
</file>

<file path=xl/comments1.xml><?xml version="1.0" encoding="utf-8"?>
<comments xmlns="http://schemas.openxmlformats.org/spreadsheetml/2006/main">
  <authors>
    <author>igort</author>
    <author>Interject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</commentList>
</comments>
</file>

<file path=xl/comments2.xml><?xml version="1.0" encoding="utf-8"?>
<comments xmlns="http://schemas.openxmlformats.org/spreadsheetml/2006/main">
  <authors>
    <author>Akasha Leffler</author>
    <author>Heather Garland</author>
    <author>Brittany Mani</author>
  </authors>
  <commentList>
    <comment ref="AO3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Grossed up for B&amp;O tax and WUTC fee
</t>
        </r>
      </text>
    </comment>
    <comment ref="C268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Related to LRI hauls from Anderson Island - need to exclude from Regulated.</t>
        </r>
      </text>
    </comment>
    <comment ref="H268" authorId="2" shapeId="0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Price changes in the summer vs winter - we bill what the ferry ticket costs</t>
        </r>
      </text>
    </comment>
    <comment ref="I268" authorId="2" shapeId="0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Price changes in the summer vs winter - we bill what the ferry ticket costs</t>
        </r>
      </text>
    </comment>
  </commentList>
</comments>
</file>

<file path=xl/comments3.xml><?xml version="1.0" encoding="utf-8"?>
<comments xmlns="http://schemas.openxmlformats.org/spreadsheetml/2006/main">
  <authors>
    <author>Barbara Quelch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Barbara Quelch:</t>
        </r>
        <r>
          <rPr>
            <sz val="9"/>
            <color indexed="81"/>
            <rFont val="Tahoma"/>
            <family val="2"/>
          </rPr>
          <t xml:space="preserve">
Added
</t>
        </r>
      </text>
    </comment>
  </commentList>
</comments>
</file>

<file path=xl/comments4.xml><?xml version="1.0" encoding="utf-8"?>
<comments xmlns="http://schemas.openxmlformats.org/spreadsheetml/2006/main">
  <authors>
    <author>Brittany Mani</author>
    <author>Heather Garland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Unit counts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Unit Counts</t>
        </r>
      </text>
    </comment>
  </commentList>
</comments>
</file>

<file path=xl/sharedStrings.xml><?xml version="1.0" encoding="utf-8"?>
<sst xmlns="http://schemas.openxmlformats.org/spreadsheetml/2006/main" count="8332" uniqueCount="1716">
  <si>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</si>
  <si>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</si>
  <si>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</si>
  <si>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</si>
  <si>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</si>
  <si>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</si>
  <si>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</si>
  <si>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</si>
  <si>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</si>
  <si>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</si>
  <si>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</si>
  <si>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</si>
  <si>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</si>
  <si>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</si>
  <si>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</si>
  <si>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</si>
  <si>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</si>
  <si>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</si>
  <si>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</si>
  <si>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</si>
  <si>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</si>
  <si>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</si>
  <si>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</si>
  <si>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</si>
  <si>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</si>
  <si>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</si>
  <si>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</si>
  <si>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</si>
  <si>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</si>
  <si>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</si>
  <si>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</si>
  <si>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</si>
  <si>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</si>
  <si>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</si>
  <si>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</si>
  <si>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</si>
  <si>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</si>
  <si>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</si>
  <si>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</si>
  <si>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</si>
  <si>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</si>
  <si>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</si>
  <si>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</si>
  <si>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</si>
  <si>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</si>
  <si>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</si>
  <si>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</si>
  <si>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</si>
  <si>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</si>
  <si>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</si>
  <si>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</si>
  <si>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</si>
  <si>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</si>
  <si>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</si>
  <si>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</si>
  <si>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</si>
  <si>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</si>
  <si>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</si>
  <si>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</si>
  <si>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</si>
  <si>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</si>
  <si>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</si>
  <si>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</si>
  <si>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</si>
  <si>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</si>
  <si>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</si>
  <si>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</si>
  <si>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</si>
  <si>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</si>
  <si>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</si>
  <si>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</si>
  <si>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</si>
  <si>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</si>
  <si>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</si>
  <si>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</si>
  <si>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</si>
  <si>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</si>
  <si>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</si>
  <si>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</si>
  <si>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</si>
  <si>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</si>
  <si>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</si>
  <si>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</si>
  <si>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</si>
  <si>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</si>
  <si>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</si>
  <si>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</si>
  <si>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</si>
  <si>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</si>
  <si>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</si>
  <si>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</si>
  <si>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</si>
  <si>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</si>
  <si>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</si>
  <si>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</si>
  <si>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</si>
  <si>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</si>
  <si>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</si>
  <si>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</si>
  <si>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</si>
  <si>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</si>
  <si>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</si>
  <si>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</si>
  <si>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</si>
  <si>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</si>
  <si>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</si>
  <si>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</si>
  <si>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</si>
  <si>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</si>
  <si>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</si>
  <si>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</si>
  <si>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</si>
  <si>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</si>
  <si>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</si>
  <si>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</si>
  <si>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</si>
  <si>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</si>
  <si>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</si>
  <si>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</si>
  <si>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</si>
  <si>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</si>
  <si>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</si>
  <si>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</si>
  <si>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</si>
  <si>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</si>
  <si>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</si>
  <si>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</si>
  <si>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</si>
  <si>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</si>
  <si>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19</t>
  </si>
  <si>
    <t>2180</t>
  </si>
  <si>
    <t>2020-03</t>
  </si>
  <si>
    <t>50065-2180-000-19</t>
  </si>
  <si>
    <t>USD</t>
  </si>
  <si>
    <t>JRNLWA00406578</t>
  </si>
  <si>
    <t>P</t>
  </si>
  <si>
    <t>B1 3/18/20 - 3/31/20</t>
  </si>
  <si>
    <t>LaurenTi</t>
  </si>
  <si>
    <t>0/JE IC</t>
  </si>
  <si>
    <t>B1:2020-07:ER Wages</t>
  </si>
  <si>
    <t>JRNL00968153</t>
  </si>
  <si>
    <t>70165-2180-000-19</t>
  </si>
  <si>
    <t>B1:2020-07:Expense Reimbursement</t>
  </si>
  <si>
    <t>50086-2180-000-19</t>
  </si>
  <si>
    <t>JRNLWA00406648</t>
  </si>
  <si>
    <t>Pcard Activity - March</t>
  </si>
  <si>
    <t>HeatherWe</t>
  </si>
  <si>
    <t>GRAINGER~TRAVIS ROBERTSON</t>
  </si>
  <si>
    <t>JRNL00968345</t>
  </si>
  <si>
    <t>THE HOME DEPOT 4747~TRAVIS ROBERTSON</t>
  </si>
  <si>
    <t>SMART FOODSERVICE 579~TRAVIS ROBERTSON</t>
  </si>
  <si>
    <t>52086-2180-000-19</t>
  </si>
  <si>
    <t>STANDARD PARTS #338~TRAVIS ROBERTSON</t>
  </si>
  <si>
    <t>57125-2180-000-19</t>
  </si>
  <si>
    <t>IN  TOTAL BATTERY AND AUT~TRAVIS ROBERTS</t>
  </si>
  <si>
    <t>70086-2180-000-19</t>
  </si>
  <si>
    <t>AMZN MKTP US D35JB02Q3~LYNSIE BRESSLER</t>
  </si>
  <si>
    <t>70302-2180-000-19</t>
  </si>
  <si>
    <t>AMAZON.COM IX2E13MU3~KAYLA MONDY</t>
  </si>
  <si>
    <t>50036-2180-000-19</t>
  </si>
  <si>
    <t>JRNLWA00406714</t>
  </si>
  <si>
    <t>B1 3/18-3/31 Recode COVID19</t>
  </si>
  <si>
    <t>B1:2020-07:CV19 Bonus</t>
  </si>
  <si>
    <t>JRNL00968489</t>
  </si>
  <si>
    <t>50036-2180-100-19</t>
  </si>
  <si>
    <t>50036-2180-200-19</t>
  </si>
  <si>
    <t>50036-2180-210-19</t>
  </si>
  <si>
    <t>50036-2180-300-19</t>
  </si>
  <si>
    <t>50036-2180-301-19</t>
  </si>
  <si>
    <t>50036-2180-320-19</t>
  </si>
  <si>
    <t>50036-2180-500-19</t>
  </si>
  <si>
    <t>50036-2180-501-19</t>
  </si>
  <si>
    <t>52036-2180-000-19</t>
  </si>
  <si>
    <t>55036-2180-000-19</t>
  </si>
  <si>
    <t>55036-2180-200-19</t>
  </si>
  <si>
    <t>56036-2180-000-19</t>
  </si>
  <si>
    <t>70036-2180-000-19</t>
  </si>
  <si>
    <t>70036-2180-700-19</t>
  </si>
  <si>
    <t>52125-2180-000-19</t>
  </si>
  <si>
    <t>JRNLWA00407294</t>
  </si>
  <si>
    <t>N Lemay Pcard Accrual</t>
  </si>
  <si>
    <t>THE HOME DEPOT #4747~TRAVIS ROBERTSON</t>
  </si>
  <si>
    <t>JRNL00969636</t>
  </si>
  <si>
    <t>JRNLWA00407295</t>
  </si>
  <si>
    <t>2020-03 NLeMay PO Log Accrual</t>
  </si>
  <si>
    <t>PCARD: PO 01001: TACOMA SCREW: PCard: NI</t>
  </si>
  <si>
    <t>JRNL00969637</t>
  </si>
  <si>
    <t>PCARD: PO 00958: TACOMA SCREW: PCard: GL</t>
  </si>
  <si>
    <t>PCARD: PO 01039: GRAINGER: PCard: PROTEC</t>
  </si>
  <si>
    <t>JRNLWA00407351</t>
  </si>
  <si>
    <t>2020-03 - Covid19 Bonus Accrua</t>
  </si>
  <si>
    <t>2020-03 - Covid19 Bonus Accrual</t>
  </si>
  <si>
    <t>JRNL00969847</t>
  </si>
  <si>
    <t>50050-2180-000-19</t>
  </si>
  <si>
    <t>52050-2180-000-19</t>
  </si>
  <si>
    <t>55050-2180-000-19</t>
  </si>
  <si>
    <t>56050-2180-000-19</t>
  </si>
  <si>
    <t>70050-2180-000-19</t>
  </si>
  <si>
    <t>JRNLWA00407314</t>
  </si>
  <si>
    <t>JRNL00969671</t>
  </si>
  <si>
    <t>JRNLWA00407315</t>
  </si>
  <si>
    <t>JRNL00969672</t>
  </si>
  <si>
    <t>JRNLWA00407426</t>
  </si>
  <si>
    <t>HeatherH</t>
  </si>
  <si>
    <t>JRNL00969914</t>
  </si>
  <si>
    <t>JRNLWA00407950</t>
  </si>
  <si>
    <t>B1 4/1/20-4/14/20</t>
  </si>
  <si>
    <t>JacobMas</t>
  </si>
  <si>
    <t>B1:2020-08:CV19 Bonus</t>
  </si>
  <si>
    <t>JRNL00971034</t>
  </si>
  <si>
    <t>B1:2020-08:ER Wages</t>
  </si>
  <si>
    <t>55065-2180-000-19</t>
  </si>
  <si>
    <t>50020-2180-000-19</t>
  </si>
  <si>
    <t>JRNLWA00408128</t>
  </si>
  <si>
    <t>Recode ER wages to Labor</t>
  </si>
  <si>
    <t>HelenaK</t>
  </si>
  <si>
    <t>JRNL00971590</t>
  </si>
  <si>
    <t>55020-2180-000-19</t>
  </si>
  <si>
    <t>JRNLWA00408224</t>
  </si>
  <si>
    <t>B1  4/15/20-4/30/20</t>
  </si>
  <si>
    <t>B1:2020-09:ER Wages</t>
  </si>
  <si>
    <t>JRNL00971796</t>
  </si>
  <si>
    <t>B1:2020-09:CV19 Bonus</t>
  </si>
  <si>
    <t>JRNLWA00408226</t>
  </si>
  <si>
    <t>2020-04 B1 Hourly In progress</t>
  </si>
  <si>
    <t>B1:2020-10:ER Wages</t>
  </si>
  <si>
    <t>JRNL00971798</t>
  </si>
  <si>
    <t>JRNLWA00408249</t>
  </si>
  <si>
    <t>Pcard Activity - April</t>
  </si>
  <si>
    <t>RITZ SAFETY PORTLAND~KAYLA MONDY</t>
  </si>
  <si>
    <t>JRNL00971955</t>
  </si>
  <si>
    <t>PAYPAL  JIFFYSHIRTS~CHRIS GIRALDES</t>
  </si>
  <si>
    <t>57147-2180-000-19</t>
  </si>
  <si>
    <t>52140-2180-000-19</t>
  </si>
  <si>
    <t>JRNLWA00408593</t>
  </si>
  <si>
    <t>2020-04 Pcard Activity</t>
  </si>
  <si>
    <t>BRIDGESTONE AMER TIRE~BOBBY BRIDGESTONE</t>
  </si>
  <si>
    <t>JRNL00972528</t>
  </si>
  <si>
    <t>JRNLWA00408883</t>
  </si>
  <si>
    <t>Misc04 - Reclass Bridgestone</t>
  </si>
  <si>
    <t>BrittanyJ</t>
  </si>
  <si>
    <t>0/JE STD</t>
  </si>
  <si>
    <t>reclass Bridgestone</t>
  </si>
  <si>
    <t>2180-20-01148</t>
  </si>
  <si>
    <t>JRNLWA00408899</t>
  </si>
  <si>
    <t>2020-04 - Covid19 Bonus Accrua</t>
  </si>
  <si>
    <t>2020-04 - Covid19 Bonus Accrual</t>
  </si>
  <si>
    <t>JRNL00973346</t>
  </si>
  <si>
    <t>JRNLWA00408901</t>
  </si>
  <si>
    <t>2020-04 Reclass Covid</t>
  </si>
  <si>
    <t>JRNL00973348</t>
  </si>
  <si>
    <t>JRNLWA00408934</t>
  </si>
  <si>
    <t>TACOMA SCREW PRODUCTS  TA~TRAVIS ROBERTS</t>
  </si>
  <si>
    <t>JRNL00973428</t>
  </si>
  <si>
    <t>PREMIUM VIALS~TRAVIS ROBERTSON</t>
  </si>
  <si>
    <t>JRNLWA00408935</t>
  </si>
  <si>
    <t>2020-04 NLeMay PO Log Accrual</t>
  </si>
  <si>
    <t>PCARD: PO 01298: TACOMA SCREW: PCard: NI</t>
  </si>
  <si>
    <t>JRNL00973429</t>
  </si>
  <si>
    <t>PCARD: PO 01324: PREMIUM VIALS: PCard: H</t>
  </si>
  <si>
    <t>PCARD: PO 00753: CLASSIC INDUSTRIAL: PCa</t>
  </si>
  <si>
    <t>PCARD: PO 01157: GRAINGER: PCard: COVID-</t>
  </si>
  <si>
    <t>JRNLWA00408241</t>
  </si>
  <si>
    <t>JRNL00971816</t>
  </si>
  <si>
    <t>JRNLWA00408956</t>
  </si>
  <si>
    <t>JRNL00973479</t>
  </si>
  <si>
    <t>JRNLWA00408974</t>
  </si>
  <si>
    <t>JRNL00973521</t>
  </si>
  <si>
    <t>JRNLWA00408975</t>
  </si>
  <si>
    <t>JRNL00973522</t>
  </si>
  <si>
    <t>JRNLWA00409338</t>
  </si>
  <si>
    <t>B1  5/1/20-5/13/20</t>
  </si>
  <si>
    <t>JRNL00974210</t>
  </si>
  <si>
    <t>B1:2020-10:CV19 Bonus</t>
  </si>
  <si>
    <t>52020-2180-000-19</t>
  </si>
  <si>
    <t>JRNLWA00409638</t>
  </si>
  <si>
    <t>Pcard Activity - May</t>
  </si>
  <si>
    <t>JRNL00975058</t>
  </si>
  <si>
    <t>CHUCKALS OFFICE PRODUCTS~TERA GLENN</t>
  </si>
  <si>
    <t>JRNLWA00410048</t>
  </si>
  <si>
    <t>B1  5/14/20-5/31/20</t>
  </si>
  <si>
    <t>B1:2020-11:ER Wages</t>
  </si>
  <si>
    <t>JRNL00975763</t>
  </si>
  <si>
    <t>B1:2020-11:CV19 Bonus</t>
  </si>
  <si>
    <t>B1:2020-11:Expense Reimbursement</t>
  </si>
  <si>
    <t>JRNLWA00410163</t>
  </si>
  <si>
    <t>REVERSE B1  5/1/20-5/13/20</t>
  </si>
  <si>
    <t>JRNL00975966</t>
  </si>
  <si>
    <t>JRNLWA00410175</t>
  </si>
  <si>
    <t>Correct B1  5/1/20-5/12/20</t>
  </si>
  <si>
    <t>JRNL00975983</t>
  </si>
  <si>
    <t>JRNLWA00410182</t>
  </si>
  <si>
    <t>REVERSE B1  5/14/20-5/31/20</t>
  </si>
  <si>
    <t>JRNL00975996</t>
  </si>
  <si>
    <t>JRNLWA00410186</t>
  </si>
  <si>
    <t>Correct B1  5/13/20-6/2/20</t>
  </si>
  <si>
    <t>JRNL00976000</t>
  </si>
  <si>
    <t>JRNLWA00410446</t>
  </si>
  <si>
    <t>2020-05 NLeMay PO Log Accrual</t>
  </si>
  <si>
    <t>JRNL00976560</t>
  </si>
  <si>
    <t>PCARD: PO 01630: TACOMA SCREW: PCard: NI</t>
  </si>
  <si>
    <t>JRNLWA00410494</t>
  </si>
  <si>
    <t>2020-05 Reclass Internet Reimb</t>
  </si>
  <si>
    <t>2020-05 Reclass Internet Reimb.</t>
  </si>
  <si>
    <t>JRNL00976630</t>
  </si>
  <si>
    <t>JRNLWA00410539</t>
  </si>
  <si>
    <t>JRNL00976705</t>
  </si>
  <si>
    <t>JRNLWA00411018</t>
  </si>
  <si>
    <t>B1  6/3/20 to 6/16/20</t>
  </si>
  <si>
    <t>B1:2020-12:CV19 Bonus</t>
  </si>
  <si>
    <t>JRNL00978115</t>
  </si>
  <si>
    <t>B1:2020-12:ER Wages</t>
  </si>
  <si>
    <t>B1:2020-12:Expense Reimbursement</t>
  </si>
  <si>
    <t>JRNLWA00411044</t>
  </si>
  <si>
    <t>B1  6/17/20 to 6/23/20</t>
  </si>
  <si>
    <t>B1:2020-13:ER Wages</t>
  </si>
  <si>
    <t>JRNL00978171</t>
  </si>
  <si>
    <t>B1:2020-13:Expense Reimbursement</t>
  </si>
  <si>
    <t>JRNLWA00411057</t>
  </si>
  <si>
    <t>2020-06 B1 Hrly In prog Accr</t>
  </si>
  <si>
    <t>B1:2020-14:ER Wages</t>
  </si>
  <si>
    <t>JRNL00978244</t>
  </si>
  <si>
    <t>JRNLWA00411091</t>
  </si>
  <si>
    <t>Pcard Activity - June</t>
  </si>
  <si>
    <t>CLASSIC INDUSTRIAL SUPPLI~CHRISTOPHER TW</t>
  </si>
  <si>
    <t>JRNL00978378</t>
  </si>
  <si>
    <t>JRNLWA00411163</t>
  </si>
  <si>
    <t>reverse 2020-06 B1 Hrly In pro</t>
  </si>
  <si>
    <t>JRNL00978524</t>
  </si>
  <si>
    <t>JRNLWA00411164</t>
  </si>
  <si>
    <t>correct2020-06 B1 Hrly In prog</t>
  </si>
  <si>
    <t>JRNL00978525</t>
  </si>
  <si>
    <t>JRNLWA00411923</t>
  </si>
  <si>
    <t>2020-06 NLeMay PO Log Accrual</t>
  </si>
  <si>
    <t>PCARD: PO 01822: TACOMA SCREW: PCard: GL</t>
  </si>
  <si>
    <t>JRNL00979946</t>
  </si>
  <si>
    <t>JRNLWA00411076</t>
  </si>
  <si>
    <t>JRNL00978248</t>
  </si>
  <si>
    <t>JRNLWA00411178</t>
  </si>
  <si>
    <t>JRNL00978543</t>
  </si>
  <si>
    <t>JRNLWA00411179</t>
  </si>
  <si>
    <t>JRNL00978544</t>
  </si>
  <si>
    <t>JRNLWA00411936</t>
  </si>
  <si>
    <t>JRNL00979980</t>
  </si>
  <si>
    <t>JRNLWA00412755</t>
  </si>
  <si>
    <t>Pcard Activity - July</t>
  </si>
  <si>
    <t>JRNL00981756</t>
  </si>
  <si>
    <t>JRNLWA00413141</t>
  </si>
  <si>
    <t>B1 7/1/20-7/7/20</t>
  </si>
  <si>
    <t>JRNL00982730</t>
  </si>
  <si>
    <t>B1:2020-14:Expense Reimbursement</t>
  </si>
  <si>
    <t>JRNLWA00413174</t>
  </si>
  <si>
    <t>B1  7/15/20 to 7/21/20</t>
  </si>
  <si>
    <t>B1:2020-15:ER Wages</t>
  </si>
  <si>
    <t>JRNL00982775</t>
  </si>
  <si>
    <t>B1:2020-15:Expense Reimbursement</t>
  </si>
  <si>
    <t>JRNLWA00413276</t>
  </si>
  <si>
    <t>JRNL00983080</t>
  </si>
  <si>
    <t>JRNLWA00413385</t>
  </si>
  <si>
    <t>2020-07 NLeMay PO Log Accrual</t>
  </si>
  <si>
    <t>PCARD: PO 02274: GRAINGER: PCard: CORONA</t>
  </si>
  <si>
    <t>JRNL00983222</t>
  </si>
  <si>
    <t>JRNLWA00413312</t>
  </si>
  <si>
    <t>JRNL00983154</t>
  </si>
  <si>
    <t>JRNLWA00413453</t>
  </si>
  <si>
    <t>JRNL00983268</t>
  </si>
  <si>
    <t>JRNLWA00414193</t>
  </si>
  <si>
    <t>Pcard Activity - Aug</t>
  </si>
  <si>
    <t>JRNL00985015</t>
  </si>
  <si>
    <t>JRNLWA00414290</t>
  </si>
  <si>
    <t>B1  7/29/20-8/4/20</t>
  </si>
  <si>
    <t>B1:2020-16:ER Wages</t>
  </si>
  <si>
    <t>JRNL00985351</t>
  </si>
  <si>
    <t>B1:2020-16:Expense Reimbursement</t>
  </si>
  <si>
    <t>JRNLWA00414309</t>
  </si>
  <si>
    <t>B1  8/12/20-8/18/20</t>
  </si>
  <si>
    <t>B1:2020-17:ER Wages</t>
  </si>
  <si>
    <t>JRNL00985414</t>
  </si>
  <si>
    <t>B1:2020-17:Expense Reimbursement</t>
  </si>
  <si>
    <t>JRNLWA00414333</t>
  </si>
  <si>
    <t>B1  8/26/20-8/31/20</t>
  </si>
  <si>
    <t>B1:2020-18:ER Wages</t>
  </si>
  <si>
    <t>JRNL00985463</t>
  </si>
  <si>
    <t>B1:2020-18:Expense Reimbursement</t>
  </si>
  <si>
    <t>JRNLWA00415115</t>
  </si>
  <si>
    <t>2020-08 NLeMay PO Log Accrual</t>
  </si>
  <si>
    <t>PCARD: PO 02505: CHUCKALS: PCard: SANITI</t>
  </si>
  <si>
    <t>JRNL00986935</t>
  </si>
  <si>
    <t>JRNLWA00415123</t>
  </si>
  <si>
    <t>JRNL00986940</t>
  </si>
  <si>
    <t>70105-2180-000-19</t>
  </si>
  <si>
    <t>JRNLWA00415823</t>
  </si>
  <si>
    <t>B1  9/9/20-9/15/20</t>
  </si>
  <si>
    <t>B1:2020-19:Expense Reimbursement</t>
  </si>
  <si>
    <t>JRNL00988631</t>
  </si>
  <si>
    <t>JRNLWA00415830</t>
  </si>
  <si>
    <t>B1   9.23.20-9.29.20</t>
  </si>
  <si>
    <t>B1:2020-20:ER Wages</t>
  </si>
  <si>
    <t>JRNL00988648</t>
  </si>
  <si>
    <t>B1:2020-20:Expense Reimbursement</t>
  </si>
  <si>
    <t>JRNLWA00415858</t>
  </si>
  <si>
    <t>2020-09 B1 Hrly In prog Accr</t>
  </si>
  <si>
    <t>B1:2020-21:ER Wages</t>
  </si>
  <si>
    <t>JRNL00988674</t>
  </si>
  <si>
    <t>JRNLWA00416359</t>
  </si>
  <si>
    <t>2020-09 NLeMay PO Log Accrual</t>
  </si>
  <si>
    <t>PCARD: PO 02826: STENCILEASE: PCard: COV</t>
  </si>
  <si>
    <t>JRNL00989631</t>
  </si>
  <si>
    <t>JRNLWA00416015</t>
  </si>
  <si>
    <t>JRNL00988687</t>
  </si>
  <si>
    <t>JRNLWA00416481</t>
  </si>
  <si>
    <t>JRNL00989660</t>
  </si>
  <si>
    <t>JRNLWA00417818</t>
  </si>
  <si>
    <t>B1 10.07.20_10.13.20</t>
  </si>
  <si>
    <t>JRNL00992748</t>
  </si>
  <si>
    <t>70020-2180-000-19</t>
  </si>
  <si>
    <t>B1:2020-21:Expense Reimbursement</t>
  </si>
  <si>
    <t>JRNLWA00417829</t>
  </si>
  <si>
    <t>B1 10.21.20_10.27.20</t>
  </si>
  <si>
    <t>B1:2020-22:ER Wages</t>
  </si>
  <si>
    <t>JRNL00992772</t>
  </si>
  <si>
    <t>B1:2020-22:Expense Reimbursement</t>
  </si>
  <si>
    <t>JRNLWA00417833</t>
  </si>
  <si>
    <t>2020-10 B1 Hrly In prog Accr</t>
  </si>
  <si>
    <t>awatson</t>
  </si>
  <si>
    <t>B1:2020-23:ER Wages</t>
  </si>
  <si>
    <t>JRNL00992779</t>
  </si>
  <si>
    <t>JRNLWA00418615</t>
  </si>
  <si>
    <t>From Voucher Posting.</t>
  </si>
  <si>
    <t>JeffS</t>
  </si>
  <si>
    <t>VUS000011113</t>
  </si>
  <si>
    <t>CLASSIC INDUSTRIAL SUPPLIES INC</t>
  </si>
  <si>
    <t>DELIVERY CHARGE</t>
  </si>
  <si>
    <t>PO-2180-20-03485</t>
  </si>
  <si>
    <t>VO05605592</t>
  </si>
  <si>
    <t>JRNL00994733</t>
  </si>
  <si>
    <t>VO05605593</t>
  </si>
  <si>
    <t>JRNLWA00417837</t>
  </si>
  <si>
    <t>JRNL00992784</t>
  </si>
  <si>
    <t>JRNLWA00419630</t>
  </si>
  <si>
    <t>B1 11.4.20_11.10.20</t>
  </si>
  <si>
    <t>JRNL00996638</t>
  </si>
  <si>
    <t>B1:2020-23:Expense Reimbursement</t>
  </si>
  <si>
    <t>JRNLWA00419633</t>
  </si>
  <si>
    <t>2020-11 B1 Hrly In prog Accrl</t>
  </si>
  <si>
    <t>B1:2020-25:ER Wages</t>
  </si>
  <si>
    <t>JRNL00996641</t>
  </si>
  <si>
    <t>JRNLWA00419652</t>
  </si>
  <si>
    <t>B1 11.18.20_11.24.20</t>
  </si>
  <si>
    <t>B1:2020-24:ER Wages</t>
  </si>
  <si>
    <t>JRNL00996664</t>
  </si>
  <si>
    <t>B1:2020-24:Expense Reimbursement</t>
  </si>
  <si>
    <t>JRNLWA00419681</t>
  </si>
  <si>
    <t>Rcls West Reg Thankyou EE tax</t>
  </si>
  <si>
    <t>B1:OASDI_ThankYou</t>
  </si>
  <si>
    <t>JRNL00996695</t>
  </si>
  <si>
    <t>B1:Medicare_ThankYou</t>
  </si>
  <si>
    <t>JRNLWA00419682</t>
  </si>
  <si>
    <t>Rcls West Reg Thankyou Bonus</t>
  </si>
  <si>
    <t>B1: ThankYou Bonus</t>
  </si>
  <si>
    <t>JRNL00996696</t>
  </si>
  <si>
    <t>JRNLWA00419683</t>
  </si>
  <si>
    <t>Rcls West Reg Thankyou ER tax</t>
  </si>
  <si>
    <t>B1:Washington Paid Family &amp; Medical Leav</t>
  </si>
  <si>
    <t>JRNL00996697</t>
  </si>
  <si>
    <t>B1:FUI_ThankYou</t>
  </si>
  <si>
    <t>B1:SUI_ThankYou</t>
  </si>
  <si>
    <t>JRNLWA00419665</t>
  </si>
  <si>
    <t>JRNL00996660</t>
  </si>
  <si>
    <t>JRNLWA00420506</t>
  </si>
  <si>
    <t>Pcard Activity - Dec</t>
  </si>
  <si>
    <t>BIG ISLAND  BIG ISLAND~TERA GLENN</t>
  </si>
  <si>
    <t>JRNL00998861</t>
  </si>
  <si>
    <t>55125-2180-000-19</t>
  </si>
  <si>
    <t>JRNLWA00420948</t>
  </si>
  <si>
    <t>B1 12.02.20_12.08.20</t>
  </si>
  <si>
    <t>JRNL00999565</t>
  </si>
  <si>
    <t>B1:2020-25:Expense Reimbursement</t>
  </si>
  <si>
    <t>JRNLWA00420958</t>
  </si>
  <si>
    <t>B1 12.09.20_12.22.20</t>
  </si>
  <si>
    <t>B1:2020-26:ER Wages</t>
  </si>
  <si>
    <t>JRNL00999591</t>
  </si>
  <si>
    <t>B1:2020-26:Expense Reimbursement</t>
  </si>
  <si>
    <t>JRNLWA00421006</t>
  </si>
  <si>
    <t>2020-12 B1 Hrly In prog Accrl</t>
  </si>
  <si>
    <t>B1:2021-1:ER Wages</t>
  </si>
  <si>
    <t>JRNL00999723</t>
  </si>
  <si>
    <t>JRNLWA00421022</t>
  </si>
  <si>
    <t>JRNL00999730</t>
  </si>
  <si>
    <t>JRNLWA00422273</t>
  </si>
  <si>
    <t>Pcard Activity - Jan</t>
  </si>
  <si>
    <t>ahuynh</t>
  </si>
  <si>
    <t>JRNL01002530</t>
  </si>
  <si>
    <t>JRNLWA00422771</t>
  </si>
  <si>
    <t>B1 1.1.21-1.12.21</t>
  </si>
  <si>
    <t>B1:2021-01:ER Wages</t>
  </si>
  <si>
    <t>JRNL01003378</t>
  </si>
  <si>
    <t>B1:2021-01:Expense Reimbursement</t>
  </si>
  <si>
    <t>JRNLWA00422785</t>
  </si>
  <si>
    <t>B1 1.13.21_1.19.21</t>
  </si>
  <si>
    <t>B1:2021-02:ER Wages</t>
  </si>
  <si>
    <t>JRNL01003468</t>
  </si>
  <si>
    <t>B1:2021-02:Expense Reimbursement</t>
  </si>
  <si>
    <t>JRNLWA00422807</t>
  </si>
  <si>
    <t>B1 1.27.21_2.2.21</t>
  </si>
  <si>
    <t>B1:2021-03:ER Wages</t>
  </si>
  <si>
    <t>JRNL01003621</t>
  </si>
  <si>
    <t>B1:2021-03:Expense Reimbursement</t>
  </si>
  <si>
    <t>70210-2180-000-19</t>
  </si>
  <si>
    <t>JRNLWA00423287</t>
  </si>
  <si>
    <t>2021-01 NLeMay PO Log Accrual</t>
  </si>
  <si>
    <t>PCARD: PO 00435: MOUNTAIN MIST: PCard: A</t>
  </si>
  <si>
    <t>JRNL01004647</t>
  </si>
  <si>
    <t>JRNLWA00423336</t>
  </si>
  <si>
    <t>JRNL01004716</t>
  </si>
  <si>
    <t>JRNLWA00424283</t>
  </si>
  <si>
    <t>2021-02 Pcard Activity</t>
  </si>
  <si>
    <t>HARBOR FREIGHT TOOLS 852~CHRIS GIRALDES</t>
  </si>
  <si>
    <t>JRNL01006658</t>
  </si>
  <si>
    <t>JRNLWA00424368</t>
  </si>
  <si>
    <t>B1 2.10.21_2.16.21</t>
  </si>
  <si>
    <t>B1:2021-04:ER Wages</t>
  </si>
  <si>
    <t>JRNL01006947</t>
  </si>
  <si>
    <t>B1:2021-04:Expense Reimbursement</t>
  </si>
  <si>
    <t>JRNLWA00424397</t>
  </si>
  <si>
    <t>B1 2.24.21_3.2.21</t>
  </si>
  <si>
    <t>B1:2021-05:ER Wages</t>
  </si>
  <si>
    <t>JRNL01007006</t>
  </si>
  <si>
    <t>B1:2021-05:Expense Reimbursement</t>
  </si>
  <si>
    <t>JRNLWA00424880</t>
  </si>
  <si>
    <t>2021-02 NLeMay PO Log Accrual</t>
  </si>
  <si>
    <t>JRNL01007917</t>
  </si>
  <si>
    <t>Row Labels</t>
  </si>
  <si>
    <t>(blank)</t>
  </si>
  <si>
    <t>Grand Total</t>
  </si>
  <si>
    <t>Sum of Amount USD</t>
  </si>
  <si>
    <t>PASTED VALUES</t>
  </si>
  <si>
    <t>2021-02</t>
  </si>
  <si>
    <t>Pierce County Refuse G-98</t>
  </si>
  <si>
    <t>Garbage</t>
  </si>
  <si>
    <t>Yard Waste</t>
  </si>
  <si>
    <t>Item 50, Pg. 14</t>
  </si>
  <si>
    <t>Returned check</t>
  </si>
  <si>
    <t>Item 51, Pg. 15</t>
  </si>
  <si>
    <t>Restart fee</t>
  </si>
  <si>
    <t>Item 52, Pg. 15</t>
  </si>
  <si>
    <t>Redelivery Fees</t>
  </si>
  <si>
    <t>Containers</t>
  </si>
  <si>
    <t>Drop Box</t>
  </si>
  <si>
    <t>Recycling</t>
  </si>
  <si>
    <t>Garbage Carts (see item 70)</t>
  </si>
  <si>
    <t>Item 55, Pg. 16</t>
  </si>
  <si>
    <t>Over size can or unit</t>
  </si>
  <si>
    <t>Item 60, Pg. 16</t>
  </si>
  <si>
    <t>Overtime</t>
  </si>
  <si>
    <t>Charge per hour</t>
  </si>
  <si>
    <t>Minimum</t>
  </si>
  <si>
    <t>Item 70, Pg. 17</t>
  </si>
  <si>
    <t>Return Trips</t>
  </si>
  <si>
    <t>Can, unit, mini-can, micro mini-can</t>
  </si>
  <si>
    <t>Container</t>
  </si>
  <si>
    <t>Toter, 65 gallon</t>
  </si>
  <si>
    <t>Toter, 95 gallon</t>
  </si>
  <si>
    <t>Item 80, Pg. 19</t>
  </si>
  <si>
    <t>Carry-Out</t>
  </si>
  <si>
    <t>Residential</t>
  </si>
  <si>
    <t>5-25 feet</t>
  </si>
  <si>
    <t>25+ feet, add</t>
  </si>
  <si>
    <t>Commercial</t>
  </si>
  <si>
    <t>Drive-In</t>
  </si>
  <si>
    <t>Residential 125+ feet</t>
  </si>
  <si>
    <t>for ea. 1/10 mile over 1/10 mile</t>
  </si>
  <si>
    <t>Commercial 125+ feet</t>
  </si>
  <si>
    <t>Primitive private road</t>
  </si>
  <si>
    <t>Item 90, Pg. 20</t>
  </si>
  <si>
    <t>Special Services</t>
  </si>
  <si>
    <t>Stairs (each step up or down)</t>
  </si>
  <si>
    <t>Overheard obstruction</t>
  </si>
  <si>
    <t>Sunken/elevated</t>
  </si>
  <si>
    <t xml:space="preserve">Gate Charge </t>
  </si>
  <si>
    <t>Item 100, Pg. 21</t>
  </si>
  <si>
    <t>Weekly Service With Recycling</t>
  </si>
  <si>
    <t xml:space="preserve">35 gallon cart </t>
  </si>
  <si>
    <t xml:space="preserve">65 gallon cart </t>
  </si>
  <si>
    <t xml:space="preserve">95 gallon cart </t>
  </si>
  <si>
    <t>Weekly Service Without Recycling</t>
  </si>
  <si>
    <t>EOW Service With Recycling</t>
  </si>
  <si>
    <t>EOW Service Without Recycling</t>
  </si>
  <si>
    <t>Monthly Service With Recycling</t>
  </si>
  <si>
    <t>Monthly Service Without Recycling</t>
  </si>
  <si>
    <t>With garbage</t>
  </si>
  <si>
    <t>Recycling only</t>
  </si>
  <si>
    <t>Bi-weekly Yard Waste</t>
  </si>
  <si>
    <t>Yard Waste (per unit)</t>
  </si>
  <si>
    <t>Special pickup (per unit)</t>
  </si>
  <si>
    <t>Item 100, Pg. 22</t>
  </si>
  <si>
    <t>Roll-out charge</t>
  </si>
  <si>
    <t>Cart, toter, per pickup</t>
  </si>
  <si>
    <t>Extras</t>
  </si>
  <si>
    <t>32 gallon can or unit</t>
  </si>
  <si>
    <t>65 gallon cart</t>
  </si>
  <si>
    <t>95 gallon cart</t>
  </si>
  <si>
    <t>Yard waste (up to 40 lb/bag)</t>
  </si>
  <si>
    <t>Prepaid Bag</t>
  </si>
  <si>
    <t>On Call</t>
  </si>
  <si>
    <t>Can/unit (ea.)</t>
  </si>
  <si>
    <t>Damaged or not returned</t>
  </si>
  <si>
    <t>Cart (per unit)</t>
  </si>
  <si>
    <t>Item 105, Pg. 24</t>
  </si>
  <si>
    <t>Multi- family Recycling</t>
  </si>
  <si>
    <t>Participants (per unit)</t>
  </si>
  <si>
    <t>Non-participants (per unit)</t>
  </si>
  <si>
    <t>Item 105, Pg. 24-A</t>
  </si>
  <si>
    <t xml:space="preserve">JBLM Housing Garbage Service </t>
  </si>
  <si>
    <t xml:space="preserve">Weekly Service </t>
  </si>
  <si>
    <t xml:space="preserve">EOW Recycle Service </t>
  </si>
  <si>
    <t xml:space="preserve">EOW Yard Waste Service </t>
  </si>
  <si>
    <t>Item 105, Pg. 24-B</t>
  </si>
  <si>
    <t>JBLM Housing Garbage Extras</t>
  </si>
  <si>
    <t>32 gallon unit (bag)</t>
  </si>
  <si>
    <t>Item 105, Pg. 24-C</t>
  </si>
  <si>
    <t>First Pickup</t>
  </si>
  <si>
    <t>1 yard</t>
  </si>
  <si>
    <t>1.5 yard</t>
  </si>
  <si>
    <t>2 yard</t>
  </si>
  <si>
    <t>3 yard</t>
  </si>
  <si>
    <t>4 yard</t>
  </si>
  <si>
    <t>6 yard</t>
  </si>
  <si>
    <t>8 yard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</si>
  <si>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</si>
  <si>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</si>
  <si>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</si>
  <si>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</si>
  <si>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</si>
  <si>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</si>
  <si>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 xml:space="preserve">Recycling </t>
  </si>
  <si>
    <t>Monthly rate (per dwelling unit)</t>
  </si>
  <si>
    <t>Item 107, Pg. 25</t>
  </si>
  <si>
    <t>JBLM Federal Contract</t>
  </si>
  <si>
    <t>Monthly Cost Fee</t>
  </si>
  <si>
    <t xml:space="preserve">Fixed Cost Fee </t>
  </si>
  <si>
    <t>Variable Cost Fee</t>
  </si>
  <si>
    <t>Item 150, Pg. 26</t>
  </si>
  <si>
    <t>Loose and Bulky Material</t>
  </si>
  <si>
    <t>Bulky</t>
  </si>
  <si>
    <t>Rate per yard (1-4 cubic yards)</t>
  </si>
  <si>
    <t>Additional cubic yards</t>
  </si>
  <si>
    <t>Minimum charge/pickup</t>
  </si>
  <si>
    <t>Carry charge (per ea. 5 feet over 8 feet)</t>
  </si>
  <si>
    <t>Loose (company loads)</t>
  </si>
  <si>
    <t>Item 160, Pg. 27</t>
  </si>
  <si>
    <t>Time Rates</t>
  </si>
  <si>
    <t>Single rear drive axle</t>
  </si>
  <si>
    <t>Truck and Driver</t>
  </si>
  <si>
    <t>Non-packer truck</t>
  </si>
  <si>
    <t>Packer truck</t>
  </si>
  <si>
    <t>Drop-box truck</t>
  </si>
  <si>
    <t>Ea. Extra Person</t>
  </si>
  <si>
    <t>Tandem Rear Drive Axle</t>
  </si>
  <si>
    <t>Extra person</t>
  </si>
  <si>
    <t>Transfer Trucks</t>
  </si>
  <si>
    <t>Dump truck with pup trailer</t>
  </si>
  <si>
    <t>4-Axle tractor with end dump trailer</t>
  </si>
  <si>
    <t>4-Axle tractor with cargo chassis</t>
  </si>
  <si>
    <t>Item 205, Pg. 29</t>
  </si>
  <si>
    <t>Roll-Out (Container, Automated Carts/Toters)</t>
  </si>
  <si>
    <t>25+ feet per 5 feet increment, add</t>
  </si>
  <si>
    <t>Item 207, Pg. 30</t>
  </si>
  <si>
    <t>Overweight</t>
  </si>
  <si>
    <t>All Containers (per lb)</t>
  </si>
  <si>
    <t>Item 210, Pg. 31</t>
  </si>
  <si>
    <t>Washing/Sanitizing Containers, Drop Boxes</t>
  </si>
  <si>
    <t>Per yard (all sizes)</t>
  </si>
  <si>
    <t>Item 230, Pg. 32</t>
  </si>
  <si>
    <t>Disposal Fees</t>
  </si>
  <si>
    <t>MSW (per ton)</t>
  </si>
  <si>
    <t>Appliance with Freon (per unit)</t>
  </si>
  <si>
    <t>Joint Base Lewis-McCord ( per ton)</t>
  </si>
  <si>
    <t>Item 240, Pg. 33</t>
  </si>
  <si>
    <t>Permanent Service</t>
  </si>
  <si>
    <t>Lost Containers</t>
  </si>
  <si>
    <t>Item 245, Pg. 34</t>
  </si>
  <si>
    <t>Container Services</t>
  </si>
  <si>
    <t>Permanent Services</t>
  </si>
  <si>
    <t>32 gallon - 1-5 units grouped</t>
  </si>
  <si>
    <t>32 gallon - Over 5 units grouped</t>
  </si>
  <si>
    <t>Single cans not grouped</t>
  </si>
  <si>
    <t>32 gallon can</t>
  </si>
  <si>
    <t>Special Pickup</t>
  </si>
  <si>
    <t>32 gallon can, one unit</t>
  </si>
  <si>
    <t>32 gallon can/unit (additional units)</t>
  </si>
  <si>
    <t>Damage</t>
  </si>
  <si>
    <t>Per occurrence</t>
  </si>
  <si>
    <t>Item 255, Pg. 35</t>
  </si>
  <si>
    <t>Permanent Service - Compacted Material</t>
  </si>
  <si>
    <t>Each Pickup</t>
  </si>
  <si>
    <t xml:space="preserve">Accessorial charges </t>
  </si>
  <si>
    <t>Unlocking/Unlatching</t>
  </si>
  <si>
    <t>Compactor Disconnect/Reconnect</t>
  </si>
  <si>
    <t>Item 260, Pg. 36</t>
  </si>
  <si>
    <t>Permanent Service - Non-Compacted Material</t>
  </si>
  <si>
    <t>Monthly Rent</t>
  </si>
  <si>
    <t>20 yard</t>
  </si>
  <si>
    <t>25 yard</t>
  </si>
  <si>
    <t>30 yard</t>
  </si>
  <si>
    <t>40 yard</t>
  </si>
  <si>
    <t>Mileage</t>
  </si>
  <si>
    <t xml:space="preserve">Excess miles per (per mile &gt;5 miles) </t>
  </si>
  <si>
    <t>Lids, tarping</t>
  </si>
  <si>
    <t>Item 275, Pg. 38</t>
  </si>
  <si>
    <t>Pickups</t>
  </si>
  <si>
    <t>10 yard</t>
  </si>
  <si>
    <t>15 yard</t>
  </si>
  <si>
    <t>35 yard</t>
  </si>
  <si>
    <t>COVID Expense Recovery</t>
  </si>
  <si>
    <t>Proposed New Rates</t>
  </si>
  <si>
    <t>Recover DH</t>
  </si>
  <si>
    <t>Recover Cust</t>
  </si>
  <si>
    <t>Reg Alloc %</t>
  </si>
  <si>
    <t>Regulated Expenses</t>
  </si>
  <si>
    <t>Pierce County Regulated</t>
  </si>
  <si>
    <t>Revenue Price Out by Service Level and Line of Business</t>
  </si>
  <si>
    <t>PIERCE UTC</t>
  </si>
  <si>
    <t>Service Code</t>
  </si>
  <si>
    <t>Service Code Description</t>
  </si>
  <si>
    <t>LOB</t>
  </si>
  <si>
    <t>GL Account</t>
  </si>
  <si>
    <t>Tariff Rate Effective 3/1/2019</t>
  </si>
  <si>
    <t>RESIDENTIAL SERVICES (billed per month unless noted)</t>
  </si>
  <si>
    <t>Concatenate (Area &amp;LOB &amp; Service Code)</t>
  </si>
  <si>
    <t>RESIDENTIAL GARBAGE</t>
  </si>
  <si>
    <t>RL020.0G1W001</t>
  </si>
  <si>
    <t>Resi MSW</t>
  </si>
  <si>
    <t>RL032.0G1M001NOREC</t>
  </si>
  <si>
    <t>RL032.0G1M001WREC</t>
  </si>
  <si>
    <t>RL032.0G1W001NOREC</t>
  </si>
  <si>
    <t>RL032.0G1W001WREC</t>
  </si>
  <si>
    <t>RL032.0G1W002NOREC</t>
  </si>
  <si>
    <t>RL032.0G1W002WREC</t>
  </si>
  <si>
    <t>RL032.0G1W003WREC</t>
  </si>
  <si>
    <t>RL032.0G1W004NOREC</t>
  </si>
  <si>
    <t>RL032.0G1W004WREC</t>
  </si>
  <si>
    <t>SL035.0G1M001WREC</t>
  </si>
  <si>
    <t>SL035.0GEO001WREC</t>
  </si>
  <si>
    <t>SL035.0G1W001NOREC</t>
  </si>
  <si>
    <t>SL035.0G1W001WREC</t>
  </si>
  <si>
    <t>SL035.0G1W003WREC</t>
  </si>
  <si>
    <t>SL035.0G1W004WREC</t>
  </si>
  <si>
    <t>SL035.0GEO001NOREC</t>
  </si>
  <si>
    <t>SL035.0G1W002WREC</t>
  </si>
  <si>
    <t>SL065.0G1M001NOREC</t>
  </si>
  <si>
    <t>SL065.0G1M001WREC</t>
  </si>
  <si>
    <t>SL065.0G1W001NOREC</t>
  </si>
  <si>
    <t>SL065.0G1W001WREC</t>
  </si>
  <si>
    <t>SL065.0GEO001NOREC</t>
  </si>
  <si>
    <t>SL065.0GEO001WREC</t>
  </si>
  <si>
    <t>SL095.0G1M001NOREC</t>
  </si>
  <si>
    <t>SL095.0G1M001WREC</t>
  </si>
  <si>
    <t>SL095.0G1W001NOREC</t>
  </si>
  <si>
    <t>SL095.0G1W001WREC</t>
  </si>
  <si>
    <t>SL095.0GEO001NOREC</t>
  </si>
  <si>
    <t>SL095.0GEO001WREC</t>
  </si>
  <si>
    <t>BULKY-RES</t>
  </si>
  <si>
    <t>Resi MSW Extra</t>
  </si>
  <si>
    <t>EXTRA-RES</t>
  </si>
  <si>
    <t>EXTRA65-RES</t>
  </si>
  <si>
    <t>EXTRA95-RES</t>
  </si>
  <si>
    <t>EXTRAGRAD1-RES</t>
  </si>
  <si>
    <t>OS-RES</t>
  </si>
  <si>
    <t>OW-RES</t>
  </si>
  <si>
    <t>SPGRAD1-RES</t>
  </si>
  <si>
    <t>WI1-RES</t>
  </si>
  <si>
    <t>WI2-RES</t>
  </si>
  <si>
    <t>DRIVEIN1-RES</t>
  </si>
  <si>
    <t>DRIVEIN2-RES</t>
  </si>
  <si>
    <t>DRIVEIN4-RES</t>
  </si>
  <si>
    <t>DRIVEIN-RES</t>
  </si>
  <si>
    <t>DRIVEINMUL-RES</t>
  </si>
  <si>
    <t>ACCESS-RES</t>
  </si>
  <si>
    <t>OC-RES</t>
  </si>
  <si>
    <t>ON CALL SERVICE - RES</t>
  </si>
  <si>
    <t>REDEL-RES</t>
  </si>
  <si>
    <t>REDELIVER FEE - RES</t>
  </si>
  <si>
    <t>REINSTATE-RES</t>
  </si>
  <si>
    <t>REINSTATE FEE - RES</t>
  </si>
  <si>
    <t>RTRNCART32-RES</t>
  </si>
  <si>
    <t>RETURN TRIP 32 GL - RES</t>
  </si>
  <si>
    <t>RTRNCART64REC-RES</t>
  </si>
  <si>
    <t>RETURN TRIP 65 GL - RES</t>
  </si>
  <si>
    <t>RTRNCART65-RES</t>
  </si>
  <si>
    <t>RTRNCART95-RES</t>
  </si>
  <si>
    <t>RETURN TRIP 95 GL - RES</t>
  </si>
  <si>
    <t>TIME-RES</t>
  </si>
  <si>
    <t>TIME FEE 1 - RES</t>
  </si>
  <si>
    <t>UNRETURN-RES</t>
  </si>
  <si>
    <t>CONTAINER UNRETURNED FEE</t>
  </si>
  <si>
    <t>ADJ-RES</t>
  </si>
  <si>
    <t>TOTAL RESIDENTIAL GARBAGE</t>
  </si>
  <si>
    <t>Garbage customers</t>
  </si>
  <si>
    <t>Customers w/o recycling</t>
  </si>
  <si>
    <t>Resi Recycle Count</t>
  </si>
  <si>
    <t>RESIDENTIAL RECYCLING</t>
  </si>
  <si>
    <t>RECBINONLYR</t>
  </si>
  <si>
    <t>RECYCLE SERVICE ONLY</t>
  </si>
  <si>
    <t>Resi Recycle</t>
  </si>
  <si>
    <t>RECPROGADJ-RES</t>
  </si>
  <si>
    <t>RECYCLING PROGRAM ADJUSTM</t>
  </si>
  <si>
    <t>RTRNCART96REC-RES</t>
  </si>
  <si>
    <t>TOTAL RESIDENTIAL RECYCLING</t>
  </si>
  <si>
    <t>RECVALRES</t>
  </si>
  <si>
    <t>RECYCLABLES VALUE - RES</t>
  </si>
  <si>
    <t>Commodity Credit</t>
  </si>
  <si>
    <t>RESIDENTIAL YARD WASTE</t>
  </si>
  <si>
    <t>GWRES</t>
  </si>
  <si>
    <t>GREENWASTE SERVICE - RES</t>
  </si>
  <si>
    <t>Resi YW</t>
  </si>
  <si>
    <t>GWCOMM</t>
  </si>
  <si>
    <t>GREENWASTE SERVICE - COMM</t>
  </si>
  <si>
    <t>Comm MSW</t>
  </si>
  <si>
    <t>EXTRAGWC-RES</t>
  </si>
  <si>
    <t>EXTRA GREENWASTE FEE - RE</t>
  </si>
  <si>
    <t>EP96GWC-RES</t>
  </si>
  <si>
    <t>EXTRA PICK UP 96 GW - RES</t>
  </si>
  <si>
    <t>TOTAL RESIDENTIAL YARD WASTE</t>
  </si>
  <si>
    <t>Subtotal Residential</t>
  </si>
  <si>
    <t>COMMERCIAL SERVICES (Billed per pickup unless noted)</t>
  </si>
  <si>
    <t>COMMERCIAL GARBAGE</t>
  </si>
  <si>
    <t>FL001.0YEO001</t>
  </si>
  <si>
    <t>FL001.0Y1W001</t>
  </si>
  <si>
    <t>1 YD 1X WK 1</t>
  </si>
  <si>
    <t>FL001.0Y2W001</t>
  </si>
  <si>
    <t>1 YD 2X WK 1</t>
  </si>
  <si>
    <t>FL001.0Y3W001</t>
  </si>
  <si>
    <t>1 YD 3X WK 1</t>
  </si>
  <si>
    <t>FL001.5Y1W001</t>
  </si>
  <si>
    <t>1.5 YD 1X WK 1</t>
  </si>
  <si>
    <t>FL001.5Y2W001</t>
  </si>
  <si>
    <t>1.5 YD 2X WK 1</t>
  </si>
  <si>
    <t>FL001.5Y3W001</t>
  </si>
  <si>
    <t>1.5 YD 3X WK 1</t>
  </si>
  <si>
    <t>FL002.0Y1W001</t>
  </si>
  <si>
    <t>2 YD 1X WK 1</t>
  </si>
  <si>
    <t>FL002.0Y2W001</t>
  </si>
  <si>
    <t>2 YD 2X WK 1</t>
  </si>
  <si>
    <t>FL002.0Y3W001</t>
  </si>
  <si>
    <t>2 YD 3X WK 1</t>
  </si>
  <si>
    <t>FL003.0Y1W001</t>
  </si>
  <si>
    <t>3 YD 1X WK 1</t>
  </si>
  <si>
    <t>FL003.0Y2W001</t>
  </si>
  <si>
    <t>3 YD 2X WK 1</t>
  </si>
  <si>
    <t>FL003.0Y3W001</t>
  </si>
  <si>
    <t>3 YD 3X WK 1</t>
  </si>
  <si>
    <t>FL003.0Y4W001</t>
  </si>
  <si>
    <t>FL004.0Y1W001</t>
  </si>
  <si>
    <t>4 YD 1X WK 1</t>
  </si>
  <si>
    <t>FL004.0Y2W001</t>
  </si>
  <si>
    <t>4 YD 2X WK 1</t>
  </si>
  <si>
    <t>FL004.0Y3W001</t>
  </si>
  <si>
    <t>4 YD 3X WK 1</t>
  </si>
  <si>
    <t>FL004.0Y4W001</t>
  </si>
  <si>
    <t>4 YD 4X WK 1</t>
  </si>
  <si>
    <t>FL004.0Y5W001</t>
  </si>
  <si>
    <t>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</si>
  <si>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</si>
  <si>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</si>
  <si>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</si>
  <si>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</si>
  <si>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</si>
  <si>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</si>
  <si>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</si>
  <si>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FL002.0Y1W001CMP</t>
  </si>
  <si>
    <t>2 YD 1X WK COMP 1</t>
  </si>
  <si>
    <t>FL003.0Y2W001CMP</t>
  </si>
  <si>
    <t>3 YD 2X WK COMP 1</t>
  </si>
  <si>
    <t>FL004.0Y1W001CMP</t>
  </si>
  <si>
    <t>4 YD 1X WK COMP 1</t>
  </si>
  <si>
    <t>FL004.0Y2W001CMP</t>
  </si>
  <si>
    <t>4 YD 2X WK COMP 1</t>
  </si>
  <si>
    <t>FL006.0Y2W001CMP</t>
  </si>
  <si>
    <t>RL032.0G1W001NORECC</t>
  </si>
  <si>
    <t>32 GL 1X WK NO RECY COMM</t>
  </si>
  <si>
    <t>RL032.0G1W001WRECC</t>
  </si>
  <si>
    <t>32 GL 1X WK W/RECY COMM 1</t>
  </si>
  <si>
    <t>RL032.0G1W002NORECC</t>
  </si>
  <si>
    <t>RL032.0G1W002WRECC</t>
  </si>
  <si>
    <t>32 GL 1X WK W/RECY COMM 2</t>
  </si>
  <si>
    <t>RL032.0G1W003WRECC</t>
  </si>
  <si>
    <t>32 GL 1X WK W/RECY COMM 3</t>
  </si>
  <si>
    <t>RL032.0G1W004WRECC</t>
  </si>
  <si>
    <t>32 GL 1X WK W/RECY COMM 4</t>
  </si>
  <si>
    <t>RL035.0G1W001WRECC</t>
  </si>
  <si>
    <t>RL035.0G1W001NORECC</t>
  </si>
  <si>
    <t>SL065.0G1W001NORECC</t>
  </si>
  <si>
    <t>65 GL 1X WK NO RECY COMM</t>
  </si>
  <si>
    <t>SL065.0G1W001WRECC</t>
  </si>
  <si>
    <t>65 GL 1X WK W/RECY COMM 1</t>
  </si>
  <si>
    <t>SL065.0GEO001NORECC</t>
  </si>
  <si>
    <t>65 GL EOW NO RECY COMM 1</t>
  </si>
  <si>
    <t>SL065.0GEO001WRECC</t>
  </si>
  <si>
    <t>65 GL EOW W/RECY COMM 1</t>
  </si>
  <si>
    <t>SL095.0G1W001NORECC</t>
  </si>
  <si>
    <t>95 GL 1X WK NO RECY COMM</t>
  </si>
  <si>
    <t>SL095.0G1W001WRECC</t>
  </si>
  <si>
    <t>95 GL 1X WK W/RECY COMM 1</t>
  </si>
  <si>
    <t>SL095.0GEO001NORECC</t>
  </si>
  <si>
    <t>95 GL EOW NO RECY COMM 1</t>
  </si>
  <si>
    <t>SL095.0GEO001WRECC</t>
  </si>
  <si>
    <t>95 GL EOW W/RECY COMM 1</t>
  </si>
  <si>
    <t>CANCOUNT65-COMM</t>
  </si>
  <si>
    <t>CAN COUNT 65 GL - COMM</t>
  </si>
  <si>
    <t>CANCOUNT95-COMM</t>
  </si>
  <si>
    <t>CAN COUNT 95 GL - COMM</t>
  </si>
  <si>
    <t>CANCOUNT-COMM</t>
  </si>
  <si>
    <t>CAN COUNT - COMM</t>
  </si>
  <si>
    <t>DIST4CAN-COMM</t>
  </si>
  <si>
    <t>DISTRIBUTED 4 CANS - COMM</t>
  </si>
  <si>
    <t>FL001.0YXX001TEMPC</t>
  </si>
  <si>
    <t>1 YD TEMP</t>
  </si>
  <si>
    <t>FL001.5YXX001TEMPC</t>
  </si>
  <si>
    <t>1.5 YD TEMP</t>
  </si>
  <si>
    <t>FL002.0YXX001TEMPC</t>
  </si>
  <si>
    <t>2 YD TEMP</t>
  </si>
  <si>
    <t>FL003.0YXX001TEMPC</t>
  </si>
  <si>
    <t>3 YD TEMP</t>
  </si>
  <si>
    <t>FL004.0YXX001TEMPC</t>
  </si>
  <si>
    <t>4 YD TEMP 1</t>
  </si>
  <si>
    <t>FL006.0YXX001TEMPC</t>
  </si>
  <si>
    <t>6 YD TEMP 1</t>
  </si>
  <si>
    <t>RENT1.5TEMP-COMM</t>
  </si>
  <si>
    <t>RENT 1.5 YD TEMP - COMM</t>
  </si>
  <si>
    <t>RENT1TEMP-COMM</t>
  </si>
  <si>
    <t>RENT 1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</si>
  <si>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</si>
  <si>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</si>
  <si>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</si>
  <si>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</si>
  <si>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</si>
  <si>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</si>
  <si>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</si>
  <si>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</si>
  <si>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BULKY-COMM</t>
  </si>
  <si>
    <t>BULKY ITEM PICK UP - COMM</t>
  </si>
  <si>
    <t>Comm MSW Extra</t>
  </si>
  <si>
    <t>EXTRA-COMM</t>
  </si>
  <si>
    <t>EXTRA CAN, BAG, BOX - COM</t>
  </si>
  <si>
    <t>EXTRAYDG-COM</t>
  </si>
  <si>
    <t>EXTRA YARDAGE - COMM</t>
  </si>
  <si>
    <t>ACCESS-COMM</t>
  </si>
  <si>
    <t>ACCESS FEE - COMM</t>
  </si>
  <si>
    <t>DISP-COMM</t>
  </si>
  <si>
    <t>DISPOSAL FEE - COMM</t>
  </si>
  <si>
    <t>DRIVEIN1-COMM</t>
  </si>
  <si>
    <t>DRIVE IN 125-250' - COMM</t>
  </si>
  <si>
    <t>DRIVEIN2-COMM</t>
  </si>
  <si>
    <t>DRIVE IN 251-778' - COMM</t>
  </si>
  <si>
    <t>DRIVEIN3-COMM</t>
  </si>
  <si>
    <t>ROLL-COMM</t>
  </si>
  <si>
    <t>ROLL OUT CHARGE - COMM</t>
  </si>
  <si>
    <t>WI1-COMM</t>
  </si>
  <si>
    <t>WALK IN 6-25' - COMM</t>
  </si>
  <si>
    <t>WI2-COMM</t>
  </si>
  <si>
    <t>WALK IN 26-50' - COMM</t>
  </si>
  <si>
    <t>WI4-COMM</t>
  </si>
  <si>
    <t>WALK IN 76-100' - COMM</t>
  </si>
  <si>
    <t>CLEAN1.5-COMM</t>
  </si>
  <si>
    <t>CLEANING FEE 1.5 YD - COM</t>
  </si>
  <si>
    <t>CLEAN1-COMM</t>
  </si>
  <si>
    <t>CLEANING FEE 1 YD - COMM</t>
  </si>
  <si>
    <t>CLEAN2-COMM</t>
  </si>
  <si>
    <t>CLEANING FEE 2 YD - COMM</t>
  </si>
  <si>
    <t>CLEAN3-COMM</t>
  </si>
  <si>
    <t>CLEANING FEE 3 YD - COMM</t>
  </si>
  <si>
    <t>CLEAN4-COMM</t>
  </si>
  <si>
    <t>CLEANING FEE 4 YD - COMM</t>
  </si>
  <si>
    <t>CLEAN6-COMM</t>
  </si>
  <si>
    <t>CLEANING FEE 6 YD - COMM</t>
  </si>
  <si>
    <t>CLEAN-COMM</t>
  </si>
  <si>
    <t>CONTAINER CLEANING FEE -</t>
  </si>
  <si>
    <t>DEL1.5TEMP-COMM</t>
  </si>
  <si>
    <t>DELIVERY FEE 1.5 YD TEMP</t>
  </si>
  <si>
    <t>DEL1TEMP-COMM</t>
  </si>
  <si>
    <t>DELIVERY FEE 1 YD TEMP -</t>
  </si>
  <si>
    <t>DEL2TEMP-COMM</t>
  </si>
  <si>
    <t>DELIVERY FEE 2 YD TEMP -</t>
  </si>
  <si>
    <t>DEL3TEMP-COMM</t>
  </si>
  <si>
    <t>DELIVERY FEE 3 YD TEMP - COMM</t>
  </si>
  <si>
    <t>DEL4TEMP-COMM</t>
  </si>
  <si>
    <t>DELIVERY FEE 4 YD TEMP - COMM</t>
  </si>
  <si>
    <t>DEL6TEMP-COMM</t>
  </si>
  <si>
    <t>DELIVERY FEE 6 YD TEMP -</t>
  </si>
  <si>
    <t>REINSTATE-COMM</t>
  </si>
  <si>
    <t>REINSTATE FEE - COMM</t>
  </si>
  <si>
    <t>RTRNCAN-COMM</t>
  </si>
  <si>
    <t>RETURN TRIP FEE CAN - COM</t>
  </si>
  <si>
    <t>RTRNCART65-COMM</t>
  </si>
  <si>
    <t>RETURN TRIP 65 GL - COMM</t>
  </si>
  <si>
    <t>RTRNCART95-COMM</t>
  </si>
  <si>
    <t>RETURN TRIP 95 GL - COMM</t>
  </si>
  <si>
    <t>RTRNTRIP-COMM</t>
  </si>
  <si>
    <t>RETURN TRIP FEE - COMM</t>
  </si>
  <si>
    <t>SP1.5-COMM</t>
  </si>
  <si>
    <t>SPECIAL PICK UP 1.5 YD -</t>
  </si>
  <si>
    <t>SP1-COMM</t>
  </si>
  <si>
    <t>SPECIAL PICK UP 1 YD - CO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</si>
  <si>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</si>
  <si>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</si>
  <si>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</si>
  <si>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</si>
  <si>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</si>
  <si>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</si>
  <si>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</si>
  <si>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</si>
  <si>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SP4CMP-COMM</t>
  </si>
  <si>
    <t>SP5CMP-COMM</t>
  </si>
  <si>
    <t>SP6CMP-COMM</t>
  </si>
  <si>
    <t>SPGRAD1-COMM</t>
  </si>
  <si>
    <t>SPGRAD2-COMM</t>
  </si>
  <si>
    <t>TIME-COMM</t>
  </si>
  <si>
    <t>TIME FEE 1 - COMM</t>
  </si>
  <si>
    <t>LCKC</t>
  </si>
  <si>
    <t>LOCK CHARGE - COMM</t>
  </si>
  <si>
    <t>REDEL-COMM</t>
  </si>
  <si>
    <t>REDELIVER FEE LVL 1 - COM</t>
  </si>
  <si>
    <t>SP2CMP-COMM</t>
  </si>
  <si>
    <t>RTRNCART32-COMM</t>
  </si>
  <si>
    <t>RTRNCART35-COMM</t>
  </si>
  <si>
    <t>ADJ-COMM</t>
  </si>
  <si>
    <t>COMM ADJUSTMENT</t>
  </si>
  <si>
    <t>TOTAL COMMERCIAL GARBAGE</t>
  </si>
  <si>
    <t>Cans</t>
  </si>
  <si>
    <t>MULTI-FAMILY RECYCLING</t>
  </si>
  <si>
    <t>MFNBINS</t>
  </si>
  <si>
    <t>MULTI-FAMILY NO BINS</t>
  </si>
  <si>
    <t>MFWBINS</t>
  </si>
  <si>
    <t>MULTI-FAMILY RECYCLE WITH BINS</t>
  </si>
  <si>
    <t>Comm Recycling</t>
  </si>
  <si>
    <t>TOTAL MULTI-FAMILY RECYCLING</t>
  </si>
  <si>
    <t>Subtotal Commercial</t>
  </si>
  <si>
    <t>DROP BOX SERVICES</t>
  </si>
  <si>
    <t>DROP BOX HAULS/RENTAL</t>
  </si>
  <si>
    <t>HAUL10-RO</t>
  </si>
  <si>
    <t>RO Perm</t>
  </si>
  <si>
    <t>HAUL20-RO</t>
  </si>
  <si>
    <t>HAUL 20 YD - RO</t>
  </si>
  <si>
    <t>HAUL30-RO</t>
  </si>
  <si>
    <t>HAUL 30 YD - RO</t>
  </si>
  <si>
    <t>HAUL40-RO</t>
  </si>
  <si>
    <t>HAUL 40 YD - RO</t>
  </si>
  <si>
    <t>HAUL20CUST-RO</t>
  </si>
  <si>
    <t>FINAL20-RO</t>
  </si>
  <si>
    <t>FINAL PULL 20 YD - RO</t>
  </si>
  <si>
    <t>FINAL30-RO</t>
  </si>
  <si>
    <t>FINAL PULL 30 YD - RO</t>
  </si>
  <si>
    <t>FINAL40-RO</t>
  </si>
  <si>
    <t>FINAL PULL 40 YD - RO</t>
  </si>
  <si>
    <t>HAUL10-CP</t>
  </si>
  <si>
    <t>COMPACTOR HAUL 10 YD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</si>
  <si>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</si>
  <si>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</si>
  <si>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</si>
  <si>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</si>
  <si>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</si>
  <si>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</si>
  <si>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HAUL40-CP</t>
  </si>
  <si>
    <t>COMPACTOR HAUL 40 YD</t>
  </si>
  <si>
    <t>DEL20TEMP-RO</t>
  </si>
  <si>
    <t>DELIVERY FEE 20 YD TEMP -</t>
  </si>
  <si>
    <t>RO Temp</t>
  </si>
  <si>
    <t>DEL30TEMP-RO</t>
  </si>
  <si>
    <t>DELIVERY FEE 30 YD TEMP -</t>
  </si>
  <si>
    <t>DEL40TEMP-RO</t>
  </si>
  <si>
    <t>DELIVERY FEE 40 YD TEMP -</t>
  </si>
  <si>
    <t>FINAL20TEMP-RO</t>
  </si>
  <si>
    <t>FINAL PULL 20 YD TEMP - R</t>
  </si>
  <si>
    <t>FINAL30TEMP-RO</t>
  </si>
  <si>
    <t>FINAL PULL 30 YD TEMP - R</t>
  </si>
  <si>
    <t>FINAL40TEMP-RO</t>
  </si>
  <si>
    <t>FINAL PULL 40 YD TEMP - R</t>
  </si>
  <si>
    <t>HAUL20TEMP-RO</t>
  </si>
  <si>
    <t>HAUL 20 YD TEMP - RO</t>
  </si>
  <si>
    <t>HAUL30TEMP-RO</t>
  </si>
  <si>
    <t>HAUL 30 YD TEMP - RO</t>
  </si>
  <si>
    <t>HAUL40TEMP-RO</t>
  </si>
  <si>
    <t>HAUL 40 YD TEMP - RO</t>
  </si>
  <si>
    <t>RENT10MO-RO</t>
  </si>
  <si>
    <t>RENTAL FEE 20 YD MONTHLY</t>
  </si>
  <si>
    <t>RO Rent</t>
  </si>
  <si>
    <t>RENT20MO-RO</t>
  </si>
  <si>
    <t>RENT30MO-RO</t>
  </si>
  <si>
    <t>RENTAL FEE 30 YD MONTHLY</t>
  </si>
  <si>
    <t>RENT40MO-RO</t>
  </si>
  <si>
    <t>RENTAL FEE 40 YD MONTHLY</t>
  </si>
  <si>
    <t>RENT20TEMP-RO</t>
  </si>
  <si>
    <t>RENTAL FEE 20 YD TEMP - R</t>
  </si>
  <si>
    <t>RENT30TEMP-RO</t>
  </si>
  <si>
    <t>RENTAL FEE 30 YD TEMP - R</t>
  </si>
  <si>
    <t>RENT40TEMP-RO</t>
  </si>
  <si>
    <t>RENTAL FEE 40 YD TEMP - R</t>
  </si>
  <si>
    <t>DISCO-CP</t>
  </si>
  <si>
    <t>CLEAN20-RO</t>
  </si>
  <si>
    <t>CLEANING FEE 20 YD - RO</t>
  </si>
  <si>
    <t>CLEAN25-RO</t>
  </si>
  <si>
    <t>CLEANING FEE 25 YD - RO</t>
  </si>
  <si>
    <t>CLEAN30-RO</t>
  </si>
  <si>
    <t>CLEANING FEE 30 YD - RO</t>
  </si>
  <si>
    <t>CLEAN40-RO</t>
  </si>
  <si>
    <t>EXWGHT-RO</t>
  </si>
  <si>
    <t>EXCESS WEIGHT - RO</t>
  </si>
  <si>
    <t>GATE-RO</t>
  </si>
  <si>
    <t>LID CHARGE - RO</t>
  </si>
  <si>
    <t>LIDRO</t>
  </si>
  <si>
    <t>LOCK-RO</t>
  </si>
  <si>
    <t>LOCK CHARGE - RO</t>
  </si>
  <si>
    <t>DISPMATT-RO</t>
  </si>
  <si>
    <t>DISPSPEC-RO</t>
  </si>
  <si>
    <t>DISPTIRES-RO</t>
  </si>
  <si>
    <t>MILE-RO</t>
  </si>
  <si>
    <t>MILEAGE FEE - RO</t>
  </si>
  <si>
    <t>RTRNTRIP-RO</t>
  </si>
  <si>
    <t>RETURN TRIP FEE - RO</t>
  </si>
  <si>
    <t>TIME-RO</t>
  </si>
  <si>
    <t>TIME FEE - RO</t>
  </si>
  <si>
    <t>TOTAL DROP BOX HAULS/RENTAL</t>
  </si>
  <si>
    <t>PASSTHROUGH DISPOSAL</t>
  </si>
  <si>
    <t>DISP-RO</t>
  </si>
  <si>
    <t>DISPOSAL CHARGE - RO</t>
  </si>
  <si>
    <t>RO Disposal</t>
  </si>
  <si>
    <t>DISPFEDMSW-RO</t>
  </si>
  <si>
    <t>TOTAL PASSTHROUGH DISPOSAL</t>
  </si>
  <si>
    <t>Subtotal Drop Box</t>
  </si>
  <si>
    <t>Service Charges</t>
  </si>
  <si>
    <t>ADJ-FIN</t>
  </si>
  <si>
    <t>ADJUSTMENT FINANCE CHARGE</t>
  </si>
  <si>
    <t>RETCKC</t>
  </si>
  <si>
    <t>RETURN CHECK CHARGE</t>
  </si>
  <si>
    <t>Subtotal Service Charges</t>
  </si>
  <si>
    <t>Grand Total District Operations</t>
  </si>
  <si>
    <t>Pierce County Refuse</t>
  </si>
  <si>
    <t>% Increase:</t>
  </si>
  <si>
    <t>JBLM HOUSING</t>
  </si>
  <si>
    <t>Recycle</t>
  </si>
  <si>
    <t>Tariff Increase</t>
  </si>
  <si>
    <t>Annual Increase</t>
  </si>
  <si>
    <t>New Tariff Rate</t>
  </si>
  <si>
    <t>Proposed Annual Revenue</t>
  </si>
  <si>
    <t>65 GL 1X WK W/RECY 1</t>
  </si>
  <si>
    <t>95 GL 1X WK W/RECY 1</t>
  </si>
  <si>
    <t>FL006.0Y1W001MF</t>
  </si>
  <si>
    <t>6 YD 1X WK MULTI-FAMILY 1</t>
  </si>
  <si>
    <t>FL006.0Y2W001MF</t>
  </si>
  <si>
    <t>6 YD 2X WK MULTI-FAMILY 1</t>
  </si>
  <si>
    <t>BULKY ITEM PICK UP - RES</t>
  </si>
  <si>
    <t>OVERFILL / OVERWEIGHT CAN</t>
  </si>
  <si>
    <t>DISPFEDMSW-RES</t>
  </si>
  <si>
    <t>DISPOSAL FEE FEDERAL</t>
  </si>
  <si>
    <t>PDBAG-RES</t>
  </si>
  <si>
    <t>PREPAID BAG - RES</t>
  </si>
  <si>
    <t>COMMERCIAL RECYCLING</t>
  </si>
  <si>
    <t>TOTAL COMMERCIAL RECYCLING</t>
  </si>
  <si>
    <t>Pierce County - Fort Lewis</t>
  </si>
  <si>
    <t>FORT LEWIS</t>
  </si>
  <si>
    <t>FL001.5Y4W001</t>
  </si>
  <si>
    <t>1.5 YD 4X WK 1</t>
  </si>
  <si>
    <t>FL001.5Y5W001</t>
  </si>
  <si>
    <t>1.5 YD 5X WK 1</t>
  </si>
  <si>
    <t>FL002.0Y5W001</t>
  </si>
  <si>
    <t>2 YD 5X WK 1</t>
  </si>
  <si>
    <t>COMPACTOR DISCONNECT FEE</t>
  </si>
  <si>
    <t>Ratios</t>
  </si>
  <si>
    <t>By Line of Business:</t>
  </si>
  <si>
    <t>Customer Count</t>
  </si>
  <si>
    <t>Reg/ Ft Lewis</t>
  </si>
  <si>
    <t>JBLM Housing</t>
  </si>
  <si>
    <t>JBLM Contract- Garb</t>
  </si>
  <si>
    <t>JBLM Contract-Recycl</t>
  </si>
  <si>
    <t>Non-Reg</t>
  </si>
  <si>
    <t>Total</t>
  </si>
  <si>
    <t>MSW</t>
  </si>
  <si>
    <t>YW</t>
  </si>
  <si>
    <t>Residential Garbage</t>
  </si>
  <si>
    <t>Comm Cans Garbage</t>
  </si>
  <si>
    <t>Cust Count Exclude YW</t>
  </si>
  <si>
    <t>Comm Cont Garbage</t>
  </si>
  <si>
    <t>Roll-Off</t>
  </si>
  <si>
    <t>Res-Recycling</t>
  </si>
  <si>
    <t>MF - Recycling Carts</t>
  </si>
  <si>
    <t>MF - Recycling Containers</t>
  </si>
  <si>
    <t>Comm Recy Cans</t>
  </si>
  <si>
    <t>Comm Recy Containers</t>
  </si>
  <si>
    <t>Total Customers</t>
  </si>
  <si>
    <t>Total Cust Count</t>
  </si>
  <si>
    <t>Resi Reg Recycl</t>
  </si>
  <si>
    <t>Recycl Cust</t>
  </si>
  <si>
    <t>Yard Waste Cust</t>
  </si>
  <si>
    <t>Recycl Cust 2</t>
  </si>
  <si>
    <t>MSW Carts</t>
  </si>
  <si>
    <t>MSW Container - No JBLM</t>
  </si>
  <si>
    <t>RO MSW</t>
  </si>
  <si>
    <t>Resi/MF Recycling</t>
  </si>
  <si>
    <t>Cust Cnt (Excluding JBLM)</t>
  </si>
  <si>
    <t>Delivery/Container Shop Allocation</t>
  </si>
  <si>
    <t>Container Repair Allocation</t>
  </si>
  <si>
    <t>By Line of Business fo Fixed Assest:</t>
  </si>
  <si>
    <t>Route Hours:</t>
  </si>
  <si>
    <t>Regulated County</t>
  </si>
  <si>
    <t>Packer Routes</t>
  </si>
  <si>
    <t>Roll-off Routes</t>
  </si>
  <si>
    <t>Resi-Recycl Rts</t>
  </si>
  <si>
    <t>MF Recycl Rts</t>
  </si>
  <si>
    <t>Comm Recycl Rts</t>
  </si>
  <si>
    <t>Recycling Center</t>
  </si>
  <si>
    <t>YW Routes</t>
  </si>
  <si>
    <t>TFS-Lakewood</t>
  </si>
  <si>
    <t>Total Rt Hrs</t>
  </si>
  <si>
    <t>Rt Hrs Percent</t>
  </si>
  <si>
    <t>Route Garbage</t>
  </si>
  <si>
    <t>Rt Hrs (Excluding JBLM Contract)</t>
  </si>
  <si>
    <t>Rt Hrs (Excluding JBLM Contract &amp; Transfer Drivers)</t>
  </si>
  <si>
    <t>TRANSFER STATION TONS</t>
  </si>
  <si>
    <t>JBLM</t>
  </si>
  <si>
    <t>Equity/JBLM Housing</t>
  </si>
  <si>
    <t>Regulated</t>
  </si>
  <si>
    <t>Non-Regulated</t>
  </si>
  <si>
    <t>Commingle</t>
  </si>
  <si>
    <t>Lease</t>
  </si>
  <si>
    <t>Garbage/Recycling/YW</t>
  </si>
  <si>
    <t>YW/Recycle</t>
  </si>
  <si>
    <t>Rate Increase</t>
  </si>
  <si>
    <t>3/1/2021 Current Tariff Rates</t>
  </si>
  <si>
    <t>From General Rate Filing 11.30.2019, links broken to maintain data integrity</t>
  </si>
  <si>
    <t>Increase %</t>
  </si>
  <si>
    <t>PIERCE UTCResidentialRL020.0G1W001</t>
  </si>
  <si>
    <t>20 GL 1X WK 1</t>
  </si>
  <si>
    <t>PIERCE UTCResidentialRL032.0G1M001NOREC</t>
  </si>
  <si>
    <t>32 GL 1X MO NO RECY 1</t>
  </si>
  <si>
    <t>PIERCE UTCResidentialRL032.0G1M001WREC</t>
  </si>
  <si>
    <t>32 GL 1X MO W/RECY 1</t>
  </si>
  <si>
    <t>PIERCE UTCResidentialRL032.0G1W001NOREC</t>
  </si>
  <si>
    <t>32 GL 1X WK NO RECY 1</t>
  </si>
  <si>
    <t>PIERCE UTCResidentialRL032.0G1W001WREC</t>
  </si>
  <si>
    <t>32 GL 1X WK W/RECY 1</t>
  </si>
  <si>
    <t>PIERCE UTCResidentialRL032.0G1W002NOREC</t>
  </si>
  <si>
    <t>32 GL 1X WK NO RECY 2</t>
  </si>
  <si>
    <t>PIERCE UTCResidentialRL032.0G1W002WREC</t>
  </si>
  <si>
    <t>32 GL 1X WK W/RECY 2</t>
  </si>
  <si>
    <t>PIERCE UTCResidentialRL032.0G1W003WREC</t>
  </si>
  <si>
    <t>32 GL 1X WK W/RECY 3</t>
  </si>
  <si>
    <t>PIERCE UTCResidentialRL032.0G1W004NOREC</t>
  </si>
  <si>
    <t>32 GL 1X WK NO RECY 4</t>
  </si>
  <si>
    <t>PIERCE UTCResidentialRL032.0G1W004WREC</t>
  </si>
  <si>
    <t>32 GL 1X WK W/RECY 4</t>
  </si>
  <si>
    <t>PIERCE UTCResidentialSL035.0G1M001WREC</t>
  </si>
  <si>
    <t>35 GL 1X MO W/RECY 1</t>
  </si>
  <si>
    <t>PIERCE UTCResidentialSL035.0GEO001WREC</t>
  </si>
  <si>
    <t>35 GL EOW W/RECY 1</t>
  </si>
  <si>
    <t>PIERCE UTCResidentialSL035.0G1W001NOREC</t>
  </si>
  <si>
    <t>35 GL 1X WK NO RECY 1</t>
  </si>
  <si>
    <t>PIERCE UTCResidentialSL035.0G1W001WREC</t>
  </si>
  <si>
    <t>35 GL 1X WK W/ RECY 1</t>
  </si>
  <si>
    <t>PIERCE UTCResidentialSL035.0G1W003WREC</t>
  </si>
  <si>
    <t>35 GL 1X WK W/RECY 3</t>
  </si>
  <si>
    <t>PIERCE UTCResidentialSL035.0G1W004WREC</t>
  </si>
  <si>
    <t>35 GL 1X WK W/RECY 4</t>
  </si>
  <si>
    <t>PIERCE UTCResidentialSL035.0GEO001NOREC</t>
  </si>
  <si>
    <t>35 GL EOW NO RECY 1</t>
  </si>
  <si>
    <t>PIERCE UTCResidentialSL035.0G1W002WREC</t>
  </si>
  <si>
    <t>35 GL 1X WK W/RECY 2</t>
  </si>
  <si>
    <t>PIERCE UTCResidentialSL065.0G1M001NOREC</t>
  </si>
  <si>
    <t>65 GL 1X MO NO RECY 1</t>
  </si>
  <si>
    <t>PIERCE UTCResidentialSL065.0G1M001WREC</t>
  </si>
  <si>
    <t>65 GL 1X MO W/RECY 1</t>
  </si>
  <si>
    <t>PIERCE UTCResidentialSL065.0G1W001NOREC</t>
  </si>
  <si>
    <t>65 GL 1X WK NO RECY 1</t>
  </si>
  <si>
    <t>PIERCE UTCResidentialSL065.0G1W001WREC</t>
  </si>
  <si>
    <t>PIERCE UTCResidentialSL065.0GEO001NOREC</t>
  </si>
  <si>
    <t>65 GL EOW NO RECY 1</t>
  </si>
  <si>
    <t>PIERCE UTCResidentialSL065.0GEO001WREC</t>
  </si>
  <si>
    <t>65 GL EOW W/RECY 1</t>
  </si>
  <si>
    <t>PIERCE UTCResidentialSL095.0G1M001NOREC</t>
  </si>
  <si>
    <t>95 GL 1X MO NO RECY 1</t>
  </si>
  <si>
    <t>PIERCE UTCResidentialSL095.0G1M001WREC</t>
  </si>
  <si>
    <t>95 GL 1X MO W/RECY 1</t>
  </si>
  <si>
    <t>PIERCE UTCResidentialSL095.0G1W001NOREC</t>
  </si>
  <si>
    <t>95 GL 1X WK NO RECY 1</t>
  </si>
  <si>
    <t>PIERCE UTCResidentialSL095.0G1W001WREC</t>
  </si>
  <si>
    <t>PIERCE UTCResidentialSL095.0GEO001NOREC</t>
  </si>
  <si>
    <t>95 GL EOW NO RECY 1</t>
  </si>
  <si>
    <t>PIERCE UTCResidentialSL095.0GEO001WREC</t>
  </si>
  <si>
    <t>95 GL EOW W/RECY 1</t>
  </si>
  <si>
    <t>PIERCE UTCResidentialBULKY-RES</t>
  </si>
  <si>
    <t>PIERCE UTCResidentialEXTRA-RES</t>
  </si>
  <si>
    <t>EXTRA CAN, BAG, BOX - RES</t>
  </si>
  <si>
    <t>PIERCE UTCResidentialEXTRA65-RES</t>
  </si>
  <si>
    <t>EXTRA 65 GL RES</t>
  </si>
  <si>
    <t>PIERCE UTCResidentialEXTRA95-RES</t>
  </si>
  <si>
    <t>EXTRA 95 GL RES</t>
  </si>
  <si>
    <t>PIERCE UTCResidentialEXTRAGRAD1-RES</t>
  </si>
  <si>
    <t>EXTRAS GRADUATED 1-2 - RES</t>
  </si>
  <si>
    <t>PIERCE UTCResidentialOS-RES</t>
  </si>
  <si>
    <t>OVERSIZE CAN - RES</t>
  </si>
  <si>
    <t>PIERCE UTCResidentialOW-RES</t>
  </si>
  <si>
    <t>PIERCE UTCResidentialSPGRAD1-RES</t>
  </si>
  <si>
    <t>SPECIAL GRADUATED 1-2 - R</t>
  </si>
  <si>
    <t>PIERCE UTCResidentialWI1-RES</t>
  </si>
  <si>
    <t>WALK IN 6-25' - RES</t>
  </si>
  <si>
    <t>PIERCE UTCResidentialWI2-RES</t>
  </si>
  <si>
    <t>WALK IN 26-50' - RES</t>
  </si>
  <si>
    <t>PIERCE UTCResidentialDRIVEIN1-RES</t>
  </si>
  <si>
    <t>DRIVE IN 1 - RES</t>
  </si>
  <si>
    <t>PIERCE UTCResidentialDRIVEIN2-RES</t>
  </si>
  <si>
    <t>DRIVE IN 2 - RES</t>
  </si>
  <si>
    <t>PIERCE UTCResidentialDRIVEIN4-RES</t>
  </si>
  <si>
    <t>DRIVE IN 4 - RES</t>
  </si>
  <si>
    <t>PIERCE UTCResidentialDRIVEIN-RES</t>
  </si>
  <si>
    <t>DRIVE IN SERVICE - RES</t>
  </si>
  <si>
    <t>PIERCE UTCResidentialDRIVEINMUL-RES</t>
  </si>
  <si>
    <t>DRIVE IN SVC MULTIPLE</t>
  </si>
  <si>
    <t>PIERCE UTCResidentialACCESS-RES</t>
  </si>
  <si>
    <t>ACCESS FEE - RES</t>
  </si>
  <si>
    <t>PIERCE UTCResidentialOC-RES</t>
  </si>
  <si>
    <t>PIERCE UTCResidentialREDEL-RES</t>
  </si>
  <si>
    <t>PIERCE UTCResidentialREINSTATE-RES</t>
  </si>
  <si>
    <t>PIERCE UTCResidentialRTRNCART32-RES</t>
  </si>
  <si>
    <t>PIERCE UTCResidentialRTRNCART64REC-RES</t>
  </si>
  <si>
    <t>PIERCE UTCResidentialRTRNCART65-RES</t>
  </si>
  <si>
    <t>PIERCE UTCResidentialRTRNCART95-RES</t>
  </si>
  <si>
    <t>PIERCE UTCResidentialTIME-RES</t>
  </si>
  <si>
    <t>PIERCE UTCResidentialUNRETURN-RES</t>
  </si>
  <si>
    <t>PIERCE UTCResidentialADJ-RES</t>
  </si>
  <si>
    <t>ADJUSTMENT SERVICE - RES</t>
  </si>
  <si>
    <t>PIERCE UTCResidentialRECBINONLYR</t>
  </si>
  <si>
    <t>PIERCE UTCResidentialRECPROGADJ-RES</t>
  </si>
  <si>
    <t>PIERCE UTCResidentialRTRNCART96REC-RES</t>
  </si>
  <si>
    <t>RETURN TRIP 96 GL REC - RES</t>
  </si>
  <si>
    <t>PIERCE UTCResidentialRECVALRES</t>
  </si>
  <si>
    <t>PIERCE UTCResidentialGWRES</t>
  </si>
  <si>
    <t>PIERCE UTCCommercialGWCOMM</t>
  </si>
  <si>
    <t>PIERCE UTCResidentialEXTRAGWC-RES</t>
  </si>
  <si>
    <t>PIERCE UTCResidentialEP96GWC-RES</t>
  </si>
  <si>
    <t>PIERCE UTCCommercialFL001.0YEO001</t>
  </si>
  <si>
    <t>1 YD EOW 1</t>
  </si>
  <si>
    <t>PIERCE UTCCommercialFL001.0Y1W001</t>
  </si>
  <si>
    <t>PIERCE UTCCommercialFL001.0Y2W001</t>
  </si>
  <si>
    <t>PIERCE UTCCommercialFL001.0Y3W001</t>
  </si>
  <si>
    <t>PIERCE UTCCommercialFL001.5Y1W001</t>
  </si>
  <si>
    <t>PIERCE UTCCommercialFL001.5Y2W001</t>
  </si>
  <si>
    <t>PIERCE UTCCommercialFL001.5Y3W001</t>
  </si>
  <si>
    <t>PIERCE UTCCommercialFL002.0Y1W001</t>
  </si>
  <si>
    <t>PIERCE UTCCommercialFL002.0Y2W001</t>
  </si>
  <si>
    <t>PIERCE UTCCommercialFL002.0Y3W001</t>
  </si>
  <si>
    <t>PIERCE UTCCommercialFL003.0Y1W001</t>
  </si>
  <si>
    <t>PIERCE UTCCommercialFL003.0Y2W001</t>
  </si>
  <si>
    <t>PIERCE UTCCommercialFL003.0Y3W001</t>
  </si>
  <si>
    <t>PIERCE UTCCommercialFL003.0Y4W001</t>
  </si>
  <si>
    <t>3 YD 4X WK 1</t>
  </si>
  <si>
    <t>PIERCE UTCCommercialFL004.0Y1W001</t>
  </si>
  <si>
    <t>PIERCE UTCCommercialFL004.0Y2W001</t>
  </si>
  <si>
    <t>PIERCE UTCCommercialFL004.0Y3W001</t>
  </si>
  <si>
    <t>PIERCE UTCCommercialFL004.0Y4W001</t>
  </si>
  <si>
    <t>PIERCE UTCCommercialFL004.0Y5W001</t>
  </si>
  <si>
    <t>PIERCE UTCCommercialFL006.0Y1W001</t>
  </si>
  <si>
    <t>PIERCE UTCCommercialFL006.0Y2W001</t>
  </si>
  <si>
    <t>PIERCE UTCCommercialFL006.0Y3W001</t>
  </si>
  <si>
    <t>PIERCE UTCCommercialFL006.0Y4W001</t>
  </si>
  <si>
    <t>PIERCE UTCCommercialFL002.0Y1W001CMP</t>
  </si>
  <si>
    <t>PIERCE UTCCommercialFL003.0Y2W001CMP</t>
  </si>
  <si>
    <t>PIERCE UTCCommercialFL004.0Y1W001CMP</t>
  </si>
  <si>
    <t>PIERCE UTCCommercialFL004.0Y2W001CMP</t>
  </si>
  <si>
    <t>PIERCE UTCCommercialFL006.0Y2W001CMP</t>
  </si>
  <si>
    <t>6 YD 2X WK COMP 1</t>
  </si>
  <si>
    <t>PIERCE UTCCommercialRL032.0G1W001NORECC</t>
  </si>
  <si>
    <t>PIERCE UTCCommercialRL032.0G1W001WRECC</t>
  </si>
  <si>
    <t>PIERCE UTCCommercialRL032.0G1W002NORECC</t>
  </si>
  <si>
    <t>PIERCE UTCCommercialRL032.0G1W002WRECC</t>
  </si>
  <si>
    <t>PIERCE UTCCommercialRL032.0G1W003WRECC</t>
  </si>
  <si>
    <t>PIERCE UTCCommercialRL032.0G1W004WRECC</t>
  </si>
  <si>
    <t>PIERCE UTCCommercialRL035.0G1W001WRECC</t>
  </si>
  <si>
    <t>35 GL 1X WK W/RECY COMM 1</t>
  </si>
  <si>
    <t>PIERCE UTCCommercialRL035.0G1W001NORECC</t>
  </si>
  <si>
    <t>35 GL 1X WK NO RECY COMM</t>
  </si>
  <si>
    <t>PIERCE UTCCommercialSL065.0G1W001NORECC</t>
  </si>
  <si>
    <t>PIERCE UTCCommercialSL065.0G1W001WRECC</t>
  </si>
  <si>
    <t>PIERCE UTCCommercialSL065.0GEO001NORECC</t>
  </si>
  <si>
    <t>PIERCE UTCCommercialSL065.0GEO001WRECC</t>
  </si>
  <si>
    <t>PIERCE UTCCommercialSL095.0G1W001NORECC</t>
  </si>
  <si>
    <t>PIERCE UTCCommercialSL095.0G1W001WRECC</t>
  </si>
  <si>
    <t>PIERCE UTCCommercialSL095.0GEO001NORECC</t>
  </si>
  <si>
    <t>PIERCE UTCCommercialSL095.0GEO001WRECC</t>
  </si>
  <si>
    <t>PIERCE UTCCommercialCANCOUNT65-COMM</t>
  </si>
  <si>
    <t>PIERCE UTCCommercialCANCOUNT95-COMM</t>
  </si>
  <si>
    <t>PIERCE UTCCommercialCANCOUNT-COMM</t>
  </si>
  <si>
    <t>PIERCE UTCCommercialDIST4CAN-COMM</t>
  </si>
  <si>
    <t>PIERCE UTCCommercialFL001.0YXX001TEMPC</t>
  </si>
  <si>
    <t>PIERCE UTCCommercialFL001.5YXX001TEMPC</t>
  </si>
  <si>
    <t>PIERCE UTCCommercialFL002.0YXX001TEMPC</t>
  </si>
  <si>
    <t>PIERCE UTCCommercialFL003.0YXX001TEMPC</t>
  </si>
  <si>
    <t>PIERCE UTCCommercialFL004.0YXX001TEMPC</t>
  </si>
  <si>
    <t>PIERCE UTCCommercialFL006.0YXX001TEMPC</t>
  </si>
  <si>
    <t>PIERCE UTCCommercialRENT1.5TEMP-COMM</t>
  </si>
  <si>
    <t>PIERCE UTCCommercialRENT1TEMP-COMM</t>
  </si>
  <si>
    <t>PIERCE UTCCommercialRENT2TEMP-COMM</t>
  </si>
  <si>
    <t>PIERCE UTCCommercialRENT3TEMP-COMM</t>
  </si>
  <si>
    <t>PIERCE UTCCommercialRENT4TEMP-COMM</t>
  </si>
  <si>
    <t>PIERCE UTCCommercialRENT6TEMP-COMM</t>
  </si>
  <si>
    <t>PIERCE UTCCommercialBULKY-COMM</t>
  </si>
  <si>
    <t>PIERCE UTCCommercialEXTRA-COMM</t>
  </si>
  <si>
    <t>PIERCE UTCCommercialEXTRAYDG-COM</t>
  </si>
  <si>
    <t>PIERCE UTCCommercialACCESS-COMM</t>
  </si>
  <si>
    <t>PIERCE UTCCommercialDISP-COMM</t>
  </si>
  <si>
    <t>PIERCE UTCCommercialDRIVEIN1-COMM</t>
  </si>
  <si>
    <t>PIERCE UTCCommercialDRIVEIN2-COMM</t>
  </si>
  <si>
    <t>PIERCE UTCCommercialDRIVEIN3-COMM</t>
  </si>
  <si>
    <t>DRIVE IN 779-1306' - COMM</t>
  </si>
  <si>
    <t>PIERCE UTCCommercialROLL-COMM</t>
  </si>
  <si>
    <t>PIERCE UTCCommercialWI1-COMM</t>
  </si>
  <si>
    <t>PIERCE UTCCommercialWI2-COMM</t>
  </si>
  <si>
    <t>PIERCE UTCCommercialWI4-COMM</t>
  </si>
  <si>
    <t>PIERCE UTCCommercialCLEAN1.5-COMM</t>
  </si>
  <si>
    <t>PIERCE UTCCommercialCLEAN1-COMM</t>
  </si>
  <si>
    <t>PIERCE UTCCommercialCLEAN2-COMM</t>
  </si>
  <si>
    <t>PIERCE UTCCommercialCLEAN3-COMM</t>
  </si>
  <si>
    <t>PIERCE UTCCommercialCLEAN4-COMM</t>
  </si>
  <si>
    <t>PIERCE UTCCommercialCLEAN6-COMM</t>
  </si>
  <si>
    <t>PIERCE UTCCommercialCLEAN-COMM</t>
  </si>
  <si>
    <t>PIERCE UTCCommercialDEL1.5TEMP-COMM</t>
  </si>
  <si>
    <t>PIERCE UTCCommercialDEL1TEMP-COMM</t>
  </si>
  <si>
    <t>PIERCE UTCCommercialDEL2TEMP-COMM</t>
  </si>
  <si>
    <t>PIERCE UTCCommercialDEL3TEMP-COMM</t>
  </si>
  <si>
    <t>PIERCE UTCCommercialDEL4TEMP-COMM</t>
  </si>
  <si>
    <t>PIERCE UTCCommercialDEL6TEMP-COMM</t>
  </si>
  <si>
    <t>PIERCE UTCCommercialREINSTATE-COMM</t>
  </si>
  <si>
    <t>PIERCE UTCCommercialRTRNCAN-COMM</t>
  </si>
  <si>
    <t>PIERCE UTCCommercialRTRNCART65-COMM</t>
  </si>
  <si>
    <t>PIERCE UTCCommercialRTRNCART95-COMM</t>
  </si>
  <si>
    <t>PIERCE UTCCommercialRTRNTRIP-COMM</t>
  </si>
  <si>
    <t>PIERCE UTCCommercialSP1.5-COMM</t>
  </si>
  <si>
    <t>PIERCE UTCCommercialSP1-COMM</t>
  </si>
  <si>
    <t>PIERCE UTCCommercialSP2-COMM</t>
  </si>
  <si>
    <t>PIERCE UTCCommercialSP3-COMM</t>
  </si>
  <si>
    <t>PIERCE UTCCommercialSP4-COMM</t>
  </si>
  <si>
    <t>PIERCE UTCCommercialSP6-COMM</t>
  </si>
  <si>
    <t>PIERCE UTCCommercialSP4CMP-COMM</t>
  </si>
  <si>
    <t>PIERCE UTCCommercialSP5CMP-COMM</t>
  </si>
  <si>
    <t>PIERCE UTCCommercialSP6CMP-COMM</t>
  </si>
  <si>
    <t>PIERCE UTCCommercialSPGRAD1-COMM</t>
  </si>
  <si>
    <t>SPECIAL PICKUP GRADUATED 1 - COMM</t>
  </si>
  <si>
    <t>PIERCE UTCCommercialSPGRAD2-COMM</t>
  </si>
  <si>
    <t>SPECIAL PICKUP GRADUATED 2 - COMM</t>
  </si>
  <si>
    <t>PIERCE UTCCommercialTIME-COMM</t>
  </si>
  <si>
    <t>PIERCE UTCCommercialLCKC</t>
  </si>
  <si>
    <t>PIERCE UTCCommercialREDEL-COMM</t>
  </si>
  <si>
    <t>PIERCE UTCCommercialSP2CMP-COMM</t>
  </si>
  <si>
    <t>SPECIAL PICK UP 2 YD COMP</t>
  </si>
  <si>
    <t>PIERCE UTCCommercialRTRNCART32-COMM</t>
  </si>
  <si>
    <t>RETURN TRIP 32 GL - COMM</t>
  </si>
  <si>
    <t>PIERCE UTCCommercialRTRNCART35-COMM</t>
  </si>
  <si>
    <t>RETURN TRIP FEE 35 GL - COMM</t>
  </si>
  <si>
    <t>PIERCE UTCCommercialADJ-COMM</t>
  </si>
  <si>
    <t>PIERCE UTCCommercial RecycleMFNBINS</t>
  </si>
  <si>
    <t>PIERCE UTCCommercial RecycleMFWBINS</t>
  </si>
  <si>
    <t>PIERCE UTCRolloffHAUL10-RO</t>
  </si>
  <si>
    <t>HAUL 10 YD - RO</t>
  </si>
  <si>
    <t>PIERCE UTCRolloffHAUL20-RO</t>
  </si>
  <si>
    <t>PIERCE UTCRolloffHAUL30-RO</t>
  </si>
  <si>
    <t>PIERCE UTCRolloffHAUL40-RO</t>
  </si>
  <si>
    <t>PIERCE UTCRolloffHAUL20CUST-RO</t>
  </si>
  <si>
    <t>HAUL 20 YD CUST - RO</t>
  </si>
  <si>
    <t>PIERCE UTCRolloffFINAL20-RO</t>
  </si>
  <si>
    <t>PIERCE UTCRolloffFINAL30-RO</t>
  </si>
  <si>
    <t>PIERCE UTCRolloffFINAL40-RO</t>
  </si>
  <si>
    <t>PIERCE UTCRolloffHAUL10-CP</t>
  </si>
  <si>
    <t>PIERCE UTCRolloffHAUL20-CP</t>
  </si>
  <si>
    <t>PIERCE UTCRolloffHAUL25-CP</t>
  </si>
  <si>
    <t>PIERCE UTCRolloffHAUL30-CP</t>
  </si>
  <si>
    <t>PIERCE UTCRolloffHAUL40-CP</t>
  </si>
  <si>
    <t>PIERCE UTCRolloffDEL20TEMP-RO</t>
  </si>
  <si>
    <t>PIERCE UTCRolloffDEL30TEMP-RO</t>
  </si>
  <si>
    <t>PIERCE UTCRolloffDEL40TEMP-RO</t>
  </si>
  <si>
    <t>PIERCE UTCRolloffFINAL20TEMP-RO</t>
  </si>
  <si>
    <t>PIERCE UTCRolloffFINAL30TEMP-RO</t>
  </si>
  <si>
    <t>PIERCE UTCRolloffFINAL40TEMP-RO</t>
  </si>
  <si>
    <t>PIERCE UTCRolloffHAUL20TEMP-RO</t>
  </si>
  <si>
    <t>PIERCE UTCRolloffHAUL30TEMP-RO</t>
  </si>
  <si>
    <t>PIERCE UTCRolloffHAUL40TEMP-RO</t>
  </si>
  <si>
    <t>PIERCE UTCRolloffRENT10MO-RO</t>
  </si>
  <si>
    <t>PIERCE UTCRolloffRENT20MO-RO</t>
  </si>
  <si>
    <t>PIERCE UTCRolloffRENT30MO-RO</t>
  </si>
  <si>
    <t>PIERCE UTCRolloffRENT40MO-RO</t>
  </si>
  <si>
    <t>PIERCE UTCRolloffRENT20TEMP-RO</t>
  </si>
  <si>
    <t>PIERCE UTCRolloffRENT30TEMP-RO</t>
  </si>
  <si>
    <t>PIERCE UTCRolloffRENT40TEMP-RO</t>
  </si>
  <si>
    <t>PIERCE UTCRolloffDISCO-CP</t>
  </si>
  <si>
    <t>PIERCE UTCRolloffCLEAN20-RO</t>
  </si>
  <si>
    <t>PIERCE UTCRolloffCLEAN25-RO</t>
  </si>
  <si>
    <t>PIERCE UTCRolloffCLEAN30-RO</t>
  </si>
  <si>
    <t>PIERCE UTCRolloffCLEAN40-RO</t>
  </si>
  <si>
    <t>PIERCE UTCRolloffEXWGHT-RO</t>
  </si>
  <si>
    <t>PIERCE UTCRolloffGATE-RO</t>
  </si>
  <si>
    <t>PIERCE UTCRolloffLIDRO</t>
  </si>
  <si>
    <t>PIERCE UTCRolloffLOCK-RO</t>
  </si>
  <si>
    <t>PIERCE UTCRolloffDISPMATT-RO</t>
  </si>
  <si>
    <t>DISPOSAL MATTRESSES - RO</t>
  </si>
  <si>
    <t>PIERCE UTCRolloffDISPSPEC-RO</t>
  </si>
  <si>
    <t>DISPOSAL FEE SPECIAL - RO</t>
  </si>
  <si>
    <t>PIERCE UTCRolloffDISPTIRES-RO</t>
  </si>
  <si>
    <t>DISPOSAL FEE TIRES - RO</t>
  </si>
  <si>
    <t>PIERCE UTCRolloffMILE-RO</t>
  </si>
  <si>
    <t>PIERCE UTCRolloffRTRNTRIP-RO</t>
  </si>
  <si>
    <t>PIERCE UTCRolloffTIME-RO</t>
  </si>
  <si>
    <t>PIERCE UTCRolloffDISP-RO</t>
  </si>
  <si>
    <t>PIERCE UTCRolloffDISPFEDMSW-RO</t>
  </si>
  <si>
    <t xml:space="preserve">DISPOSAL FEE FEDERAL MSW </t>
  </si>
  <si>
    <t>PIERCE UTCaccounting adjustmentsADJ-FIN</t>
  </si>
  <si>
    <t>PIERCE UTCaccounting adjustmentsRETCKC</t>
  </si>
  <si>
    <t>JBLM HOUSINGResidentialSL065.0G1W001WREC</t>
  </si>
  <si>
    <t>JBLM HOUSINGResidentialSL095.0G1W001WREC</t>
  </si>
  <si>
    <t>JBLM HOUSINGcommercialFL006.0Y1W001MF</t>
  </si>
  <si>
    <t>JBLM HOUSINGcommercialFL006.0Y2W001MF</t>
  </si>
  <si>
    <t>JBLM HOUSINGResidentialBULKY-RES</t>
  </si>
  <si>
    <t>JBLM HOUSINGResidentialOW-RES</t>
  </si>
  <si>
    <t>JBLM HOUSINGResidentialDISPFEDMSW-RES</t>
  </si>
  <si>
    <t>JBLM HOUSINGResidentialPDBAG-RES</t>
  </si>
  <si>
    <t>JBLM HOUSINGResidentialREINSTATE-RES</t>
  </si>
  <si>
    <t>JBLM HOUSINGResidentialTIME-RES</t>
  </si>
  <si>
    <t>JBLM HOUSINGResidentialRECBINONLYR</t>
  </si>
  <si>
    <t>JBLM HOUSINGResidentialRECPROGADJ-RES</t>
  </si>
  <si>
    <t>JBLM HOUSINGCommercial RecycleMFWBINS</t>
  </si>
  <si>
    <t>JBLM HOUSINGResidentialRECVALRES</t>
  </si>
  <si>
    <t>JBLM HOUSINGResidentialGWRES</t>
  </si>
  <si>
    <t>JBLM HOUSINGCommercialSL065.0G1W001NORECC</t>
  </si>
  <si>
    <t>JBLM HOUSINGCommercialSL095.0G1W001WRECC</t>
  </si>
  <si>
    <t>JBLM HOUSINGRolloffHAUL20-RO</t>
  </si>
  <si>
    <t>JBLM HOUSINGRolloffHAUL30-RO</t>
  </si>
  <si>
    <t>JBLM HOUSINGRolloffHAUL40-RO</t>
  </si>
  <si>
    <t>JBLM HOUSINGRolloffRENT20MO-RO</t>
  </si>
  <si>
    <t>JBLM HOUSINGRolloffRENT30MO-RO</t>
  </si>
  <si>
    <t>JBLM HOUSINGRolloffRENT40MO-RO</t>
  </si>
  <si>
    <t>JBLM HOUSINGRolloffEXWGHT-RO</t>
  </si>
  <si>
    <t>JBLM HOUSINGRolloffMILE-RO</t>
  </si>
  <si>
    <t>JBLM HOUSINGRolloffRTRNTRIP-RO</t>
  </si>
  <si>
    <t>JBLM HOUSINGRolloffDISP-RO</t>
  </si>
  <si>
    <t>JBLM HOUSINGRolloffDISPFEDMSW-RO</t>
  </si>
  <si>
    <t>JBLM HOUSINGaccounting adjustmentsADJ-FIN</t>
  </si>
  <si>
    <t>JBLM HOUSINGaccounting adjustmentsRETCKC</t>
  </si>
  <si>
    <t>FORT LEWISResidentialBULKY-RES</t>
  </si>
  <si>
    <t>FORT LEWISCommercialFL001.0Y1W001</t>
  </si>
  <si>
    <t>FORT LEWISCommercialFL001.5Y1W001</t>
  </si>
  <si>
    <t>FORT LEWISCommercialFL001.5Y2W001</t>
  </si>
  <si>
    <t>FORT LEWISCommercialFL001.5Y3W001</t>
  </si>
  <si>
    <t>FORT LEWISCommercialFL001.5Y4W001</t>
  </si>
  <si>
    <t>FORT LEWISCommercialFL001.5Y5W001</t>
  </si>
  <si>
    <t>FORT LEWISCommercialFL002.0Y1W001</t>
  </si>
  <si>
    <t>FORT LEWISCommercialFL002.0Y3W001</t>
  </si>
  <si>
    <t>FORT LEWISCommercialFL002.0Y5W001</t>
  </si>
  <si>
    <t>FORT LEWISCommercialFL003.0Y1W001</t>
  </si>
  <si>
    <t>FORT LEWISCommercialFL003.0Y2W001</t>
  </si>
  <si>
    <t>FORT LEWISCommercialFL004.0Y1W001</t>
  </si>
  <si>
    <t>FORT LEWISCommercialFL006.0Y1W001</t>
  </si>
  <si>
    <t>FORT LEWISCommercialFL006.0Y2W001</t>
  </si>
  <si>
    <t>FORT LEWISCommercialFL006.0Y3W001</t>
  </si>
  <si>
    <t>FORT LEWISCommercialFL004.0YXX001TEMPC</t>
  </si>
  <si>
    <t>FORT LEWISCommercialFL006.0YXX001TEMPC</t>
  </si>
  <si>
    <t>FORT LEWISCommercialRENT4TEMP-COMM</t>
  </si>
  <si>
    <t>FORT LEWISCommercialRENT6TEMP-COMM</t>
  </si>
  <si>
    <t>FORT LEWISCommercialSL065.0G1W001NORECC</t>
  </si>
  <si>
    <t>FORT LEWISCommercialSL065.0G1W001WRECC</t>
  </si>
  <si>
    <t>FORT LEWISCommercialSL095.0G1W001NORECC</t>
  </si>
  <si>
    <t>FORT LEWISCommercialEXTRA-COMM</t>
  </si>
  <si>
    <t>FORT LEWISCommercialEXTRAYDG-COM</t>
  </si>
  <si>
    <t>FORT LEWISCommercialACCESS-COMM</t>
  </si>
  <si>
    <t>FORT LEWISCommercialCLEAN4-COMM</t>
  </si>
  <si>
    <t>FORT LEWISCommercialCLEAN6-COMM</t>
  </si>
  <si>
    <t>FORT LEWISCommercialDEL2TEMP-COMM</t>
  </si>
  <si>
    <t>FORT LEWISCommercialDEL4TEMP-COMM</t>
  </si>
  <si>
    <t>FORT LEWISCommercialDEL6TEMP-COMM</t>
  </si>
  <si>
    <t>FORT LEWISCommercialREINSTATE-COMM</t>
  </si>
  <si>
    <t>FORT LEWISCommercialSP2-COMM</t>
  </si>
  <si>
    <t>FORT LEWISCommercialSP6-COMM</t>
  </si>
  <si>
    <t>FORT LEWISRolloffHAUL20-RO</t>
  </si>
  <si>
    <t>FORT LEWISRolloffHAUL30-RO</t>
  </si>
  <si>
    <t>FORT LEWISRolloffHAUL40-RO</t>
  </si>
  <si>
    <t>FORT LEWISRolloffFINAL20-RO</t>
  </si>
  <si>
    <t>FORT LEWISRolloffFINAL30-RO</t>
  </si>
  <si>
    <t>FORT LEWISRolloffFINAL40-RO</t>
  </si>
  <si>
    <t>FORT LEWISRolloffHAUL20-CP</t>
  </si>
  <si>
    <t>FORT LEWISRolloffDEL20TEMP-RO</t>
  </si>
  <si>
    <t>FORT LEWISRolloffDEL30TEMP-RO</t>
  </si>
  <si>
    <t>FORT LEWISRolloffDEL40TEMP-RO</t>
  </si>
  <si>
    <t>FORT LEWISRolloffFINAL20TEMP-RO</t>
  </si>
  <si>
    <t>FORT LEWISRolloffFINAL30TEMP-RO</t>
  </si>
  <si>
    <t>FORT LEWISRolloffFINAL40TEMP-RO</t>
  </si>
  <si>
    <t>FORT LEWISRolloffHAUL20TEMP-RO</t>
  </si>
  <si>
    <t>FORT LEWISRolloffHAUL30TEMP-RO</t>
  </si>
  <si>
    <t>FORT LEWISRolloffHAUL40TEMP-RO</t>
  </si>
  <si>
    <t>FORT LEWISRolloffRENT20MO-RO</t>
  </si>
  <si>
    <t>FORT LEWISRolloffRENT30MO-RO</t>
  </si>
  <si>
    <t>FORT LEWISRolloffRENT40MO-RO</t>
  </si>
  <si>
    <t>FORT LEWISRolloffRENT20TEMP-RO</t>
  </si>
  <si>
    <t>FORT LEWISRolloffRENT30TEMP-RO</t>
  </si>
  <si>
    <t>FORT LEWISRolloffRENT40TEMP-RO</t>
  </si>
  <si>
    <t>FORT LEWISRolloffCLEAN20-RO</t>
  </si>
  <si>
    <t>FORT LEWISRolloffDISCO-CP</t>
  </si>
  <si>
    <t>FORT LEWISRolloffLIDRO</t>
  </si>
  <si>
    <t>FORT LEWISRolloffMILE-RO</t>
  </si>
  <si>
    <t>FORT LEWISRolloffRTRNTRIP-RO</t>
  </si>
  <si>
    <t>FORT LEWISRolloffDISP-RO</t>
  </si>
  <si>
    <t>FORT LEWISRolloffDISPFEDMSW-RO</t>
  </si>
  <si>
    <t>January - December 2020</t>
  </si>
  <si>
    <t>utc ccode</t>
  </si>
  <si>
    <t>Tariff Rate Effective 3/1/2020</t>
  </si>
  <si>
    <t>Tariff Rate Effective 5/1/2020</t>
  </si>
  <si>
    <t>Tariff Rate Effective 8/1/2020</t>
  </si>
  <si>
    <t>Revenue Jan -Dec 2020</t>
  </si>
  <si>
    <t>Avg. Cust Jan-Dec 2020</t>
  </si>
  <si>
    <t>FL001.5YEO001</t>
  </si>
  <si>
    <t>1.5 YD E O W</t>
  </si>
  <si>
    <t>FL002.0Y4W001</t>
  </si>
  <si>
    <t>2 YD 4X WK 1</t>
  </si>
  <si>
    <t>FL002.0YEO001</t>
  </si>
  <si>
    <t>2 YD EO W 1</t>
  </si>
  <si>
    <t>FL002.0YTEMPMF</t>
  </si>
  <si>
    <t>FL003.0YEO001</t>
  </si>
  <si>
    <t>3 YD EO W 1</t>
  </si>
  <si>
    <t>FL004.0YEO001</t>
  </si>
  <si>
    <t>4 YD EO W 1</t>
  </si>
  <si>
    <t>6 YD 5X WK 1</t>
  </si>
  <si>
    <t>FL006.0Y5W001</t>
  </si>
  <si>
    <t>FL006.0YEO001</t>
  </si>
  <si>
    <t>6 YD EO W 1</t>
  </si>
  <si>
    <t>SL035.0G1W001NORECC</t>
  </si>
  <si>
    <t>SL035.0G1W001WRECC</t>
  </si>
  <si>
    <t>EXTRAGWC-COMM</t>
  </si>
  <si>
    <t>EXTRA GREENWASTE FEE - CO</t>
  </si>
  <si>
    <t>SPGRAD1S-COMM</t>
  </si>
  <si>
    <t>SPGRAD2S-COMM</t>
  </si>
  <si>
    <t>SURCHGC</t>
  </si>
  <si>
    <t>EQUIP-COMM</t>
  </si>
  <si>
    <t xml:space="preserve">Commercial Equipment </t>
  </si>
  <si>
    <t>FERRY-RO</t>
  </si>
  <si>
    <t>FERRY FEE - RO</t>
  </si>
  <si>
    <t>PIERCE UTCCommercialFL001.5YEO001</t>
  </si>
  <si>
    <t>PIERCE UTCCommercialFL002.0Y4W001</t>
  </si>
  <si>
    <t>PIERCE UTCCommercialFL002.0YEO001</t>
  </si>
  <si>
    <t>PIERCE UTCCommercialFL002.0YTEMPMF</t>
  </si>
  <si>
    <t>PIERCE UTCCommercialFL003.0YEO001</t>
  </si>
  <si>
    <t>PIERCE UTCCommercialFL004.0YEO001</t>
  </si>
  <si>
    <t>PIERCE UTCCommercialFL006.0Y5W001</t>
  </si>
  <si>
    <t>PIERCE UTCCommercialFL006.0YEO001</t>
  </si>
  <si>
    <t>PIERCE UTCCommercialSL035.0G1W001NORECC</t>
  </si>
  <si>
    <t>35 GL 1X WK NO RECY COMM 1</t>
  </si>
  <si>
    <t>PIERCE UTCCommercialSL035.0G1W001WRECC</t>
  </si>
  <si>
    <t>PIERCE UTCCommercialEXTRAGWC-COMM</t>
  </si>
  <si>
    <t>PIERCE UTCCommercialSPGRAD1S-COMM</t>
  </si>
  <si>
    <t>SPECIAL UNIT GRAD1 SCHL - COMM</t>
  </si>
  <si>
    <t>PIERCE UTCCommercialSPGRAD2S-COMM</t>
  </si>
  <si>
    <t>SPECIAL UNIT GRAD2 SCHL - COMM</t>
  </si>
  <si>
    <t>PIERCE UTCCommercialSURCHGC</t>
  </si>
  <si>
    <t>SURCHARGE - COMM</t>
  </si>
  <si>
    <t>PIERCE UTCCommercialEQUIP-COMM</t>
  </si>
  <si>
    <t>PIERCE UTCRolloffFERRY-RO</t>
  </si>
  <si>
    <t>JBLM HOUSINGCOMMERCIALFL004.0Y2W001MF</t>
  </si>
  <si>
    <t>FL004.0Y2W001MF</t>
  </si>
  <si>
    <t>4 YD 2X WK MULTI-FAMILY 1</t>
  </si>
  <si>
    <t>SL096.0G1M001BCMGLOUT</t>
  </si>
  <si>
    <t>JBLM HOUSINGResidentialUNRETURN-RES</t>
  </si>
  <si>
    <t>JBLM HOUSINGCommercialACCESS-COMM</t>
  </si>
  <si>
    <t>JBLM HOUSINGCommercial RecycleSL096.0G1M001BCMGLOUT</t>
  </si>
  <si>
    <t>1 YD TEMP 1</t>
  </si>
  <si>
    <t>2 YD TEMP 1</t>
  </si>
  <si>
    <t>COMMODITY SURCHARGE</t>
  </si>
  <si>
    <t xml:space="preserve">Extra Weight </t>
  </si>
  <si>
    <t>RELO-RO</t>
  </si>
  <si>
    <t xml:space="preserve">Relocation Charge </t>
  </si>
  <si>
    <t>DISPREC-RO</t>
  </si>
  <si>
    <t>DISPCONSTN-RO</t>
  </si>
  <si>
    <t>FORT LEWISCommercialFL002.0Y2W001</t>
  </si>
  <si>
    <t>FORT LEWISCommercialFL001.0YXX001TEMPC</t>
  </si>
  <si>
    <t>FORT LEWISCommercialFL002.0YXX001TEMPC</t>
  </si>
  <si>
    <t>FORT LEWISCommercialRENT1TEMP-COMM</t>
  </si>
  <si>
    <t>FORT LEWISCommercialRENT2TEMP-COMM</t>
  </si>
  <si>
    <t>FORT LEWISCommercialCLEAN1-COMM</t>
  </si>
  <si>
    <t>FORT LEWISCommercialCLEAN2-COMM</t>
  </si>
  <si>
    <t>FORT LEWISCommercialDEL1TEMP-COMM</t>
  </si>
  <si>
    <t>FORT LEWISsurcCOMMODITY SURCHARGE</t>
  </si>
  <si>
    <t>FORT LEWISCommercialBULKY-COMM</t>
  </si>
  <si>
    <t>FORT LEWISRolloffEXWGHT-RO</t>
  </si>
  <si>
    <t>FORT LEWISRolloffLOCK-RO</t>
  </si>
  <si>
    <t>FORT LEWISRolloffRELO-RO</t>
  </si>
  <si>
    <t>FORT LEWISRolloffTIME-RO</t>
  </si>
  <si>
    <t>FORT LEWISRolloffDISPREC-RO</t>
  </si>
  <si>
    <t>DISPOSAL FEE RECYCLE - RO</t>
  </si>
  <si>
    <t>FORT LEWISRolloffDISPCONSTN-RO</t>
  </si>
  <si>
    <t>DISPOSAL FEE CONSTRUCTION</t>
  </si>
  <si>
    <t>Current Annual Revenue</t>
  </si>
  <si>
    <t>COVID Expense to be Recovered</t>
  </si>
  <si>
    <t>2-Year Recovery with B&amp;O &amp; WUTC fee</t>
  </si>
  <si>
    <t>2-Year Rate Increase Needed</t>
  </si>
  <si>
    <t>Pulled from 2020 Price Out by Bill Area</t>
  </si>
  <si>
    <t xml:space="preserve">Recovery Allocator </t>
  </si>
  <si>
    <t>DH</t>
  </si>
  <si>
    <t>Cust</t>
  </si>
  <si>
    <t>Check</t>
  </si>
  <si>
    <t>B&amp;O Tax</t>
  </si>
  <si>
    <t>WUTC Fee</t>
  </si>
  <si>
    <t>Mattresses (Over 3)</t>
  </si>
  <si>
    <t>CPA</t>
  </si>
  <si>
    <t>Per container, per pickup</t>
  </si>
  <si>
    <t>Effective Date July 30, 2021</t>
  </si>
  <si>
    <t>Customer Counts</t>
  </si>
  <si>
    <t>Resi</t>
  </si>
  <si>
    <t>Comm</t>
  </si>
  <si>
    <t>Multi-Fam</t>
  </si>
  <si>
    <t>RO</t>
  </si>
  <si>
    <t>Total to be notified</t>
  </si>
  <si>
    <t>Price per letter</t>
  </si>
  <si>
    <t>Cost of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</si>
</sst>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_);_(* \(#,##0.000\);_(* &quot;-&quot;??_);_(@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50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rgb="FF2605EB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33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/>
    <xf numFmtId="0" fontId="7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3" borderId="0" xfId="0" applyFont="1" applyFill="1"/>
    <xf numFmtId="0" fontId="0" fillId="3" borderId="0" xfId="0" applyFill="1"/>
    <xf numFmtId="40" fontId="7" fillId="3" borderId="0" xfId="1" applyNumberFormat="1" applyFont="1" applyFill="1"/>
    <xf numFmtId="38" fontId="7" fillId="3" borderId="0" xfId="1" applyNumberFormat="1" applyFont="1" applyFill="1"/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40" fontId="7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4" fillId="0" borderId="0" xfId="1" applyNumberFormat="1"/>
    <xf numFmtId="0" fontId="0" fillId="0" borderId="6" xfId="0" applyBorder="1"/>
    <xf numFmtId="40" fontId="4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8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39" fontId="15" fillId="0" borderId="0" xfId="1" applyNumberFormat="1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17" fillId="0" borderId="0" xfId="0" applyFont="1"/>
    <xf numFmtId="0" fontId="0" fillId="0" borderId="0" xfId="0" applyNumberForma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Continuous"/>
    </xf>
    <xf numFmtId="0" fontId="0" fillId="4" borderId="0" xfId="0" applyFill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40" fontId="7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43" fontId="20" fillId="0" borderId="8" xfId="0" applyNumberFormat="1" applyFont="1" applyBorder="1"/>
    <xf numFmtId="43" fontId="20" fillId="5" borderId="9" xfId="0" applyNumberFormat="1" applyFont="1" applyFill="1" applyBorder="1"/>
    <xf numFmtId="0" fontId="7" fillId="6" borderId="0" xfId="0" applyFont="1" applyFill="1" applyAlignment="1">
      <alignment horizontal="center"/>
    </xf>
    <xf numFmtId="43" fontId="20" fillId="7" borderId="8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/>
    <xf numFmtId="43" fontId="20" fillId="0" borderId="0" xfId="0" applyNumberFormat="1" applyFont="1" applyFill="1" applyBorder="1"/>
    <xf numFmtId="43" fontId="7" fillId="0" borderId="0" xfId="0" applyNumberFormat="1" applyFont="1"/>
    <xf numFmtId="0" fontId="24" fillId="0" borderId="0" xfId="0" applyFont="1"/>
    <xf numFmtId="0" fontId="28" fillId="0" borderId="0" xfId="9" applyFont="1" applyFill="1"/>
    <xf numFmtId="0" fontId="29" fillId="0" borderId="0" xfId="9" applyFont="1" applyFill="1"/>
    <xf numFmtId="0" fontId="29" fillId="0" borderId="0" xfId="9" applyFont="1" applyFill="1" applyAlignment="1">
      <alignment horizontal="center"/>
    </xf>
    <xf numFmtId="0" fontId="29" fillId="0" borderId="0" xfId="9" applyFont="1"/>
    <xf numFmtId="0" fontId="29" fillId="0" borderId="0" xfId="9" applyFont="1" applyBorder="1"/>
    <xf numFmtId="44" fontId="29" fillId="0" borderId="0" xfId="9" applyNumberFormat="1" applyFont="1" applyFill="1"/>
    <xf numFmtId="44" fontId="29" fillId="0" borderId="0" xfId="9" applyNumberFormat="1" applyFont="1" applyFill="1" applyBorder="1"/>
    <xf numFmtId="166" fontId="29" fillId="0" borderId="0" xfId="9" applyNumberFormat="1" applyFont="1"/>
    <xf numFmtId="0" fontId="29" fillId="0" borderId="0" xfId="9" applyFont="1" applyFill="1" applyBorder="1"/>
    <xf numFmtId="0" fontId="28" fillId="0" borderId="0" xfId="9" applyFont="1" applyFill="1" applyAlignment="1">
      <alignment horizontal="center" wrapText="1"/>
    </xf>
    <xf numFmtId="0" fontId="29" fillId="0" borderId="0" xfId="9" applyFont="1" applyFill="1" applyAlignment="1"/>
    <xf numFmtId="0" fontId="28" fillId="0" borderId="0" xfId="9" applyFont="1" applyFill="1" applyAlignment="1">
      <alignment horizontal="center"/>
    </xf>
    <xf numFmtId="17" fontId="28" fillId="0" borderId="0" xfId="9" applyNumberFormat="1" applyFont="1" applyFill="1" applyAlignment="1">
      <alignment horizontal="center" wrapText="1"/>
    </xf>
    <xf numFmtId="17" fontId="28" fillId="12" borderId="0" xfId="9" applyNumberFormat="1" applyFont="1" applyFill="1" applyAlignment="1">
      <alignment horizontal="center" wrapText="1"/>
    </xf>
    <xf numFmtId="0" fontId="28" fillId="0" borderId="0" xfId="9" applyFont="1" applyFill="1" applyBorder="1" applyAlignment="1">
      <alignment horizontal="center" wrapText="1"/>
    </xf>
    <xf numFmtId="0" fontId="29" fillId="12" borderId="0" xfId="9" applyFont="1" applyFill="1"/>
    <xf numFmtId="0" fontId="30" fillId="0" borderId="0" xfId="9" applyFont="1" applyFill="1" applyAlignment="1">
      <alignment horizontal="left"/>
    </xf>
    <xf numFmtId="0" fontId="30" fillId="0" borderId="0" xfId="9" applyFont="1" applyFill="1" applyAlignment="1">
      <alignment horizontal="center"/>
    </xf>
    <xf numFmtId="0" fontId="31" fillId="0" borderId="0" xfId="9" applyFont="1" applyFill="1" applyAlignment="1">
      <alignment horizontal="center"/>
    </xf>
    <xf numFmtId="0" fontId="31" fillId="12" borderId="0" xfId="9" applyFont="1" applyFill="1" applyAlignment="1">
      <alignment horizontal="center"/>
    </xf>
    <xf numFmtId="0" fontId="31" fillId="0" borderId="0" xfId="9" applyFont="1" applyFill="1" applyBorder="1" applyAlignment="1">
      <alignment horizontal="center"/>
    </xf>
    <xf numFmtId="0" fontId="33" fillId="0" borderId="0" xfId="10" applyFont="1"/>
    <xf numFmtId="0" fontId="28" fillId="0" borderId="0" xfId="9" applyFont="1" applyFill="1" applyAlignment="1">
      <alignment horizontal="left"/>
    </xf>
    <xf numFmtId="43" fontId="29" fillId="0" borderId="0" xfId="11" applyFont="1" applyFill="1"/>
    <xf numFmtId="43" fontId="29" fillId="12" borderId="0" xfId="11" applyFont="1" applyFill="1"/>
    <xf numFmtId="166" fontId="29" fillId="0" borderId="0" xfId="11" applyNumberFormat="1" applyFont="1" applyBorder="1"/>
    <xf numFmtId="166" fontId="29" fillId="0" borderId="0" xfId="11" applyNumberFormat="1" applyFont="1" applyFill="1"/>
    <xf numFmtId="166" fontId="29" fillId="12" borderId="0" xfId="9" applyNumberFormat="1" applyFont="1" applyFill="1"/>
    <xf numFmtId="43" fontId="29" fillId="0" borderId="0" xfId="11" applyFont="1" applyFill="1" applyBorder="1"/>
    <xf numFmtId="166" fontId="29" fillId="0" borderId="0" xfId="11" applyNumberFormat="1" applyFont="1"/>
    <xf numFmtId="0" fontId="28" fillId="0" borderId="0" xfId="9" applyFont="1" applyFill="1" applyBorder="1" applyAlignment="1">
      <alignment horizontal="right"/>
    </xf>
    <xf numFmtId="44" fontId="34" fillId="0" borderId="0" xfId="12" applyFont="1" applyFill="1" applyBorder="1"/>
    <xf numFmtId="43" fontId="29" fillId="0" borderId="3" xfId="11" applyFont="1" applyFill="1" applyBorder="1"/>
    <xf numFmtId="166" fontId="29" fillId="0" borderId="3" xfId="11" applyNumberFormat="1" applyFont="1" applyFill="1" applyBorder="1"/>
    <xf numFmtId="167" fontId="28" fillId="0" borderId="0" xfId="12" applyNumberFormat="1" applyFont="1" applyFill="1" applyBorder="1"/>
    <xf numFmtId="166" fontId="29" fillId="0" borderId="6" xfId="11" applyNumberFormat="1" applyFont="1" applyFill="1" applyBorder="1"/>
    <xf numFmtId="166" fontId="29" fillId="0" borderId="0" xfId="11" applyNumberFormat="1" applyFont="1" applyFill="1" applyBorder="1"/>
    <xf numFmtId="166" fontId="28" fillId="0" borderId="0" xfId="11" applyNumberFormat="1" applyFont="1" applyFill="1"/>
    <xf numFmtId="0" fontId="28" fillId="0" borderId="0" xfId="9" applyFont="1" applyFill="1" applyBorder="1"/>
    <xf numFmtId="166" fontId="29" fillId="0" borderId="3" xfId="9" applyNumberFormat="1" applyFont="1" applyBorder="1"/>
    <xf numFmtId="166" fontId="29" fillId="0" borderId="3" xfId="9" applyNumberFormat="1" applyFont="1" applyFill="1" applyBorder="1"/>
    <xf numFmtId="43" fontId="29" fillId="12" borderId="0" xfId="11" applyFont="1" applyFill="1" applyBorder="1"/>
    <xf numFmtId="0" fontId="28" fillId="0" borderId="0" xfId="9" applyFont="1"/>
    <xf numFmtId="43" fontId="29" fillId="0" borderId="0" xfId="9" applyNumberFormat="1" applyFont="1" applyBorder="1"/>
    <xf numFmtId="166" fontId="28" fillId="0" borderId="0" xfId="9" applyNumberFormat="1" applyFont="1" applyBorder="1"/>
    <xf numFmtId="43" fontId="29" fillId="0" borderId="1" xfId="11" applyFont="1" applyFill="1" applyBorder="1"/>
    <xf numFmtId="0" fontId="28" fillId="12" borderId="0" xfId="9" applyFont="1" applyFill="1"/>
    <xf numFmtId="0" fontId="28" fillId="0" borderId="13" xfId="9" applyFont="1" applyFill="1" applyBorder="1"/>
    <xf numFmtId="0" fontId="28" fillId="0" borderId="13" xfId="9" applyFont="1" applyFill="1" applyBorder="1" applyAlignment="1">
      <alignment horizontal="center"/>
    </xf>
    <xf numFmtId="43" fontId="29" fillId="0" borderId="13" xfId="11" applyFont="1" applyFill="1" applyBorder="1"/>
    <xf numFmtId="43" fontId="28" fillId="0" borderId="13" xfId="11" applyFont="1" applyFill="1" applyBorder="1"/>
    <xf numFmtId="43" fontId="28" fillId="0" borderId="5" xfId="11" applyFont="1" applyFill="1" applyBorder="1"/>
    <xf numFmtId="43" fontId="28" fillId="12" borderId="13" xfId="11" applyFont="1" applyFill="1" applyBorder="1"/>
    <xf numFmtId="166" fontId="28" fillId="0" borderId="13" xfId="11" applyNumberFormat="1" applyFont="1" applyFill="1" applyBorder="1"/>
    <xf numFmtId="166" fontId="29" fillId="0" borderId="13" xfId="11" applyNumberFormat="1" applyFont="1" applyFill="1" applyBorder="1"/>
    <xf numFmtId="166" fontId="29" fillId="0" borderId="13" xfId="11" applyNumberFormat="1" applyFont="1" applyBorder="1"/>
    <xf numFmtId="0" fontId="28" fillId="12" borderId="13" xfId="9" applyFont="1" applyFill="1" applyBorder="1"/>
    <xf numFmtId="168" fontId="28" fillId="0" borderId="0" xfId="9" applyNumberFormat="1" applyFont="1"/>
    <xf numFmtId="43" fontId="28" fillId="0" borderId="0" xfId="11" applyFont="1" applyFill="1"/>
    <xf numFmtId="43" fontId="28" fillId="12" borderId="0" xfId="11" applyFont="1" applyFill="1"/>
    <xf numFmtId="166" fontId="28" fillId="0" borderId="0" xfId="11" applyNumberFormat="1" applyFont="1" applyFill="1" applyBorder="1"/>
    <xf numFmtId="0" fontId="28" fillId="0" borderId="0" xfId="9" applyFont="1" applyFill="1" applyAlignment="1">
      <alignment horizontal="right"/>
    </xf>
    <xf numFmtId="166" fontId="28" fillId="0" borderId="0" xfId="11" applyNumberFormat="1" applyFont="1" applyFill="1" applyBorder="1" applyAlignment="1">
      <alignment horizontal="right"/>
    </xf>
    <xf numFmtId="0" fontId="31" fillId="0" borderId="0" xfId="9" applyFont="1" applyBorder="1" applyAlignment="1">
      <alignment horizontal="center"/>
    </xf>
    <xf numFmtId="166" fontId="29" fillId="0" borderId="0" xfId="9" applyNumberFormat="1" applyFont="1" applyFill="1"/>
    <xf numFmtId="0" fontId="27" fillId="0" borderId="0" xfId="9" applyAlignment="1">
      <alignment horizontal="left" indent="1"/>
    </xf>
    <xf numFmtId="0" fontId="29" fillId="0" borderId="0" xfId="9" applyFont="1" applyFill="1" applyBorder="1" applyAlignment="1">
      <alignment horizontal="center"/>
    </xf>
    <xf numFmtId="0" fontId="28" fillId="0" borderId="13" xfId="9" applyFont="1" applyBorder="1"/>
    <xf numFmtId="167" fontId="28" fillId="0" borderId="0" xfId="9" applyNumberFormat="1" applyFont="1" applyFill="1" applyBorder="1"/>
    <xf numFmtId="167" fontId="28" fillId="0" borderId="0" xfId="9" applyNumberFormat="1" applyFont="1" applyFill="1" applyBorder="1" applyAlignment="1">
      <alignment horizontal="right"/>
    </xf>
    <xf numFmtId="44" fontId="29" fillId="0" borderId="0" xfId="12" applyFont="1" applyFill="1"/>
    <xf numFmtId="44" fontId="29" fillId="0" borderId="0" xfId="12" applyFont="1" applyFill="1" applyBorder="1"/>
    <xf numFmtId="43" fontId="29" fillId="0" borderId="0" xfId="9" applyNumberFormat="1" applyFont="1"/>
    <xf numFmtId="43" fontId="29" fillId="0" borderId="0" xfId="9" applyNumberFormat="1" applyFont="1" applyFill="1" applyAlignment="1">
      <alignment horizontal="center"/>
    </xf>
    <xf numFmtId="43" fontId="29" fillId="0" borderId="0" xfId="11" applyNumberFormat="1" applyFont="1" applyFill="1"/>
    <xf numFmtId="43" fontId="28" fillId="0" borderId="3" xfId="9" applyNumberFormat="1" applyFont="1" applyFill="1" applyBorder="1"/>
    <xf numFmtId="43" fontId="28" fillId="0" borderId="0" xfId="9" applyNumberFormat="1" applyFont="1" applyFill="1" applyBorder="1"/>
    <xf numFmtId="166" fontId="28" fillId="0" borderId="0" xfId="11" applyNumberFormat="1" applyFont="1" applyFill="1" applyAlignment="1">
      <alignment horizontal="right"/>
    </xf>
    <xf numFmtId="166" fontId="28" fillId="12" borderId="0" xfId="11" applyNumberFormat="1" applyFont="1" applyFill="1" applyAlignment="1">
      <alignment horizontal="right"/>
    </xf>
    <xf numFmtId="166" fontId="29" fillId="12" borderId="0" xfId="11" applyNumberFormat="1" applyFont="1" applyFill="1"/>
    <xf numFmtId="0" fontId="28" fillId="0" borderId="14" xfId="9" applyFont="1" applyBorder="1"/>
    <xf numFmtId="0" fontId="28" fillId="0" borderId="14" xfId="9" applyFont="1" applyFill="1" applyBorder="1"/>
    <xf numFmtId="0" fontId="28" fillId="0" borderId="14" xfId="9" applyFont="1" applyFill="1" applyBorder="1" applyAlignment="1">
      <alignment horizontal="center"/>
    </xf>
    <xf numFmtId="43" fontId="29" fillId="0" borderId="14" xfId="11" applyFont="1" applyFill="1" applyBorder="1"/>
    <xf numFmtId="43" fontId="28" fillId="0" borderId="14" xfId="9" applyNumberFormat="1" applyFont="1" applyFill="1" applyBorder="1"/>
    <xf numFmtId="43" fontId="28" fillId="0" borderId="0" xfId="9" applyNumberFormat="1" applyFont="1"/>
    <xf numFmtId="43" fontId="28" fillId="0" borderId="0" xfId="9" applyNumberFormat="1" applyFont="1" applyFill="1" applyAlignment="1">
      <alignment horizontal="right"/>
    </xf>
    <xf numFmtId="43" fontId="28" fillId="0" borderId="0" xfId="11" applyFont="1" applyFill="1" applyAlignment="1">
      <alignment horizontal="right"/>
    </xf>
    <xf numFmtId="166" fontId="28" fillId="0" borderId="0" xfId="11" applyNumberFormat="1" applyFont="1" applyBorder="1" applyAlignment="1">
      <alignment horizontal="right"/>
    </xf>
    <xf numFmtId="0" fontId="27" fillId="0" borderId="0" xfId="9"/>
    <xf numFmtId="9" fontId="29" fillId="13" borderId="0" xfId="13" applyFont="1" applyFill="1"/>
    <xf numFmtId="167" fontId="28" fillId="0" borderId="3" xfId="12" applyNumberFormat="1" applyFont="1" applyFill="1" applyBorder="1"/>
    <xf numFmtId="44" fontId="29" fillId="12" borderId="0" xfId="12" applyFont="1" applyFill="1"/>
    <xf numFmtId="167" fontId="28" fillId="12" borderId="0" xfId="12" applyNumberFormat="1" applyFont="1" applyFill="1" applyBorder="1"/>
    <xf numFmtId="43" fontId="29" fillId="14" borderId="0" xfId="11" applyFont="1" applyFill="1"/>
    <xf numFmtId="43" fontId="28" fillId="0" borderId="3" xfId="11" applyFont="1" applyFill="1" applyBorder="1"/>
    <xf numFmtId="166" fontId="28" fillId="12" borderId="0" xfId="11" applyNumberFormat="1" applyFont="1" applyFill="1"/>
    <xf numFmtId="44" fontId="29" fillId="0" borderId="0" xfId="9" applyNumberFormat="1" applyFont="1" applyFill="1" applyAlignment="1">
      <alignment horizontal="center"/>
    </xf>
    <xf numFmtId="0" fontId="31" fillId="0" borderId="0" xfId="9" applyFont="1" applyAlignment="1">
      <alignment horizontal="center"/>
    </xf>
    <xf numFmtId="166" fontId="34" fillId="12" borderId="0" xfId="11" applyNumberFormat="1" applyFont="1" applyFill="1" applyBorder="1"/>
    <xf numFmtId="166" fontId="34" fillId="0" borderId="0" xfId="11" applyNumberFormat="1" applyFont="1" applyFill="1" applyBorder="1"/>
    <xf numFmtId="44" fontId="29" fillId="0" borderId="0" xfId="9" applyNumberFormat="1" applyFont="1"/>
    <xf numFmtId="44" fontId="29" fillId="12" borderId="0" xfId="9" applyNumberFormat="1" applyFont="1" applyFill="1"/>
    <xf numFmtId="166" fontId="28" fillId="0" borderId="0" xfId="11" applyNumberFormat="1" applyFont="1" applyAlignment="1">
      <alignment horizontal="right"/>
    </xf>
    <xf numFmtId="166" fontId="28" fillId="0" borderId="0" xfId="11" applyNumberFormat="1" applyFont="1"/>
    <xf numFmtId="43" fontId="29" fillId="0" borderId="0" xfId="9" applyNumberFormat="1" applyFont="1" applyFill="1"/>
    <xf numFmtId="167" fontId="29" fillId="0" borderId="0" xfId="9" applyNumberFormat="1" applyFont="1"/>
    <xf numFmtId="44" fontId="29" fillId="0" borderId="0" xfId="9" applyNumberFormat="1" applyFont="1" applyBorder="1"/>
    <xf numFmtId="166" fontId="29" fillId="12" borderId="3" xfId="11" applyNumberFormat="1" applyFont="1" applyFill="1" applyBorder="1"/>
    <xf numFmtId="0" fontId="36" fillId="0" borderId="0" xfId="14" applyFont="1"/>
    <xf numFmtId="0" fontId="37" fillId="0" borderId="0" xfId="14" applyFont="1"/>
    <xf numFmtId="0" fontId="3" fillId="0" borderId="0" xfId="14" applyFont="1"/>
    <xf numFmtId="43" fontId="3" fillId="0" borderId="0" xfId="15" applyFont="1"/>
    <xf numFmtId="0" fontId="38" fillId="0" borderId="0" xfId="14" applyFont="1"/>
    <xf numFmtId="0" fontId="3" fillId="0" borderId="0" xfId="14" applyFont="1" applyFill="1"/>
    <xf numFmtId="43" fontId="3" fillId="0" borderId="0" xfId="15" applyFont="1" applyFill="1"/>
    <xf numFmtId="0" fontId="22" fillId="9" borderId="1" xfId="14" applyFont="1" applyFill="1" applyBorder="1"/>
    <xf numFmtId="0" fontId="22" fillId="9" borderId="1" xfId="14" applyFont="1" applyFill="1" applyBorder="1" applyAlignment="1">
      <alignment horizontal="center" wrapText="1"/>
    </xf>
    <xf numFmtId="0" fontId="22" fillId="9" borderId="1" xfId="14" applyFont="1" applyFill="1" applyBorder="1" applyAlignment="1">
      <alignment horizontal="center"/>
    </xf>
    <xf numFmtId="166" fontId="22" fillId="9" borderId="0" xfId="15" applyNumberFormat="1" applyFont="1" applyFill="1" applyAlignment="1">
      <alignment horizontal="center"/>
    </xf>
    <xf numFmtId="166" fontId="22" fillId="0" borderId="0" xfId="15" applyNumberFormat="1" applyFont="1" applyFill="1" applyAlignment="1">
      <alignment horizontal="center"/>
    </xf>
    <xf numFmtId="0" fontId="3" fillId="9" borderId="0" xfId="14" applyFont="1" applyFill="1"/>
    <xf numFmtId="0" fontId="3" fillId="9" borderId="15" xfId="14" applyFont="1" applyFill="1" applyBorder="1"/>
    <xf numFmtId="0" fontId="3" fillId="9" borderId="6" xfId="14" applyFont="1" applyFill="1" applyBorder="1"/>
    <xf numFmtId="43" fontId="3" fillId="9" borderId="6" xfId="15" applyFont="1" applyFill="1" applyBorder="1"/>
    <xf numFmtId="166" fontId="3" fillId="9" borderId="0" xfId="15" applyNumberFormat="1" applyFont="1" applyFill="1"/>
    <xf numFmtId="166" fontId="3" fillId="0" borderId="0" xfId="15" applyNumberFormat="1" applyFont="1" applyFill="1"/>
    <xf numFmtId="0" fontId="0" fillId="9" borderId="0" xfId="14" applyFont="1" applyFill="1"/>
    <xf numFmtId="3" fontId="39" fillId="9" borderId="0" xfId="14" applyNumberFormat="1" applyFont="1" applyFill="1"/>
    <xf numFmtId="3" fontId="3" fillId="9" borderId="0" xfId="14" applyNumberFormat="1" applyFont="1" applyFill="1"/>
    <xf numFmtId="43" fontId="3" fillId="9" borderId="0" xfId="15" applyFont="1" applyFill="1"/>
    <xf numFmtId="10" fontId="3" fillId="9" borderId="16" xfId="14" applyNumberFormat="1" applyFont="1" applyFill="1" applyBorder="1"/>
    <xf numFmtId="10" fontId="3" fillId="9" borderId="0" xfId="14" applyNumberFormat="1" applyFont="1" applyFill="1" applyBorder="1"/>
    <xf numFmtId="9" fontId="3" fillId="9" borderId="0" xfId="16" applyFont="1" applyFill="1"/>
    <xf numFmtId="166" fontId="0" fillId="9" borderId="0" xfId="15" applyNumberFormat="1" applyFont="1" applyFill="1"/>
    <xf numFmtId="0" fontId="3" fillId="9" borderId="16" xfId="14" applyFont="1" applyFill="1" applyBorder="1"/>
    <xf numFmtId="0" fontId="3" fillId="9" borderId="0" xfId="14" applyFont="1" applyFill="1" applyBorder="1"/>
    <xf numFmtId="3" fontId="0" fillId="9" borderId="0" xfId="14" applyNumberFormat="1" applyFont="1" applyFill="1"/>
    <xf numFmtId="0" fontId="3" fillId="9" borderId="0" xfId="17" applyFont="1" applyFill="1"/>
    <xf numFmtId="0" fontId="22" fillId="9" borderId="3" xfId="14" applyFont="1" applyFill="1" applyBorder="1"/>
    <xf numFmtId="3" fontId="22" fillId="9" borderId="3" xfId="14" applyNumberFormat="1" applyFont="1" applyFill="1" applyBorder="1"/>
    <xf numFmtId="9" fontId="22" fillId="9" borderId="2" xfId="16" applyFont="1" applyFill="1" applyBorder="1"/>
    <xf numFmtId="9" fontId="22" fillId="9" borderId="3" xfId="16" applyFont="1" applyFill="1" applyBorder="1"/>
    <xf numFmtId="9" fontId="22" fillId="9" borderId="4" xfId="16" applyFont="1" applyFill="1" applyBorder="1"/>
    <xf numFmtId="166" fontId="22" fillId="9" borderId="0" xfId="15" applyNumberFormat="1" applyFont="1" applyFill="1"/>
    <xf numFmtId="166" fontId="22" fillId="0" borderId="0" xfId="15" applyNumberFormat="1" applyFont="1" applyFill="1"/>
    <xf numFmtId="10" fontId="3" fillId="9" borderId="0" xfId="14" applyNumberFormat="1" applyFont="1" applyFill="1"/>
    <xf numFmtId="0" fontId="3" fillId="9" borderId="0" xfId="14" applyFont="1" applyFill="1" applyAlignment="1">
      <alignment horizontal="right"/>
    </xf>
    <xf numFmtId="43" fontId="3" fillId="9" borderId="0" xfId="15" applyNumberFormat="1" applyFont="1" applyFill="1"/>
    <xf numFmtId="165" fontId="3" fillId="9" borderId="0" xfId="16" applyNumberFormat="1" applyFont="1" applyFill="1"/>
    <xf numFmtId="165" fontId="3" fillId="0" borderId="0" xfId="16" applyNumberFormat="1" applyFont="1" applyFill="1"/>
    <xf numFmtId="10" fontId="3" fillId="9" borderId="0" xfId="16" applyNumberFormat="1" applyFont="1" applyFill="1"/>
    <xf numFmtId="10" fontId="3" fillId="13" borderId="0" xfId="14" applyNumberFormat="1" applyFont="1" applyFill="1"/>
    <xf numFmtId="43" fontId="3" fillId="13" borderId="0" xfId="14" applyNumberFormat="1" applyFont="1" applyFill="1"/>
    <xf numFmtId="0" fontId="38" fillId="9" borderId="0" xfId="14" applyFont="1" applyFill="1"/>
    <xf numFmtId="0" fontId="22" fillId="9" borderId="0" xfId="14" applyFont="1" applyFill="1" applyBorder="1" applyAlignment="1">
      <alignment horizontal="center" wrapText="1"/>
    </xf>
    <xf numFmtId="0" fontId="3" fillId="9" borderId="0" xfId="14" applyFont="1" applyFill="1" applyAlignment="1">
      <alignment wrapText="1"/>
    </xf>
    <xf numFmtId="0" fontId="22" fillId="9" borderId="0" xfId="14" applyFont="1" applyFill="1" applyAlignment="1">
      <alignment horizontal="center"/>
    </xf>
    <xf numFmtId="43" fontId="3" fillId="9" borderId="0" xfId="14" applyNumberFormat="1" applyFont="1" applyFill="1" applyAlignment="1">
      <alignment horizontal="right"/>
    </xf>
    <xf numFmtId="4" fontId="3" fillId="9" borderId="0" xfId="14" applyNumberFormat="1" applyFont="1" applyFill="1" applyAlignment="1">
      <alignment horizontal="right"/>
    </xf>
    <xf numFmtId="9" fontId="3" fillId="9" borderId="0" xfId="16" applyFont="1" applyFill="1" applyBorder="1"/>
    <xf numFmtId="10" fontId="3" fillId="13" borderId="0" xfId="17" applyNumberFormat="1" applyFont="1" applyFill="1"/>
    <xf numFmtId="10" fontId="3" fillId="9" borderId="0" xfId="17" applyNumberFormat="1" applyFont="1" applyFill="1"/>
    <xf numFmtId="9" fontId="3" fillId="9" borderId="0" xfId="14" applyNumberFormat="1" applyFont="1" applyFill="1" applyBorder="1"/>
    <xf numFmtId="165" fontId="22" fillId="9" borderId="0" xfId="16" applyNumberFormat="1" applyFont="1" applyFill="1"/>
    <xf numFmtId="165" fontId="22" fillId="0" borderId="0" xfId="16" applyNumberFormat="1" applyFont="1" applyFill="1"/>
    <xf numFmtId="0" fontId="22" fillId="9" borderId="0" xfId="14" applyFont="1" applyFill="1"/>
    <xf numFmtId="0" fontId="40" fillId="9" borderId="16" xfId="14" applyFont="1" applyFill="1" applyBorder="1" applyAlignment="1">
      <alignment horizontal="center" wrapText="1"/>
    </xf>
    <xf numFmtId="4" fontId="22" fillId="9" borderId="3" xfId="14" applyNumberFormat="1" applyFont="1" applyFill="1" applyBorder="1"/>
    <xf numFmtId="4" fontId="22" fillId="9" borderId="4" xfId="14" applyNumberFormat="1" applyFont="1" applyFill="1" applyBorder="1"/>
    <xf numFmtId="9" fontId="22" fillId="9" borderId="0" xfId="16" applyFont="1" applyFill="1" applyBorder="1"/>
    <xf numFmtId="9" fontId="3" fillId="9" borderId="0" xfId="14" applyNumberFormat="1" applyFont="1" applyFill="1"/>
    <xf numFmtId="0" fontId="3" fillId="13" borderId="0" xfId="14" applyFont="1" applyFill="1"/>
    <xf numFmtId="0" fontId="3" fillId="9" borderId="17" xfId="18" applyFill="1" applyBorder="1" applyAlignment="1">
      <alignment vertical="top"/>
    </xf>
    <xf numFmtId="43" fontId="42" fillId="9" borderId="18" xfId="19" applyFont="1" applyFill="1" applyBorder="1" applyAlignment="1">
      <alignment horizontal="center" vertical="top"/>
    </xf>
    <xf numFmtId="43" fontId="42" fillId="9" borderId="18" xfId="19" applyFont="1" applyFill="1" applyBorder="1" applyAlignment="1">
      <alignment horizontal="center" vertical="top" wrapText="1"/>
    </xf>
    <xf numFmtId="43" fontId="42" fillId="9" borderId="19" xfId="19" applyFont="1" applyFill="1" applyBorder="1" applyAlignment="1">
      <alignment horizontal="center" vertical="top"/>
    </xf>
    <xf numFmtId="43" fontId="42" fillId="9" borderId="20" xfId="19" applyFont="1" applyFill="1" applyBorder="1" applyAlignment="1">
      <alignment horizontal="center" vertical="top" wrapText="1"/>
    </xf>
    <xf numFmtId="0" fontId="3" fillId="9" borderId="21" xfId="18" applyFill="1" applyBorder="1" applyAlignment="1">
      <alignment vertical="top"/>
    </xf>
    <xf numFmtId="9" fontId="0" fillId="9" borderId="0" xfId="20" applyFont="1" applyFill="1" applyBorder="1" applyAlignment="1">
      <alignment vertical="top"/>
    </xf>
    <xf numFmtId="9" fontId="0" fillId="9" borderId="22" xfId="20" applyFont="1" applyFill="1" applyBorder="1" applyAlignment="1">
      <alignment vertical="top"/>
    </xf>
    <xf numFmtId="9" fontId="3" fillId="9" borderId="21" xfId="14" applyNumberFormat="1" applyFont="1" applyFill="1" applyBorder="1"/>
    <xf numFmtId="9" fontId="3" fillId="9" borderId="22" xfId="14" applyNumberFormat="1" applyFont="1" applyFill="1" applyBorder="1"/>
    <xf numFmtId="0" fontId="3" fillId="9" borderId="21" xfId="14" applyFont="1" applyFill="1" applyBorder="1"/>
    <xf numFmtId="0" fontId="3" fillId="9" borderId="22" xfId="14" applyFont="1" applyFill="1" applyBorder="1"/>
    <xf numFmtId="0" fontId="41" fillId="9" borderId="21" xfId="18" applyFont="1" applyFill="1" applyBorder="1" applyAlignment="1">
      <alignment vertical="top"/>
    </xf>
    <xf numFmtId="0" fontId="3" fillId="9" borderId="23" xfId="18" applyFill="1" applyBorder="1" applyAlignment="1">
      <alignment vertical="top"/>
    </xf>
    <xf numFmtId="0" fontId="3" fillId="9" borderId="5" xfId="18" applyFill="1" applyBorder="1" applyAlignment="1">
      <alignment vertical="top"/>
    </xf>
    <xf numFmtId="0" fontId="3" fillId="9" borderId="24" xfId="18" applyFill="1" applyBorder="1" applyAlignment="1">
      <alignment vertical="top"/>
    </xf>
    <xf numFmtId="0" fontId="26" fillId="9" borderId="23" xfId="14" applyFont="1" applyFill="1" applyBorder="1"/>
    <xf numFmtId="0" fontId="26" fillId="9" borderId="5" xfId="14" applyFont="1" applyFill="1" applyBorder="1"/>
    <xf numFmtId="0" fontId="26" fillId="9" borderId="24" xfId="14" applyFont="1" applyFill="1" applyBorder="1"/>
    <xf numFmtId="3" fontId="3" fillId="9" borderId="0" xfId="14" applyNumberFormat="1" applyFont="1" applyFill="1" applyBorder="1"/>
    <xf numFmtId="0" fontId="0" fillId="9" borderId="0" xfId="14" applyFont="1" applyFill="1" applyBorder="1"/>
    <xf numFmtId="0" fontId="22" fillId="0" borderId="0" xfId="18" applyFont="1"/>
    <xf numFmtId="0" fontId="3" fillId="0" borderId="0" xfId="18" applyFont="1"/>
    <xf numFmtId="0" fontId="3" fillId="8" borderId="10" xfId="18" applyFont="1" applyFill="1" applyBorder="1" applyAlignment="1">
      <alignment wrapText="1"/>
    </xf>
    <xf numFmtId="0" fontId="22" fillId="8" borderId="11" xfId="18" applyFont="1" applyFill="1" applyBorder="1" applyAlignment="1">
      <alignment horizontal="center" vertical="center" wrapText="1"/>
    </xf>
    <xf numFmtId="0" fontId="22" fillId="8" borderId="12" xfId="18" applyFont="1" applyFill="1" applyBorder="1" applyAlignment="1">
      <alignment horizontal="center" vertical="center" wrapText="1"/>
    </xf>
    <xf numFmtId="0" fontId="3" fillId="0" borderId="0" xfId="18" applyFont="1" applyAlignment="1">
      <alignment wrapText="1"/>
    </xf>
    <xf numFmtId="0" fontId="3" fillId="0" borderId="0" xfId="18"/>
    <xf numFmtId="0" fontId="22" fillId="9" borderId="0" xfId="18" applyFont="1" applyFill="1"/>
    <xf numFmtId="44" fontId="22" fillId="9" borderId="0" xfId="21" applyFont="1" applyFill="1"/>
    <xf numFmtId="0" fontId="3" fillId="0" borderId="0" xfId="18" applyFont="1" applyAlignment="1">
      <alignment horizontal="left" indent="1"/>
    </xf>
    <xf numFmtId="44" fontId="0" fillId="0" borderId="0" xfId="21" applyFont="1"/>
    <xf numFmtId="0" fontId="22" fillId="0" borderId="0" xfId="18" applyFont="1" applyAlignment="1">
      <alignment horizontal="left" indent="1"/>
    </xf>
    <xf numFmtId="0" fontId="3" fillId="0" borderId="0" xfId="18" applyFont="1" applyAlignment="1">
      <alignment horizontal="left" indent="2"/>
    </xf>
    <xf numFmtId="44" fontId="0" fillId="0" borderId="0" xfId="21" applyFont="1" applyFill="1"/>
    <xf numFmtId="0" fontId="22" fillId="0" borderId="0" xfId="18" applyFont="1" applyAlignment="1">
      <alignment horizontal="left" indent="2"/>
    </xf>
    <xf numFmtId="0" fontId="3" fillId="0" borderId="0" xfId="18" applyFont="1" applyAlignment="1">
      <alignment horizontal="left" indent="3"/>
    </xf>
    <xf numFmtId="44" fontId="22" fillId="0" borderId="0" xfId="21" applyFont="1" applyFill="1"/>
    <xf numFmtId="0" fontId="3" fillId="0" borderId="0" xfId="18" applyFont="1" applyFill="1"/>
    <xf numFmtId="0" fontId="3" fillId="0" borderId="0" xfId="18" applyFont="1" applyFill="1" applyAlignment="1">
      <alignment horizontal="left" indent="3"/>
    </xf>
    <xf numFmtId="0" fontId="43" fillId="0" borderId="0" xfId="14" applyFont="1"/>
    <xf numFmtId="10" fontId="22" fillId="0" borderId="0" xfId="8" applyNumberFormat="1" applyFont="1" applyFill="1" applyAlignment="1">
      <alignment horizontal="center"/>
    </xf>
    <xf numFmtId="0" fontId="22" fillId="0" borderId="0" xfId="18" applyFont="1" applyAlignment="1">
      <alignment horizontal="right"/>
    </xf>
    <xf numFmtId="44" fontId="34" fillId="0" borderId="0" xfId="9" applyNumberFormat="1" applyFont="1" applyFill="1"/>
    <xf numFmtId="0" fontId="29" fillId="10" borderId="0" xfId="9" applyFont="1" applyFill="1"/>
    <xf numFmtId="0" fontId="29" fillId="10" borderId="0" xfId="9" applyFont="1" applyFill="1" applyBorder="1"/>
    <xf numFmtId="0" fontId="29" fillId="10" borderId="0" xfId="9" applyFont="1" applyFill="1" applyAlignment="1">
      <alignment horizontal="center"/>
    </xf>
    <xf numFmtId="43" fontId="29" fillId="10" borderId="0" xfId="11" applyFont="1" applyFill="1"/>
    <xf numFmtId="43" fontId="29" fillId="10" borderId="0" xfId="9" applyNumberFormat="1" applyFont="1" applyFill="1" applyAlignment="1">
      <alignment horizontal="center"/>
    </xf>
    <xf numFmtId="43" fontId="29" fillId="12" borderId="0" xfId="9" applyNumberFormat="1" applyFont="1" applyFill="1"/>
    <xf numFmtId="166" fontId="29" fillId="15" borderId="0" xfId="11" applyNumberFormat="1" applyFont="1" applyFill="1"/>
    <xf numFmtId="43" fontId="29" fillId="0" borderId="3" xfId="11" applyNumberFormat="1" applyFont="1" applyFill="1" applyBorder="1"/>
    <xf numFmtId="0" fontId="29" fillId="0" borderId="0" xfId="9" applyFont="1" applyAlignment="1">
      <alignment horizontal="right"/>
    </xf>
    <xf numFmtId="0" fontId="45" fillId="0" borderId="0" xfId="9" applyFont="1" applyFill="1"/>
    <xf numFmtId="43" fontId="6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wrapText="1"/>
    </xf>
    <xf numFmtId="44" fontId="0" fillId="0" borderId="0" xfId="7" applyFont="1" applyFill="1" applyBorder="1"/>
    <xf numFmtId="0" fontId="7" fillId="0" borderId="0" xfId="0" applyFont="1" applyAlignment="1">
      <alignment horizontal="left"/>
    </xf>
    <xf numFmtId="10" fontId="22" fillId="16" borderId="0" xfId="8" applyNumberFormat="1" applyFont="1" applyFill="1" applyAlignment="1">
      <alignment horizontal="center"/>
    </xf>
    <xf numFmtId="0" fontId="28" fillId="16" borderId="0" xfId="9" applyFont="1" applyFill="1" applyAlignment="1">
      <alignment horizontal="right"/>
    </xf>
    <xf numFmtId="44" fontId="29" fillId="16" borderId="0" xfId="7" applyFont="1" applyFill="1"/>
    <xf numFmtId="0" fontId="29" fillId="16" borderId="0" xfId="9" applyFont="1" applyFill="1"/>
    <xf numFmtId="10" fontId="46" fillId="16" borderId="0" xfId="22" applyNumberFormat="1" applyFont="1" applyFill="1"/>
    <xf numFmtId="10" fontId="29" fillId="16" borderId="0" xfId="22" applyNumberFormat="1" applyFont="1" applyFill="1"/>
    <xf numFmtId="0" fontId="0" fillId="16" borderId="0" xfId="0" applyFill="1"/>
    <xf numFmtId="0" fontId="7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wrapText="1"/>
    </xf>
    <xf numFmtId="44" fontId="0" fillId="16" borderId="0" xfId="7" applyFont="1" applyFill="1"/>
    <xf numFmtId="9" fontId="0" fillId="16" borderId="0" xfId="0" applyNumberFormat="1" applyFill="1"/>
    <xf numFmtId="9" fontId="0" fillId="16" borderId="1" xfId="0" applyNumberFormat="1" applyFill="1" applyBorder="1"/>
    <xf numFmtId="44" fontId="0" fillId="16" borderId="6" xfId="7" applyFont="1" applyFill="1" applyBorder="1"/>
    <xf numFmtId="44" fontId="0" fillId="16" borderId="0" xfId="0" applyNumberFormat="1" applyFill="1"/>
    <xf numFmtId="44" fontId="0" fillId="16" borderId="0" xfId="21" applyFont="1" applyFill="1"/>
    <xf numFmtId="44" fontId="3" fillId="16" borderId="0" xfId="21" applyFont="1" applyFill="1"/>
    <xf numFmtId="0" fontId="2" fillId="16" borderId="0" xfId="18" applyFont="1" applyFill="1" applyAlignment="1">
      <alignment horizontal="left" indent="2"/>
    </xf>
    <xf numFmtId="0" fontId="2" fillId="16" borderId="0" xfId="18" applyFont="1" applyFill="1" applyAlignment="1">
      <alignment horizontal="left" indent="3"/>
    </xf>
    <xf numFmtId="0" fontId="1" fillId="0" borderId="0" xfId="18" applyFont="1" applyAlignment="1">
      <alignment horizontal="left" indent="2"/>
    </xf>
    <xf numFmtId="0" fontId="22" fillId="16" borderId="0" xfId="18" applyFont="1" applyFill="1"/>
    <xf numFmtId="43" fontId="28" fillId="0" borderId="0" xfId="9" applyNumberFormat="1" applyFont="1" applyFill="1"/>
    <xf numFmtId="0" fontId="4" fillId="0" borderId="0" xfId="0" applyFont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43" fontId="47" fillId="0" borderId="0" xfId="0" applyNumberFormat="1" applyFont="1" applyFill="1" applyBorder="1" applyAlignment="1">
      <alignment horizontal="right"/>
    </xf>
    <xf numFmtId="166" fontId="0" fillId="0" borderId="0" xfId="1" applyNumberFormat="1" applyFont="1"/>
    <xf numFmtId="0" fontId="0" fillId="0" borderId="13" xfId="0" applyBorder="1"/>
    <xf numFmtId="0" fontId="7" fillId="0" borderId="13" xfId="0" applyFont="1" applyBorder="1" applyAlignment="1">
      <alignment horizontal="right"/>
    </xf>
    <xf numFmtId="166" fontId="0" fillId="0" borderId="0" xfId="0" applyNumberFormat="1"/>
    <xf numFmtId="44" fontId="0" fillId="0" borderId="0" xfId="7" applyFont="1"/>
    <xf numFmtId="167" fontId="7" fillId="0" borderId="13" xfId="7" applyNumberFormat="1" applyFont="1" applyBorder="1"/>
    <xf numFmtId="44" fontId="7" fillId="16" borderId="6" xfId="7" applyFont="1" applyFill="1" applyBorder="1"/>
    <xf numFmtId="0" fontId="7" fillId="0" borderId="1" xfId="0" applyFont="1" applyBorder="1" applyAlignment="1">
      <alignment horizontal="center"/>
    </xf>
    <xf numFmtId="0" fontId="28" fillId="11" borderId="0" xfId="9" applyFont="1" applyFill="1" applyAlignment="1">
      <alignment horizontal="center"/>
    </xf>
    <xf numFmtId="0" fontId="28" fillId="11" borderId="0" xfId="9" applyFont="1" applyFill="1" applyAlignment="1">
      <alignment horizontal="center" wrapText="1"/>
    </xf>
    <xf numFmtId="0" fontId="22" fillId="0" borderId="0" xfId="18" applyFont="1" applyBorder="1" applyAlignment="1">
      <alignment horizontal="center"/>
    </xf>
    <xf numFmtId="44" fontId="22" fillId="16" borderId="0" xfId="21" applyFont="1" applyFill="1"/>
    <xf numFmtId="0" fontId="3" fillId="16" borderId="0" xfId="18" applyFill="1"/>
  </cellXfs>
  <cellStyles count="23">
    <cellStyle name="Comma" xfId="1" builtinId="3"/>
    <cellStyle name="Comma 2" xfId="11"/>
    <cellStyle name="Comma 21 2" xfId="19"/>
    <cellStyle name="Comma 3" xfId="15"/>
    <cellStyle name="Currency" xfId="7" builtinId="4"/>
    <cellStyle name="Currency 2" xfId="12"/>
    <cellStyle name="Currency 3" xfId="21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9" xfId="14"/>
    <cellStyle name="Normal 109 2" xfId="17"/>
    <cellStyle name="Normal 2" xfId="9"/>
    <cellStyle name="Normal 3" xfId="18"/>
    <cellStyle name="Normal_Regulated Price Out 9-6-2011 Final HL" xfId="10"/>
    <cellStyle name="Percent" xfId="22" builtinId="5"/>
    <cellStyle name="Percent 10 4" xfId="20"/>
    <cellStyle name="Percent 12" xfId="8"/>
    <cellStyle name="Percent 2" xfId="13"/>
    <cellStyle name="Percent 3" xfId="1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pivotCacheDefinition" Target="pivotCache/pivotCacheDefinition1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2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0/Annual%20Report/North%20Lemay/2180_Price%20Out%20by%20Bill%20Area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Budget%20Proformas\PCR%20Pro%20Forma%208.31.19\2180_Price%20Out%20by%20Bill%20Area_2016%20as%20of%207-31-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0/Annual%20Report/North%20Lemay/2180_Price%20Out%20by%20Bill%20Area_2019%20UPDATE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Murrey%20%202111\General%20Rate%20Filings\Rate%20Filing%201-1-2019\Fuel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LeMay%20Companies\2014\Annual%20Report\District%20Schedules\North%20LeMay\N%20LeMay%20Annual%20Report%202013%20-%20with%20Heather's%20No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General%20Rate%20Filing/PCR%20Filed%201-17-2020/Audit/FINAL/200044-PCR%20Pro%20froma%2011.30.2019%20(C)%20STAFF%20-%20FINAL%204.21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2180 IS"/>
      <sheetName val="C-Rec Cus"/>
      <sheetName val="JBLM Container Count"/>
      <sheetName val="MF Recy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Sheet2"/>
      <sheetName val="RM Pivot"/>
      <sheetName val=" GW PIVOT"/>
      <sheetName val="RM Data"/>
      <sheetName val="Interject_LastPulledValues"/>
      <sheetName val="P&amp;L"/>
      <sheetName val="YTD Act-Proj (by mo.) vs. Bud"/>
      <sheetName val="Finance Charges"/>
      <sheetName val="N Lemay Rolloff Count"/>
      <sheetName val="Def Rev. Pivot"/>
      <sheetName val="Sheet1"/>
      <sheetName val="Recycle Counts Link"/>
      <sheetName val="PI default bill area pricing"/>
      <sheetName val="Cust Counts for Budg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8">
          <cell r="AD58">
            <v>218.82916151101085</v>
          </cell>
        </row>
        <row r="198">
          <cell r="AD198">
            <v>32.490450121654504</v>
          </cell>
        </row>
      </sheetData>
      <sheetData sheetId="9">
        <row r="23">
          <cell r="AB23">
            <v>4252.3518941194507</v>
          </cell>
        </row>
      </sheetData>
      <sheetData sheetId="10">
        <row r="65">
          <cell r="AA65">
            <v>81.251020095154857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2021-05</v>
          </cell>
        </row>
        <row r="12">
          <cell r="G12" t="str">
            <v>2020-01</v>
          </cell>
        </row>
        <row r="13">
          <cell r="G13" t="str">
            <v>2020-12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P&amp;L"/>
      <sheetName val="Schnitzer"/>
      <sheetName val="Finance Charges"/>
      <sheetName val="N Lemay Rolloff 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>
            <v>10000</v>
          </cell>
        </row>
        <row r="8">
          <cell r="H8" t="str">
            <v>2016-08</v>
          </cell>
        </row>
        <row r="12">
          <cell r="G12" t="str">
            <v>2016-01</v>
          </cell>
        </row>
        <row r="13">
          <cell r="G13" t="str">
            <v>2016-12</v>
          </cell>
        </row>
      </sheetData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2180 IS"/>
      <sheetName val="C-Rec Cus"/>
      <sheetName val="JBLM Container Count"/>
      <sheetName val="MF Rec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PIVOT"/>
      <sheetName val="RM Data"/>
      <sheetName val="Interject_LastPulledValue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>
            <v>10000</v>
          </cell>
        </row>
        <row r="8">
          <cell r="H8" t="str">
            <v>2021-05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 (C)"/>
      <sheetName val="2182 IS"/>
      <sheetName val="Converted IS (C)"/>
      <sheetName val="Reg by LOB"/>
      <sheetName val="Before &amp; After"/>
      <sheetName val="Staff IS Compare"/>
      <sheetName val="Ratios (C)"/>
      <sheetName val="Restating Adj"/>
      <sheetName val="Interject_LastPulledValues"/>
      <sheetName val="Pro forma Adj"/>
      <sheetName val="Staff Calcs"/>
      <sheetName val="Reg - Price Out "/>
      <sheetName val="JBLM Housing - Price Out"/>
      <sheetName val="FtL - Price Out"/>
      <sheetName val="LG UTC"/>
      <sheetName val="LG MSW"/>
      <sheetName val="LG Recycle"/>
      <sheetName val="LG YW"/>
      <sheetName val="Rate Sheet"/>
      <sheetName val="Deprec"/>
      <sheetName val="Payroll"/>
      <sheetName val="Sheet1"/>
      <sheetName val="Staff Payroll Calcs"/>
      <sheetName val="Disposal (C)"/>
      <sheetName val="MF Processing"/>
      <sheetName val="DVP-DivCon Allocs  (C)"/>
      <sheetName val="RegionOH - (C)"/>
      <sheetName val="Corp OH - (C)"/>
      <sheetName val="JE Query - 41121, 41129"/>
      <sheetName val="57125 JE Query"/>
      <sheetName val="70095 JE Query (C)"/>
      <sheetName val="70195 JE Query"/>
      <sheetName val="2180_BS 11-2019"/>
      <sheetName val="2180_BS 11-2018"/>
      <sheetName val="Corporate IS"/>
      <sheetName val="Corporate BS"/>
      <sheetName val="Staff-50036-other bonus drivers"/>
      <sheetName val="Staff-52036-other bonus mechani"/>
      <sheetName val="Staff 52120 drivecams tablets"/>
      <sheetName val="Staff-55036-othr bonus contmech"/>
      <sheetName val="Staff-59341-current yr insur cl"/>
      <sheetName val="Staff-70095-employee comm activ"/>
      <sheetName val="Staff-70105-employee relocation"/>
      <sheetName val="Relocation adjsutment"/>
      <sheetName val="Staff-70202-excursion meetins"/>
      <sheetName val="Staff-70336-coffee b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">
          <cell r="AN2">
            <v>-8.3422368490585486E-3</v>
          </cell>
        </row>
      </sheetData>
      <sheetData sheetId="12">
        <row r="25">
          <cell r="AJ25">
            <v>2</v>
          </cell>
        </row>
      </sheetData>
      <sheetData sheetId="13">
        <row r="57">
          <cell r="AK57">
            <v>20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>
        <row r="10">
          <cell r="R10" t="str">
            <v>JBLM Contract/Housing Packer Hours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asha Leffler" refreshedDate="44348.508990046299" createdVersion="6" refreshedVersion="6" minRefreshableVersion="3" recordCount="537">
  <cacheSource type="worksheet">
    <worksheetSource ref="B19:AP556" sheet="COVID EXPENSES"/>
  </cacheSource>
  <cacheFields count="41">
    <cacheField name="Full Account" numFmtId="0">
      <sharedItems containsBlank="1" count="39">
        <s v="50065-2180-000-19"/>
        <s v="70165-2180-000-19"/>
        <s v="50086-2180-000-19"/>
        <s v="52086-2180-000-19"/>
        <s v="57125-2180-000-19"/>
        <s v="70086-2180-000-19"/>
        <s v="70302-2180-000-19"/>
        <s v="50036-2180-000-19"/>
        <s v="50036-2180-100-19"/>
        <s v="50036-2180-200-19"/>
        <s v="50036-2180-210-19"/>
        <s v="50036-2180-300-19"/>
        <s v="50036-2180-301-19"/>
        <s v="50036-2180-320-19"/>
        <s v="50036-2180-500-19"/>
        <s v="50036-2180-501-19"/>
        <s v="52036-2180-000-19"/>
        <s v="55036-2180-000-19"/>
        <s v="55036-2180-200-19"/>
        <s v="56036-2180-000-19"/>
        <s v="70036-2180-000-19"/>
        <s v="70036-2180-700-19"/>
        <s v="52125-2180-000-19"/>
        <s v="50050-2180-000-19"/>
        <s v="52050-2180-000-19"/>
        <s v="55050-2180-000-19"/>
        <s v="56050-2180-000-19"/>
        <s v="70050-2180-000-19"/>
        <s v="55065-2180-000-19"/>
        <s v="50020-2180-000-19"/>
        <s v="55020-2180-000-19"/>
        <s v="57147-2180-000-19"/>
        <s v="52140-2180-000-19"/>
        <s v="52020-2180-000-19"/>
        <s v="70105-2180-000-19"/>
        <s v="70020-2180-000-19"/>
        <s v="55125-2180-000-19"/>
        <s v="70210-2180-000-19"/>
        <m/>
      </sharedItems>
    </cacheField>
    <cacheField name="Date" numFmtId="14">
      <sharedItems containsNonDate="0" containsDate="1" containsString="0" containsBlank="1" minDate="2020-03-31T00:00:00" maxDate="2021-03-01T00:00:00"/>
    </cacheField>
    <cacheField name="Amount USD" numFmtId="40">
      <sharedItems containsString="0" containsBlank="1" containsNumber="1" minValue="-19958.3" maxValue="28400"/>
    </cacheField>
    <cacheField name="Amount CAD" numFmtId="40">
      <sharedItems containsString="0" containsBlank="1" containsNumber="1" containsInteger="1" minValue="0" maxValue="0"/>
    </cacheField>
    <cacheField name="Nat Currency" numFmtId="40">
      <sharedItems containsBlank="1"/>
    </cacheField>
    <cacheField name="Journal Control Num" numFmtId="0">
      <sharedItems containsBlank="1"/>
    </cacheField>
    <cacheField name="Psted*" numFmtId="0">
      <sharedItems containsBlank="1"/>
    </cacheField>
    <cacheField name="Journal Description" numFmtId="0">
      <sharedItems containsBlank="1"/>
    </cacheField>
    <cacheField name="User" numFmtId="0">
      <sharedItems containsBlank="1"/>
    </cacheField>
    <cacheField name="R/Type" numFmtId="0">
      <sharedItems containsBlank="1"/>
    </cacheField>
    <cacheField name="Vendor Code" numFmtId="0">
      <sharedItems containsBlank="1"/>
    </cacheField>
    <cacheField name="One Time Vendor" numFmtId="0">
      <sharedItems containsNonDate="0" containsString="0" containsBlank="1"/>
    </cacheField>
    <cacheField name="Further Description" numFmtId="0">
      <sharedItems containsBlank="1" count="109">
        <s v="B1:2020-07:ER Wages"/>
        <s v="B1:2020-07:Expense Reimbursement"/>
        <s v="GRAINGER~TRAVIS ROBERTSON"/>
        <s v="THE HOME DEPOT 4747~TRAVIS ROBERTSON"/>
        <s v="SMART FOODSERVICE 579~TRAVIS ROBERTSON"/>
        <s v="STANDARD PARTS #338~TRAVIS ROBERTSON"/>
        <s v="IN  TOTAL BATTERY AND AUT~TRAVIS ROBERTS"/>
        <s v="AMZN MKTP US D35JB02Q3~LYNSIE BRESSLER"/>
        <s v="AMAZON.COM IX2E13MU3~KAYLA MONDY"/>
        <s v="B1:2020-07:CV19 Bonus"/>
        <s v="THE HOME DEPOT #4747~TRAVIS ROBERTSON"/>
        <s v="PCARD: PO 01001: TACOMA SCREW: PCard: NI"/>
        <s v="PCARD: PO 00958: TACOMA SCREW: PCard: GL"/>
        <s v="PCARD: PO 01039: GRAINGER: PCard: PROTEC"/>
        <s v="2020-03 - Covid19 Bonus Accrual"/>
        <s v="B1:2020-08:CV19 Bonus"/>
        <s v="B1:2020-08:ER Wages"/>
        <s v="B1:2020-09:ER Wages"/>
        <s v="B1:2020-09:CV19 Bonus"/>
        <s v="B1:2020-10:ER Wages"/>
        <s v="PAYPAL  JIFFYSHIRTS~CHRIS GIRALDES"/>
        <s v="RITZ SAFETY PORTLAND~KAYLA MONDY"/>
        <s v="BRIDGESTONE AMER TIRE~BOBBY BRIDGESTONE"/>
        <s v="reclass Bridgestone"/>
        <s v="2020-04 - Covid19 Bonus Accrual"/>
        <s v="2020-04 Reclass Covid"/>
        <s v="TACOMA SCREW PRODUCTS  TA~TRAVIS ROBERTS"/>
        <s v="PREMIUM VIALS~TRAVIS ROBERTSON"/>
        <s v="PCARD: PO 01298: TACOMA SCREW: PCard: NI"/>
        <s v="PCARD: PO 01324: PREMIUM VIALS: PCard: H"/>
        <s v="PCARD: PO 00753: CLASSIC INDUSTRIAL: PCa"/>
        <s v="PCARD: PO 01157: GRAINGER: PCard: COVID-"/>
        <s v="B1:2020-10:CV19 Bonus"/>
        <s v="CHUCKALS OFFICE PRODUCTS~TERA GLENN"/>
        <s v="B1:2020-11:ER Wages"/>
        <s v="B1:2020-11:CV19 Bonus"/>
        <s v="B1:2020-11:Expense Reimbursement"/>
        <s v="PCARD: PO 01630: TACOMA SCREW: PCard: NI"/>
        <s v="2020-05 Reclass Internet Reimb."/>
        <s v="B1:2020-12:CV19 Bonus"/>
        <s v="B1:2020-12:ER Wages"/>
        <s v="B1:2020-12:Expense Reimbursement"/>
        <s v="B1:2020-13:ER Wages"/>
        <s v="B1:2020-13:Expense Reimbursement"/>
        <s v="B1:2020-14:ER Wages"/>
        <s v="CLASSIC INDUSTRIAL SUPPLI~CHRISTOPHER TW"/>
        <s v="PCARD: PO 01822: TACOMA SCREW: PCard: GL"/>
        <s v="B1:2020-14:Expense Reimbursement"/>
        <s v="B1:2020-15:ER Wages"/>
        <s v="B1:2020-15:Expense Reimbursement"/>
        <s v="PCARD: PO 02274: GRAINGER: PCard: CORONA"/>
        <s v="B1:2020-16:ER Wages"/>
        <s v="B1:2020-16:Expense Reimbursement"/>
        <s v="B1:2020-17:ER Wages"/>
        <s v="B1:2020-17:Expense Reimbursement"/>
        <s v="B1:2020-18:ER Wages"/>
        <s v="B1:2020-18:Expense Reimbursement"/>
        <s v="PCARD: PO 02505: CHUCKALS: PCard: SANITI"/>
        <s v="B1:2020-19:Expense Reimbursement"/>
        <s v="B1:2020-20:ER Wages"/>
        <s v="B1:2020-20:Expense Reimbursement"/>
        <s v="B1:2020-21:ER Wages"/>
        <s v="PCARD: PO 02826: STENCILEASE: PCard: COV"/>
        <s v="B1:2020-21:Expense Reimbursement"/>
        <s v="B1:2020-22:ER Wages"/>
        <s v="B1:2020-22:Expense Reimbursement"/>
        <s v="B1:2020-23:ER Wages"/>
        <s v="CLASSIC INDUSTRIAL SUPPLIES INC"/>
        <s v="B1:2020-23:Expense Reimbursement"/>
        <s v="B1:2020-25:ER Wages"/>
        <s v="B1:2020-24:ER Wages"/>
        <s v="B1:2020-24:Expense Reimbursement"/>
        <s v="B1:OASDI_ThankYou"/>
        <s v="B1:Medicare_ThankYou"/>
        <s v="B1: ThankYou Bonus"/>
        <s v="B1:Washington Paid Family &amp; Medical Leav"/>
        <s v="B1:SUI_ThankYou"/>
        <s v="B1:FUI_ThankYou"/>
        <s v="BIG ISLAND  BIG ISLAND~TERA GLENN"/>
        <s v="B1:2020-25:Expense Reimbursement"/>
        <s v="B1:2020-26:ER Wages"/>
        <s v="B1:2020-26:Expense Reimbursement"/>
        <s v="B1:2021-1:ER Wages"/>
        <s v="B1:2021-01:ER Wages"/>
        <s v="B1:2021-01:Expense Reimbursement"/>
        <s v="B1:2021-02:ER Wages"/>
        <s v="B1:2021-02:Expense Reimbursement"/>
        <s v="B1:2021-03:ER Wages"/>
        <s v="B1:2021-03:Expense Reimbursement"/>
        <s v="PCARD: PO 00435: MOUNTAIN MIST: PCard: A"/>
        <s v="HARBOR FREIGHT TOOLS 852~CHRIS GIRALDES"/>
        <s v="B1:2021-04:ER Wages"/>
        <s v="B1:2021-04:Expense Reimbursement"/>
        <s v="B1:2021-05:ER Wages"/>
        <s v="B1:2021-05:Expense Reimbursement"/>
        <m/>
        <s v="50% B1:2021-09:ER Wages" u="1"/>
        <s v="50% B1:2021-09:Expense Reimbursement" u="1"/>
        <s v="B1:2021-06:Expense Reimbursement" u="1"/>
        <s v="B1:2021-07:Expense Reimbursement" u="1"/>
        <s v="B1:2021-08:Expense Reimbursement" u="1"/>
        <s v="B1:2021-09:Expense Reimbursement" u="1"/>
        <s v="30% B1:2021-7:Expense Reimbursement" u="1"/>
        <s v="MOUNTAIN MIST~RYAN GUILD" u="1"/>
        <s v="B1:2021-06:ER Wages" u="1"/>
        <s v="B1:2021-07:ER Wages" u="1"/>
        <s v="B1:2021-08:ER Wages" u="1"/>
        <s v="B1:2021-09:ER Wages" u="1"/>
        <s v="30% B1:2021-7:ER Wages" u="1"/>
      </sharedItems>
    </cacheField>
    <cacheField name="Date Doc" numFmtId="0">
      <sharedItems containsNonDate="0" containsDate="1" containsString="0" containsBlank="1" minDate="2020-04-20T00:00:00" maxDate="2020-06-25T00:00:00"/>
    </cacheField>
    <cacheField name="Doc Desc" numFmtId="0">
      <sharedItems containsBlank="1"/>
    </cacheField>
    <cacheField name="Doc Ctrl Num" numFmtId="0">
      <sharedItems containsString="0" containsBlank="1" containsNumber="1" containsInteger="1" minValue="65953" maxValue="66640"/>
    </cacheField>
    <cacheField name="Po Ctrl Num" numFmtId="0">
      <sharedItems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 containsBlank="1"/>
    </cacheField>
    <cacheField name="Document 1" numFmtId="0">
      <sharedItems containsBlank="1"/>
    </cacheField>
    <cacheField name="Class Code" numFmtId="0">
      <sharedItems containsString="0" containsBlank="1" containsNumber="1" containsInteger="1" minValue="2180" maxValue="2180"/>
    </cacheField>
    <cacheField name="Date Entered" numFmtId="0">
      <sharedItems containsNonDate="0" containsDate="1" containsString="0" containsBlank="1" minDate="2020-04-01T00:00:00" maxDate="2021-03-06T00:00:00"/>
    </cacheField>
    <cacheField name="Date Posted" numFmtId="0">
      <sharedItems containsNonDate="0" containsDate="1" containsString="0" containsBlank="1" minDate="2020-04-01T00:00:00" maxDate="2021-03-06T00:00:00"/>
    </cacheField>
    <cacheField name="Amt Net" numFmtId="0">
      <sharedItems containsString="0" containsBlank="1" containsNumber="1" minValue="19.5" maxValue="34.75"/>
    </cacheField>
    <cacheField name="Date Due" numFmtId="0">
      <sharedItems containsNonDate="0" containsDate="1" containsString="0" containsBlank="1" minDate="2020-06-04T00:00:00" maxDate="2020-08-09T00:00:00"/>
    </cacheField>
    <cacheField name="Database" numFmtId="0">
      <sharedItems containsBlank="1"/>
    </cacheField>
    <cacheField name="Reversing Flag" numFmtId="0">
      <sharedItems containsString="0" containsBlank="1" containsNumber="1" containsInteger="1" minValue="0" maxValue="0"/>
    </cacheField>
    <cacheField name="Hold Flag" numFmtId="0">
      <sharedItems containsString="0" containsBlank="1" containsNumber="1" containsInteger="1" minValue="0" maxValue="0"/>
    </cacheField>
    <cacheField name="Recurring Flag" numFmtId="0">
      <sharedItems containsString="0" containsBlank="1" containsNumber="1" containsInteger="1" minValue="0" maxValue="0"/>
    </cacheField>
    <cacheField name="Repeating Flag" numFmtId="0">
      <sharedItems containsString="0" containsBlank="1" containsNumber="1" containsInteger="1" minValue="0" maxValue="0"/>
    </cacheField>
    <cacheField name="Type Flag" numFmtId="0">
      <sharedItems containsString="0" containsBlank="1" containsNumber="1" containsInteger="1" minValue="0" maxValue="5"/>
    </cacheField>
    <cacheField name="Posted Flag" numFmtId="0">
      <sharedItems containsString="0" containsBlank="1" containsNumber="1" containsInteger="1" minValue="1" maxValue="1"/>
    </cacheField>
    <cacheField name="Seg1" numFmtId="0">
      <sharedItems containsString="0" containsBlank="1" containsNumber="1" containsInteger="1" minValue="50020" maxValue="70302"/>
    </cacheField>
    <cacheField name="Seg2" numFmtId="0">
      <sharedItems containsString="0" containsBlank="1" containsNumber="1" containsInteger="1" minValue="2180" maxValue="2180"/>
    </cacheField>
    <cacheField name="Seg3" numFmtId="0">
      <sharedItems containsString="0" containsBlank="1" containsNumber="1" containsInteger="1" minValue="0" maxValue="700"/>
    </cacheField>
    <cacheField name="Seg4" numFmtId="0">
      <sharedItems containsString="0" containsBlank="1" containsNumber="1" containsInteger="1" minValue="19" maxValue="19"/>
    </cacheField>
    <cacheField name="Staged_RefCode" numFmtId="0">
      <sharedItems containsNonDate="0" containsString="0" containsBlank="1"/>
    </cacheField>
    <cacheField name="Staged_DocRef" numFmtId="0">
      <sharedItems containsNonDate="0" containsString="0" containsBlank="1"/>
    </cacheField>
    <cacheField name="Staged Year Month" numFmtId="0">
      <sharedItems containsNonDate="0" containsString="0" containsBlank="1"/>
    </cacheField>
    <cacheField name="Staged Distric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7">
  <r>
    <x v="0"/>
    <d v="2020-03-31T00:00:00"/>
    <n v="445.6"/>
    <n v="0"/>
    <s v="USD"/>
    <s v="JRNLWA00406578"/>
    <s v="P"/>
    <s v="B1 3/18/20 - 3/31/20"/>
    <s v="LaurenTi"/>
    <s v="0/JE IC"/>
    <m/>
    <m/>
    <x v="0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3-31T00:00:00"/>
    <n v="445.6"/>
    <n v="0"/>
    <s v="USD"/>
    <s v="JRNLWA00406578"/>
    <s v="P"/>
    <s v="B1 3/18/20 - 3/31/20"/>
    <s v="LaurenTi"/>
    <s v="0/JE IC"/>
    <m/>
    <m/>
    <x v="0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50065"/>
    <n v="2180"/>
    <n v="0"/>
    <n v="19"/>
    <m/>
    <m/>
    <m/>
    <m/>
  </r>
  <r>
    <x v="1"/>
    <d v="2020-03-31T00:00:00"/>
    <n v="600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3-31T00:00:00"/>
    <n v="50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0"/>
    <n v="0"/>
    <n v="19"/>
    <m/>
    <m/>
    <m/>
    <m/>
  </r>
  <r>
    <x v="2"/>
    <d v="2020-03-31T00:00:00"/>
    <n v="1423.53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3-31T00:00:00"/>
    <n v="832.01"/>
    <n v="0"/>
    <s v="USD"/>
    <s v="JRNLWA00406648"/>
    <s v="P"/>
    <s v="Pcard Activity - March"/>
    <s v="HeatherWe"/>
    <s v="0/JE IC"/>
    <m/>
    <m/>
    <x v="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3-31T00:00:00"/>
    <n v="440.49"/>
    <n v="0"/>
    <s v="USD"/>
    <s v="JRNLWA00406648"/>
    <s v="P"/>
    <s v="Pcard Activity - March"/>
    <s v="HeatherWe"/>
    <s v="0/JE IC"/>
    <m/>
    <m/>
    <x v="4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3-31T00:00:00"/>
    <n v="480.48"/>
    <n v="0"/>
    <s v="USD"/>
    <s v="JRNLWA00406648"/>
    <s v="P"/>
    <s v="Pcard Activity - March"/>
    <s v="HeatherWe"/>
    <s v="0/JE IC"/>
    <m/>
    <m/>
    <x v="5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3-31T00:00:00"/>
    <n v="559.28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3-31T00:00:00"/>
    <n v="655.14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0"/>
    <n v="0"/>
    <n v="19"/>
    <m/>
    <m/>
    <m/>
    <m/>
  </r>
  <r>
    <x v="4"/>
    <d v="2020-03-31T00:00:00"/>
    <n v="957.47"/>
    <n v="0"/>
    <s v="USD"/>
    <s v="JRNLWA00406648"/>
    <s v="P"/>
    <s v="Pcard Activity - March"/>
    <s v="HeatherWe"/>
    <s v="0/JE IC"/>
    <m/>
    <m/>
    <x v="6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255.87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480.48"/>
    <n v="0"/>
    <s v="USD"/>
    <s v="JRNLWA00406648"/>
    <s v="P"/>
    <s v="Pcard Activity - March"/>
    <s v="HeatherWe"/>
    <s v="0/JE IC"/>
    <m/>
    <m/>
    <x v="5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7125"/>
    <n v="2180"/>
    <n v="0"/>
    <n v="19"/>
    <m/>
    <m/>
    <m/>
    <m/>
  </r>
  <r>
    <x v="5"/>
    <d v="2020-03-31T00:00:00"/>
    <n v="417.78"/>
    <n v="0"/>
    <s v="USD"/>
    <s v="JRNLWA00406648"/>
    <s v="P"/>
    <s v="Pcard Activity - March"/>
    <s v="HeatherWe"/>
    <s v="0/JE IC"/>
    <m/>
    <m/>
    <x v="7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086"/>
    <n v="2180"/>
    <n v="0"/>
    <n v="19"/>
    <m/>
    <m/>
    <m/>
    <m/>
  </r>
  <r>
    <x v="6"/>
    <d v="2020-03-31T00:00:00"/>
    <n v="2652"/>
    <n v="0"/>
    <s v="USD"/>
    <s v="JRNLWA00406648"/>
    <s v="P"/>
    <s v="Pcard Activity - March"/>
    <s v="HeatherWe"/>
    <s v="0/JE IC"/>
    <m/>
    <m/>
    <x v="8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302"/>
    <n v="2180"/>
    <n v="0"/>
    <n v="19"/>
    <m/>
    <m/>
    <m/>
    <m/>
  </r>
  <r>
    <x v="7"/>
    <d v="2020-03-31T00:00:00"/>
    <n v="100.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3-31T00:00:00"/>
    <n v="610.7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3-31T00:00:00"/>
    <n v="2647.4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3-31T00:00:00"/>
    <n v="2463.8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3-31T00:00:00"/>
    <n v="377.4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3-31T00:00:00"/>
    <n v="167.2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3-31T00:00:00"/>
    <n v="438.5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3-31T00:00:00"/>
    <n v="211.84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3-31T00:00:00"/>
    <n v="269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3-31T00:00:00"/>
    <n v="1799.9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3-31T00:00:00"/>
    <n v="577.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3-31T00:00:00"/>
    <n v="506.2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3-31T00:00:00"/>
    <n v="625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3-31T00:00:00"/>
    <n v="1876.72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3-31T00:00:00"/>
    <n v="144.9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0"/>
    <n v="700"/>
    <n v="19"/>
    <m/>
    <m/>
    <m/>
    <m/>
  </r>
  <r>
    <x v="22"/>
    <d v="2020-03-31T00:00:00"/>
    <n v="69.14"/>
    <n v="0"/>
    <s v="USD"/>
    <s v="JRNLWA00407294"/>
    <s v="P"/>
    <s v="N Lemay Pcard Accrual"/>
    <s v="LaurenTi"/>
    <s v="0/JE IC"/>
    <m/>
    <m/>
    <x v="10"/>
    <m/>
    <m/>
    <m/>
    <m/>
    <m/>
    <m/>
    <s v="JRNL00969636"/>
    <s v="JRNL00969636"/>
    <m/>
    <d v="2020-04-06T00:00:00"/>
    <d v="2020-04-06T00:00:00"/>
    <m/>
    <m/>
    <s v="wci_wa"/>
    <n v="0"/>
    <n v="0"/>
    <n v="0"/>
    <n v="0"/>
    <n v="0"/>
    <n v="1"/>
    <n v="52125"/>
    <n v="2180"/>
    <n v="0"/>
    <n v="19"/>
    <m/>
    <m/>
    <m/>
    <m/>
  </r>
  <r>
    <x v="4"/>
    <d v="2020-03-31T00:00:00"/>
    <n v="319.7"/>
    <n v="0"/>
    <s v="USD"/>
    <s v="JRNLWA00407294"/>
    <s v="P"/>
    <s v="N Lemay Pcard Accrual"/>
    <s v="LaurenTi"/>
    <s v="0/JE IC"/>
    <m/>
    <m/>
    <x v="2"/>
    <m/>
    <m/>
    <m/>
    <m/>
    <m/>
    <m/>
    <s v="JRNL00969636"/>
    <s v="JRNL00969636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97.67"/>
    <n v="0"/>
    <s v="USD"/>
    <s v="JRNLWA00407294"/>
    <s v="P"/>
    <s v="N Lemay Pcard Accrual"/>
    <s v="LaurenTi"/>
    <s v="0/JE IC"/>
    <m/>
    <m/>
    <x v="2"/>
    <m/>
    <m/>
    <m/>
    <m/>
    <m/>
    <m/>
    <s v="JRNL00969636"/>
    <s v="JRNL00969636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2"/>
    <d v="2020-03-31T00:00:00"/>
    <n v="1184.24"/>
    <n v="0"/>
    <s v="USD"/>
    <s v="JRNLWA00407295"/>
    <s v="P"/>
    <s v="2020-03 NLeMay PO Log Accrual"/>
    <s v="LaurenTi"/>
    <s v="0/JE IC"/>
    <m/>
    <m/>
    <x v="11"/>
    <m/>
    <m/>
    <m/>
    <m/>
    <m/>
    <m/>
    <s v="JRNL00969637"/>
    <s v="JRNL00969637"/>
    <m/>
    <d v="2020-04-06T00:00:00"/>
    <d v="2020-04-06T00:00:00"/>
    <m/>
    <m/>
    <s v="wci_wa"/>
    <n v="0"/>
    <n v="0"/>
    <n v="0"/>
    <n v="0"/>
    <n v="0"/>
    <n v="1"/>
    <n v="50086"/>
    <n v="2180"/>
    <n v="0"/>
    <n v="19"/>
    <m/>
    <m/>
    <m/>
    <m/>
  </r>
  <r>
    <x v="4"/>
    <d v="2020-03-31T00:00:00"/>
    <n v="986.87"/>
    <n v="0"/>
    <s v="USD"/>
    <s v="JRNLWA00407295"/>
    <s v="P"/>
    <s v="2020-03 NLeMay PO Log Accrual"/>
    <s v="LaurenTi"/>
    <s v="0/JE IC"/>
    <m/>
    <m/>
    <x v="12"/>
    <m/>
    <m/>
    <m/>
    <m/>
    <m/>
    <m/>
    <s v="JRNL00969637"/>
    <s v="JRNL00969637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-417.37"/>
    <n v="0"/>
    <s v="USD"/>
    <s v="JRNLWA00407295"/>
    <s v="P"/>
    <s v="2020-03 NLeMay PO Log Accrual"/>
    <s v="LaurenTi"/>
    <s v="0/JE IC"/>
    <m/>
    <m/>
    <x v="13"/>
    <m/>
    <m/>
    <m/>
    <m/>
    <m/>
    <m/>
    <s v="JRNL00969637"/>
    <s v="JRNL00969637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7"/>
    <d v="2020-03-31T00:00:00"/>
    <n v="2821.88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36"/>
    <n v="2180"/>
    <n v="0"/>
    <n v="19"/>
    <m/>
    <m/>
    <m/>
    <m/>
  </r>
  <r>
    <x v="23"/>
    <d v="2020-03-31T00:00:00"/>
    <n v="215.87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50"/>
    <n v="2180"/>
    <n v="0"/>
    <n v="19"/>
    <m/>
    <m/>
    <m/>
    <m/>
  </r>
  <r>
    <x v="16"/>
    <d v="2020-03-31T00:00:00"/>
    <n v="658.4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36"/>
    <n v="2180"/>
    <n v="0"/>
    <n v="19"/>
    <m/>
    <m/>
    <m/>
    <m/>
  </r>
  <r>
    <x v="24"/>
    <d v="2020-03-31T00:00:00"/>
    <n v="50.37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50"/>
    <n v="2180"/>
    <n v="0"/>
    <n v="19"/>
    <m/>
    <m/>
    <m/>
    <m/>
  </r>
  <r>
    <x v="17"/>
    <d v="2020-03-31T00:00:00"/>
    <n v="416.48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36"/>
    <n v="2180"/>
    <n v="0"/>
    <n v="19"/>
    <m/>
    <m/>
    <m/>
    <m/>
  </r>
  <r>
    <x v="25"/>
    <d v="2020-03-31T00:00:00"/>
    <n v="31.86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50"/>
    <n v="2180"/>
    <n v="0"/>
    <n v="19"/>
    <m/>
    <m/>
    <m/>
    <m/>
  </r>
  <r>
    <x v="19"/>
    <d v="2020-03-31T00:00:00"/>
    <n v="250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36"/>
    <n v="2180"/>
    <n v="0"/>
    <n v="19"/>
    <m/>
    <m/>
    <m/>
    <m/>
  </r>
  <r>
    <x v="26"/>
    <d v="2020-03-31T00:00:00"/>
    <n v="19.13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50"/>
    <n v="2180"/>
    <n v="0"/>
    <n v="19"/>
    <m/>
    <m/>
    <m/>
    <m/>
  </r>
  <r>
    <x v="20"/>
    <d v="2020-03-31T00:00:00"/>
    <n v="869.42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36"/>
    <n v="2180"/>
    <n v="0"/>
    <n v="19"/>
    <m/>
    <m/>
    <m/>
    <m/>
  </r>
  <r>
    <x v="27"/>
    <d v="2020-03-31T00:00:00"/>
    <n v="66.510000000000005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50"/>
    <n v="2180"/>
    <n v="0"/>
    <n v="19"/>
    <m/>
    <m/>
    <m/>
    <m/>
  </r>
  <r>
    <x v="22"/>
    <d v="2020-04-30T00:00:00"/>
    <n v="-69.14"/>
    <n v="0"/>
    <s v="USD"/>
    <s v="JRNLWA00407314"/>
    <s v="P"/>
    <s v="N Lemay Pcard Accrual"/>
    <s v="LaurenTi"/>
    <s v="0/JE IC"/>
    <m/>
    <m/>
    <x v="10"/>
    <m/>
    <m/>
    <m/>
    <m/>
    <m/>
    <m/>
    <s v="JRNL00969636"/>
    <s v="JRNL00969671"/>
    <m/>
    <d v="2020-04-06T00:00:00"/>
    <d v="2020-04-06T00:00:00"/>
    <m/>
    <m/>
    <s v="wci_wa"/>
    <n v="0"/>
    <n v="0"/>
    <n v="0"/>
    <n v="0"/>
    <n v="5"/>
    <n v="1"/>
    <n v="52125"/>
    <n v="2180"/>
    <n v="0"/>
    <n v="19"/>
    <m/>
    <m/>
    <m/>
    <m/>
  </r>
  <r>
    <x v="4"/>
    <d v="2020-04-30T00:00:00"/>
    <n v="-319.7"/>
    <n v="0"/>
    <s v="USD"/>
    <s v="JRNLWA00407314"/>
    <s v="P"/>
    <s v="N Lemay Pcard Accrual"/>
    <s v="LaurenTi"/>
    <s v="0/JE IC"/>
    <m/>
    <m/>
    <x v="2"/>
    <m/>
    <m/>
    <m/>
    <m/>
    <m/>
    <m/>
    <s v="JRNL00969636"/>
    <s v="JRNL00969671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4"/>
    <d v="2020-04-30T00:00:00"/>
    <n v="-97.67"/>
    <n v="0"/>
    <s v="USD"/>
    <s v="JRNLWA00407314"/>
    <s v="P"/>
    <s v="N Lemay Pcard Accrual"/>
    <s v="LaurenTi"/>
    <s v="0/JE IC"/>
    <m/>
    <m/>
    <x v="2"/>
    <m/>
    <m/>
    <m/>
    <m/>
    <m/>
    <m/>
    <s v="JRNL00969636"/>
    <s v="JRNL00969671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2"/>
    <d v="2020-04-30T00:00:00"/>
    <n v="-1184.24"/>
    <n v="0"/>
    <s v="USD"/>
    <s v="JRNLWA00407315"/>
    <s v="P"/>
    <s v="2020-03 NLeMay PO Log Accrual"/>
    <s v="LaurenTi"/>
    <s v="0/JE IC"/>
    <m/>
    <m/>
    <x v="11"/>
    <m/>
    <m/>
    <m/>
    <m/>
    <m/>
    <m/>
    <s v="JRNL00969637"/>
    <s v="JRNL00969672"/>
    <m/>
    <d v="2020-04-06T00:00:00"/>
    <d v="2020-04-06T00:00:00"/>
    <m/>
    <m/>
    <s v="wci_wa"/>
    <n v="0"/>
    <n v="0"/>
    <n v="0"/>
    <n v="0"/>
    <n v="5"/>
    <n v="1"/>
    <n v="50086"/>
    <n v="2180"/>
    <n v="0"/>
    <n v="19"/>
    <m/>
    <m/>
    <m/>
    <m/>
  </r>
  <r>
    <x v="4"/>
    <d v="2020-04-30T00:00:00"/>
    <n v="-986.87"/>
    <n v="0"/>
    <s v="USD"/>
    <s v="JRNLWA00407315"/>
    <s v="P"/>
    <s v="2020-03 NLeMay PO Log Accrual"/>
    <s v="LaurenTi"/>
    <s v="0/JE IC"/>
    <m/>
    <m/>
    <x v="12"/>
    <m/>
    <m/>
    <m/>
    <m/>
    <m/>
    <m/>
    <s v="JRNL00969637"/>
    <s v="JRNL00969672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4"/>
    <d v="2020-04-30T00:00:00"/>
    <n v="417.37"/>
    <n v="0"/>
    <s v="USD"/>
    <s v="JRNLWA00407315"/>
    <s v="P"/>
    <s v="2020-03 NLeMay PO Log Accrual"/>
    <s v="LaurenTi"/>
    <s v="0/JE IC"/>
    <m/>
    <m/>
    <x v="13"/>
    <m/>
    <m/>
    <m/>
    <m/>
    <m/>
    <m/>
    <s v="JRNL00969637"/>
    <s v="JRNL00969672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7"/>
    <d v="2020-04-30T00:00:00"/>
    <n v="-2821.88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36"/>
    <n v="2180"/>
    <n v="0"/>
    <n v="19"/>
    <m/>
    <m/>
    <m/>
    <m/>
  </r>
  <r>
    <x v="23"/>
    <d v="2020-04-30T00:00:00"/>
    <n v="-215.87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50"/>
    <n v="2180"/>
    <n v="0"/>
    <n v="19"/>
    <m/>
    <m/>
    <m/>
    <m/>
  </r>
  <r>
    <x v="16"/>
    <d v="2020-04-30T00:00:00"/>
    <n v="-658.4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36"/>
    <n v="2180"/>
    <n v="0"/>
    <n v="19"/>
    <m/>
    <m/>
    <m/>
    <m/>
  </r>
  <r>
    <x v="24"/>
    <d v="2020-04-30T00:00:00"/>
    <n v="-50.37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50"/>
    <n v="2180"/>
    <n v="0"/>
    <n v="19"/>
    <m/>
    <m/>
    <m/>
    <m/>
  </r>
  <r>
    <x v="17"/>
    <d v="2020-04-30T00:00:00"/>
    <n v="-416.48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36"/>
    <n v="2180"/>
    <n v="0"/>
    <n v="19"/>
    <m/>
    <m/>
    <m/>
    <m/>
  </r>
  <r>
    <x v="25"/>
    <d v="2020-04-30T00:00:00"/>
    <n v="-31.86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50"/>
    <n v="2180"/>
    <n v="0"/>
    <n v="19"/>
    <m/>
    <m/>
    <m/>
    <m/>
  </r>
  <r>
    <x v="19"/>
    <d v="2020-04-30T00:00:00"/>
    <n v="-250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36"/>
    <n v="2180"/>
    <n v="0"/>
    <n v="19"/>
    <m/>
    <m/>
    <m/>
    <m/>
  </r>
  <r>
    <x v="26"/>
    <d v="2020-04-30T00:00:00"/>
    <n v="-19.13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50"/>
    <n v="2180"/>
    <n v="0"/>
    <n v="19"/>
    <m/>
    <m/>
    <m/>
    <m/>
  </r>
  <r>
    <x v="20"/>
    <d v="2020-04-30T00:00:00"/>
    <n v="-869.42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36"/>
    <n v="2180"/>
    <n v="0"/>
    <n v="19"/>
    <m/>
    <m/>
    <m/>
    <m/>
  </r>
  <r>
    <x v="27"/>
    <d v="2020-04-30T00:00:00"/>
    <n v="-66.510000000000005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50"/>
    <n v="2180"/>
    <n v="0"/>
    <n v="19"/>
    <m/>
    <m/>
    <m/>
    <m/>
  </r>
  <r>
    <x v="7"/>
    <d v="2020-04-30T00:00:00"/>
    <n v="186.6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4-30T00:00:00"/>
    <n v="1142.72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4-30T00:00:00"/>
    <n v="5642.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4-30T00:00:00"/>
    <n v="4802.5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4-30T00:00:00"/>
    <n v="789.34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4-30T00:00:00"/>
    <n v="270.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4-30T00:00:00"/>
    <n v="617.4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4-30T00:00:00"/>
    <n v="404.24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4-30T00:00:00"/>
    <n v="310.8999999999999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501"/>
    <n v="19"/>
    <m/>
    <m/>
    <m/>
    <m/>
  </r>
  <r>
    <x v="0"/>
    <d v="2020-04-30T00:00:00"/>
    <n v="668.48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1132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668.4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0"/>
    <n v="0"/>
    <n v="19"/>
    <m/>
    <m/>
    <m/>
    <m/>
  </r>
  <r>
    <x v="16"/>
    <d v="2020-04-30T00:00:00"/>
    <n v="3448.6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4-30T00:00:00"/>
    <n v="1009.5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4-30T00:00:00"/>
    <n v="952.9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5036"/>
    <n v="2180"/>
    <n v="200"/>
    <n v="19"/>
    <m/>
    <m/>
    <m/>
    <m/>
  </r>
  <r>
    <x v="28"/>
    <d v="2020-04-30T00:00:00"/>
    <n v="480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5065"/>
    <n v="2180"/>
    <n v="0"/>
    <n v="19"/>
    <m/>
    <m/>
    <m/>
    <m/>
  </r>
  <r>
    <x v="19"/>
    <d v="2020-04-30T00:00:00"/>
    <n v="1250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4-30T00:00:00"/>
    <n v="3743.82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4-30T00:00:00"/>
    <n v="325.2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4-30T00:00:00"/>
    <n v="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668.4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668.48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1132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0"/>
    <d v="2020-04-30T00:00:00"/>
    <n v="-668.4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668.48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1132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30"/>
    <d v="2020-04-30T00:00:00"/>
    <n v="480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5020"/>
    <n v="2180"/>
    <n v="0"/>
    <n v="19"/>
    <m/>
    <m/>
    <m/>
    <m/>
  </r>
  <r>
    <x v="28"/>
    <d v="2020-04-30T00:00:00"/>
    <n v="-480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5065"/>
    <n v="2180"/>
    <n v="0"/>
    <n v="19"/>
    <m/>
    <m/>
    <m/>
    <m/>
  </r>
  <r>
    <x v="29"/>
    <d v="2020-04-30T00:00:00"/>
    <n v="2450.8000000000002"/>
    <n v="0"/>
    <s v="USD"/>
    <s v="JRNLWA00408224"/>
    <s v="P"/>
    <s v="B1  4/15/20-4/30/20"/>
    <s v="LaurenTi"/>
    <s v="0/JE IC"/>
    <m/>
    <m/>
    <x v="17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4-30T00:00:00"/>
    <n v="193.7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4-30T00:00:00"/>
    <n v="1116.9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4-30T00:00:00"/>
    <n v="5808.56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4-30T00:00:00"/>
    <n v="5263.14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4-30T00:00:00"/>
    <n v="828.2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4-30T00:00:00"/>
    <n v="245.32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4-30T00:00:00"/>
    <n v="671.94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4-30T00:00:00"/>
    <n v="451.4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4-30T00:00:00"/>
    <n v="434.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4-30T00:00:00"/>
    <n v="3679.32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4-30T00:00:00"/>
    <n v="1161.3599999999999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4-30T00:00:00"/>
    <n v="686.1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4-30T00:00:00"/>
    <n v="1250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4-30T00:00:00"/>
    <n v="3586.46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4-30T00:00:00"/>
    <n v="322.76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4-30T00:00:00"/>
    <n v="445.6"/>
    <n v="0"/>
    <s v="USD"/>
    <s v="JRNLWA00408226"/>
    <s v="P"/>
    <s v="2020-04 B1 Hourly In progress"/>
    <s v="LaurenTi"/>
    <s v="0/JE IC"/>
    <m/>
    <m/>
    <x v="19"/>
    <m/>
    <m/>
    <m/>
    <m/>
    <m/>
    <m/>
    <s v="JRNL00971798"/>
    <s v="JRNL00971798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156"/>
    <n v="0"/>
    <s v="USD"/>
    <s v="JRNLWA00408226"/>
    <s v="P"/>
    <s v="2020-04 B1 Hourly In progress"/>
    <s v="LaurenTi"/>
    <s v="0/JE IC"/>
    <m/>
    <m/>
    <x v="19"/>
    <m/>
    <m/>
    <m/>
    <m/>
    <m/>
    <m/>
    <s v="JRNL00971798"/>
    <s v="JRNL00971798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445.6"/>
    <n v="0"/>
    <s v="USD"/>
    <s v="JRNLWA00408226"/>
    <s v="P"/>
    <s v="2020-04 B1 Hourly In progress"/>
    <s v="LaurenTi"/>
    <s v="0/JE IC"/>
    <m/>
    <m/>
    <x v="19"/>
    <m/>
    <m/>
    <m/>
    <m/>
    <m/>
    <m/>
    <s v="JRNL00971798"/>
    <s v="JRNL00971798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2"/>
    <d v="2020-04-30T00:00:00"/>
    <n v="184.72"/>
    <n v="0"/>
    <s v="USD"/>
    <s v="JRNLWA00408249"/>
    <s v="P"/>
    <s v="Pcard Activity - April"/>
    <s v="HelenaK"/>
    <s v="0/JE IC"/>
    <m/>
    <m/>
    <x v="2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562.24"/>
    <n v="0"/>
    <s v="USD"/>
    <s v="JRNLWA00408249"/>
    <s v="P"/>
    <s v="Pcard Activity - April"/>
    <s v="HelenaK"/>
    <s v="0/JE IC"/>
    <m/>
    <m/>
    <x v="21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435.01"/>
    <n v="0"/>
    <s v="USD"/>
    <s v="JRNLWA00408249"/>
    <s v="P"/>
    <s v="Pcard Activity - April"/>
    <s v="HelenaK"/>
    <s v="0/JE IC"/>
    <m/>
    <m/>
    <x v="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4-30T00:00:00"/>
    <n v="145.9"/>
    <n v="0"/>
    <s v="USD"/>
    <s v="JRNLWA00408249"/>
    <s v="P"/>
    <s v="Pcard Activity - April"/>
    <s v="HelenaK"/>
    <s v="0/JE IC"/>
    <m/>
    <m/>
    <x v="1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086"/>
    <n v="2180"/>
    <n v="0"/>
    <n v="19"/>
    <m/>
    <m/>
    <m/>
    <m/>
  </r>
  <r>
    <x v="22"/>
    <d v="2020-04-30T00:00:00"/>
    <n v="69.14"/>
    <n v="0"/>
    <s v="USD"/>
    <s v="JRNLWA00408249"/>
    <s v="P"/>
    <s v="Pcard Activity - April"/>
    <s v="HelenaK"/>
    <s v="0/JE IC"/>
    <m/>
    <m/>
    <x v="1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0"/>
    <n v="0"/>
    <n v="19"/>
    <m/>
    <m/>
    <m/>
    <m/>
  </r>
  <r>
    <x v="4"/>
    <d v="2020-04-30T00:00:00"/>
    <n v="319.7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4-30T00:00:00"/>
    <n v="97.67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0"/>
    <n v="0"/>
    <n v="19"/>
    <m/>
    <m/>
    <m/>
    <m/>
  </r>
  <r>
    <x v="31"/>
    <d v="2020-04-30T00:00:00"/>
    <n v="125.03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4-30T00:00:00"/>
    <n v="41.67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47"/>
    <n v="2180"/>
    <n v="0"/>
    <n v="19"/>
    <m/>
    <m/>
    <m/>
    <m/>
  </r>
  <r>
    <x v="32"/>
    <d v="2020-04-30T00:00:00"/>
    <n v="19958.3"/>
    <n v="0"/>
    <s v="USD"/>
    <s v="JRNLWA00408593"/>
    <s v="P"/>
    <s v="2020-04 Pcard Activity"/>
    <s v="HeatherWe"/>
    <s v="0/JE IC"/>
    <m/>
    <m/>
    <x v="22"/>
    <m/>
    <m/>
    <m/>
    <m/>
    <m/>
    <m/>
    <s v="JRNL00972528"/>
    <s v="JRNL00972528"/>
    <m/>
    <d v="2020-05-05T00:00:00"/>
    <d v="2020-05-05T00:00:00"/>
    <m/>
    <m/>
    <s v="wci_wa"/>
    <n v="0"/>
    <n v="0"/>
    <n v="0"/>
    <n v="0"/>
    <n v="0"/>
    <n v="1"/>
    <n v="52140"/>
    <n v="2180"/>
    <n v="0"/>
    <n v="19"/>
    <m/>
    <m/>
    <m/>
    <m/>
  </r>
  <r>
    <x v="32"/>
    <d v="2020-04-30T00:00:00"/>
    <n v="-19958.3"/>
    <n v="0"/>
    <s v="USD"/>
    <s v="JRNLWA00408883"/>
    <s v="P"/>
    <s v="Misc04 - Reclass Bridgestone"/>
    <s v="BrittanyJ"/>
    <s v="0/JE STD"/>
    <m/>
    <m/>
    <x v="23"/>
    <m/>
    <m/>
    <m/>
    <m/>
    <m/>
    <m/>
    <s v="JRNLWA00408883"/>
    <s v="2180-20-01148"/>
    <m/>
    <d v="2020-05-06T00:00:00"/>
    <d v="2020-05-06T00:00:00"/>
    <m/>
    <m/>
    <s v="wci_wa"/>
    <n v="0"/>
    <n v="0"/>
    <n v="0"/>
    <n v="0"/>
    <n v="0"/>
    <n v="1"/>
    <n v="52140"/>
    <n v="2180"/>
    <n v="0"/>
    <n v="19"/>
    <m/>
    <m/>
    <m/>
    <m/>
  </r>
  <r>
    <x v="7"/>
    <d v="2020-04-30T00:00:00"/>
    <n v="6022.48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36"/>
    <n v="2180"/>
    <n v="0"/>
    <n v="19"/>
    <m/>
    <m/>
    <m/>
    <m/>
  </r>
  <r>
    <x v="23"/>
    <d v="2020-04-30T00:00:00"/>
    <n v="460.72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50"/>
    <n v="2180"/>
    <n v="0"/>
    <n v="19"/>
    <m/>
    <m/>
    <m/>
    <m/>
  </r>
  <r>
    <x v="16"/>
    <d v="2020-04-30T00:00:00"/>
    <n v="1467.94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36"/>
    <n v="2180"/>
    <n v="0"/>
    <n v="19"/>
    <m/>
    <m/>
    <m/>
    <m/>
  </r>
  <r>
    <x v="24"/>
    <d v="2020-04-30T00:00:00"/>
    <n v="112.3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50"/>
    <n v="2180"/>
    <n v="0"/>
    <n v="19"/>
    <m/>
    <m/>
    <m/>
    <m/>
  </r>
  <r>
    <x v="17"/>
    <d v="2020-04-30T00:00:00"/>
    <n v="727.7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36"/>
    <n v="2180"/>
    <n v="0"/>
    <n v="19"/>
    <m/>
    <m/>
    <m/>
    <m/>
  </r>
  <r>
    <x v="25"/>
    <d v="2020-04-30T00:00:00"/>
    <n v="55.67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50"/>
    <n v="2180"/>
    <n v="0"/>
    <n v="19"/>
    <m/>
    <m/>
    <m/>
    <m/>
  </r>
  <r>
    <x v="19"/>
    <d v="2020-04-30T00:00:00"/>
    <n v="500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36"/>
    <n v="2180"/>
    <n v="0"/>
    <n v="19"/>
    <m/>
    <m/>
    <m/>
    <m/>
  </r>
  <r>
    <x v="26"/>
    <d v="2020-04-30T00:00:00"/>
    <n v="38.25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50"/>
    <n v="2180"/>
    <n v="0"/>
    <n v="19"/>
    <m/>
    <m/>
    <m/>
    <m/>
  </r>
  <r>
    <x v="20"/>
    <d v="2020-04-30T00:00:00"/>
    <n v="1627.44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36"/>
    <n v="2180"/>
    <n v="0"/>
    <n v="19"/>
    <m/>
    <m/>
    <m/>
    <m/>
  </r>
  <r>
    <x v="27"/>
    <d v="2020-04-30T00:00:00"/>
    <n v="124.5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50"/>
    <n v="2180"/>
    <n v="0"/>
    <n v="19"/>
    <m/>
    <m/>
    <m/>
    <m/>
  </r>
  <r>
    <x v="2"/>
    <d v="2020-04-30T00:00:00"/>
    <n v="376.94"/>
    <n v="0"/>
    <s v="USD"/>
    <s v="JRNLWA00408901"/>
    <s v="P"/>
    <s v="2020-04 Reclass Covid"/>
    <s v="LaurenTi"/>
    <s v="0/JE IC"/>
    <m/>
    <m/>
    <x v="25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4"/>
    <d v="2020-04-30T00:00:00"/>
    <n v="651.5"/>
    <n v="0"/>
    <s v="USD"/>
    <s v="JRNLWA00408901"/>
    <s v="P"/>
    <s v="2020-04 Reclass Covid"/>
    <s v="LaurenTi"/>
    <s v="0/JE IC"/>
    <m/>
    <m/>
    <x v="25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80"/>
    <n v="0"/>
    <n v="19"/>
    <m/>
    <m/>
    <m/>
    <m/>
  </r>
  <r>
    <x v="2"/>
    <d v="2020-04-30T00:00:00"/>
    <n v="1184.24"/>
    <n v="0"/>
    <s v="USD"/>
    <s v="JRNLWA00408934"/>
    <s v="P"/>
    <s v="N Lemay Pcard Accrual"/>
    <s v="LaurenTi"/>
    <s v="0/JE IC"/>
    <m/>
    <m/>
    <x v="26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986.88"/>
    <n v="0"/>
    <s v="USD"/>
    <s v="JRNLWA00408934"/>
    <s v="P"/>
    <s v="N Lemay Pcard Accrual"/>
    <s v="LaurenTi"/>
    <s v="0/JE IC"/>
    <m/>
    <m/>
    <x v="26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429.53"/>
    <n v="0"/>
    <s v="USD"/>
    <s v="JRNLWA00408934"/>
    <s v="P"/>
    <s v="N Lemay Pcard Accrual"/>
    <s v="LaurenTi"/>
    <s v="0/JE IC"/>
    <m/>
    <m/>
    <x v="27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652.52"/>
    <n v="0"/>
    <s v="USD"/>
    <s v="JRNLWA00408934"/>
    <s v="P"/>
    <s v="N Lemay Pcard Accrual"/>
    <s v="LaurenTi"/>
    <s v="0/JE IC"/>
    <m/>
    <m/>
    <x v="5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4"/>
    <d v="2020-04-30T00:00:00"/>
    <n v="986.87"/>
    <n v="0"/>
    <s v="USD"/>
    <s v="JRNLWA00408934"/>
    <s v="P"/>
    <s v="N Lemay Pcard Accrual"/>
    <s v="LaurenTi"/>
    <s v="0/JE IC"/>
    <m/>
    <m/>
    <x v="26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7125"/>
    <n v="2180"/>
    <n v="0"/>
    <n v="19"/>
    <m/>
    <m/>
    <m/>
    <m/>
  </r>
  <r>
    <x v="2"/>
    <d v="2020-04-30T00:00:00"/>
    <n v="1184.27"/>
    <n v="0"/>
    <s v="USD"/>
    <s v="JRNLWA00408935"/>
    <s v="P"/>
    <s v="2020-04 NLeMay PO Log Accrual"/>
    <s v="LaurenTi"/>
    <s v="0/JE IC"/>
    <m/>
    <m/>
    <x v="28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-429.53"/>
    <n v="0"/>
    <s v="USD"/>
    <s v="JRNLWA00408935"/>
    <s v="P"/>
    <s v="2020-04 NLeMay PO Log Accrual"/>
    <s v="LaurenTi"/>
    <s v="0/JE IC"/>
    <m/>
    <m/>
    <x v="29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220.07"/>
    <n v="0"/>
    <s v="USD"/>
    <s v="JRNLWA00408935"/>
    <s v="P"/>
    <s v="2020-04 NLeMay PO Log Accrual"/>
    <s v="LaurenTi"/>
    <s v="0/JE IC"/>
    <m/>
    <m/>
    <x v="30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4-30T00:00:00"/>
    <n v="198.62"/>
    <n v="0"/>
    <s v="USD"/>
    <s v="JRNLWA00408935"/>
    <s v="P"/>
    <s v="2020-04 NLeMay PO Log Accrual"/>
    <s v="LaurenTi"/>
    <s v="0/JE IC"/>
    <m/>
    <m/>
    <x v="31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2086"/>
    <n v="2180"/>
    <n v="0"/>
    <n v="19"/>
    <m/>
    <m/>
    <m/>
    <m/>
  </r>
  <r>
    <x v="29"/>
    <d v="2020-05-31T00:00:00"/>
    <n v="-445.6"/>
    <n v="0"/>
    <s v="USD"/>
    <s v="JRNLWA00408241"/>
    <s v="P"/>
    <s v="2020-04 B1 Hourly In progress"/>
    <s v="HeatherWe"/>
    <s v="0/JE IC"/>
    <m/>
    <m/>
    <x v="19"/>
    <m/>
    <m/>
    <m/>
    <m/>
    <m/>
    <m/>
    <s v="JRNL00971798"/>
    <s v="JRNL00971816"/>
    <m/>
    <d v="2020-05-01T00:00:00"/>
    <d v="2020-05-04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05-31T00:00:00"/>
    <n v="-156"/>
    <n v="0"/>
    <s v="USD"/>
    <s v="JRNLWA00408241"/>
    <s v="P"/>
    <s v="2020-04 B1 Hourly In progress"/>
    <s v="HeatherWe"/>
    <s v="0/JE IC"/>
    <m/>
    <m/>
    <x v="19"/>
    <m/>
    <m/>
    <m/>
    <m/>
    <m/>
    <m/>
    <s v="JRNL00971798"/>
    <s v="JRNL00971816"/>
    <m/>
    <d v="2020-05-01T00:00:00"/>
    <d v="2020-05-04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05-31T00:00:00"/>
    <n v="-445.6"/>
    <n v="0"/>
    <s v="USD"/>
    <s v="JRNLWA00408241"/>
    <s v="P"/>
    <s v="2020-04 B1 Hourly In progress"/>
    <s v="HeatherWe"/>
    <s v="0/JE IC"/>
    <m/>
    <m/>
    <x v="19"/>
    <m/>
    <m/>
    <m/>
    <m/>
    <m/>
    <m/>
    <s v="JRNL00971798"/>
    <s v="JRNL00971816"/>
    <m/>
    <d v="2020-05-01T00:00:00"/>
    <d v="2020-05-04T00:00:00"/>
    <m/>
    <m/>
    <s v="wci_wa"/>
    <n v="0"/>
    <n v="0"/>
    <n v="0"/>
    <n v="0"/>
    <n v="5"/>
    <n v="1"/>
    <n v="50020"/>
    <n v="2180"/>
    <n v="0"/>
    <n v="19"/>
    <m/>
    <m/>
    <m/>
    <m/>
  </r>
  <r>
    <x v="7"/>
    <d v="2020-05-31T00:00:00"/>
    <n v="-6022.48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36"/>
    <n v="2180"/>
    <n v="0"/>
    <n v="19"/>
    <m/>
    <m/>
    <m/>
    <m/>
  </r>
  <r>
    <x v="23"/>
    <d v="2020-05-31T00:00:00"/>
    <n v="-460.72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50"/>
    <n v="2180"/>
    <n v="0"/>
    <n v="19"/>
    <m/>
    <m/>
    <m/>
    <m/>
  </r>
  <r>
    <x v="16"/>
    <d v="2020-05-31T00:00:00"/>
    <n v="-1467.94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36"/>
    <n v="2180"/>
    <n v="0"/>
    <n v="19"/>
    <m/>
    <m/>
    <m/>
    <m/>
  </r>
  <r>
    <x v="24"/>
    <d v="2020-05-31T00:00:00"/>
    <n v="-112.3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50"/>
    <n v="2180"/>
    <n v="0"/>
    <n v="19"/>
    <m/>
    <m/>
    <m/>
    <m/>
  </r>
  <r>
    <x v="17"/>
    <d v="2020-05-31T00:00:00"/>
    <n v="-727.7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36"/>
    <n v="2180"/>
    <n v="0"/>
    <n v="19"/>
    <m/>
    <m/>
    <m/>
    <m/>
  </r>
  <r>
    <x v="25"/>
    <d v="2020-05-31T00:00:00"/>
    <n v="-55.67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50"/>
    <n v="2180"/>
    <n v="0"/>
    <n v="19"/>
    <m/>
    <m/>
    <m/>
    <m/>
  </r>
  <r>
    <x v="19"/>
    <d v="2020-05-31T00:00:00"/>
    <n v="-500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36"/>
    <n v="2180"/>
    <n v="0"/>
    <n v="19"/>
    <m/>
    <m/>
    <m/>
    <m/>
  </r>
  <r>
    <x v="26"/>
    <d v="2020-05-31T00:00:00"/>
    <n v="-38.25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50"/>
    <n v="2180"/>
    <n v="0"/>
    <n v="19"/>
    <m/>
    <m/>
    <m/>
    <m/>
  </r>
  <r>
    <x v="20"/>
    <d v="2020-05-31T00:00:00"/>
    <n v="-1627.44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36"/>
    <n v="2180"/>
    <n v="0"/>
    <n v="19"/>
    <m/>
    <m/>
    <m/>
    <m/>
  </r>
  <r>
    <x v="27"/>
    <d v="2020-05-31T00:00:00"/>
    <n v="-124.5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50"/>
    <n v="2180"/>
    <n v="0"/>
    <n v="19"/>
    <m/>
    <m/>
    <m/>
    <m/>
  </r>
  <r>
    <x v="2"/>
    <d v="2020-05-31T00:00:00"/>
    <n v="-1184.24"/>
    <n v="0"/>
    <s v="USD"/>
    <s v="JRNLWA00408974"/>
    <s v="P"/>
    <s v="N Lemay Pcard Accrual"/>
    <s v="LaurenTi"/>
    <s v="0/JE IC"/>
    <m/>
    <m/>
    <x v="26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986.88"/>
    <n v="0"/>
    <s v="USD"/>
    <s v="JRNLWA00408974"/>
    <s v="P"/>
    <s v="N Lemay Pcard Accrual"/>
    <s v="LaurenTi"/>
    <s v="0/JE IC"/>
    <m/>
    <m/>
    <x v="26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429.53"/>
    <n v="0"/>
    <s v="USD"/>
    <s v="JRNLWA00408974"/>
    <s v="P"/>
    <s v="N Lemay Pcard Accrual"/>
    <s v="LaurenTi"/>
    <s v="0/JE IC"/>
    <m/>
    <m/>
    <x v="27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652.52"/>
    <n v="0"/>
    <s v="USD"/>
    <s v="JRNLWA00408974"/>
    <s v="P"/>
    <s v="N Lemay Pcard Accrual"/>
    <s v="LaurenTi"/>
    <s v="0/JE IC"/>
    <m/>
    <m/>
    <x v="5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4"/>
    <d v="2020-05-31T00:00:00"/>
    <n v="-986.87"/>
    <n v="0"/>
    <s v="USD"/>
    <s v="JRNLWA00408974"/>
    <s v="P"/>
    <s v="N Lemay Pcard Accrual"/>
    <s v="LaurenTi"/>
    <s v="0/JE IC"/>
    <m/>
    <m/>
    <x v="26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7125"/>
    <n v="2180"/>
    <n v="0"/>
    <n v="19"/>
    <m/>
    <m/>
    <m/>
    <m/>
  </r>
  <r>
    <x v="2"/>
    <d v="2020-05-31T00:00:00"/>
    <n v="-1184.27"/>
    <n v="0"/>
    <s v="USD"/>
    <s v="JRNLWA00408975"/>
    <s v="P"/>
    <s v="2020-04 NLeMay PO Log Accrual"/>
    <s v="LaurenTi"/>
    <s v="0/JE IC"/>
    <m/>
    <m/>
    <x v="28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429.53"/>
    <n v="0"/>
    <s v="USD"/>
    <s v="JRNLWA00408975"/>
    <s v="P"/>
    <s v="2020-04 NLeMay PO Log Accrual"/>
    <s v="LaurenTi"/>
    <s v="0/JE IC"/>
    <m/>
    <m/>
    <x v="29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220.07"/>
    <n v="0"/>
    <s v="USD"/>
    <s v="JRNLWA00408975"/>
    <s v="P"/>
    <s v="2020-04 NLeMay PO Log Accrual"/>
    <s v="LaurenTi"/>
    <s v="0/JE IC"/>
    <m/>
    <m/>
    <x v="30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3"/>
    <d v="2020-05-31T00:00:00"/>
    <n v="-198.62"/>
    <n v="0"/>
    <s v="USD"/>
    <s v="JRNLWA00408975"/>
    <s v="P"/>
    <s v="2020-04 NLeMay PO Log Accrual"/>
    <s v="LaurenTi"/>
    <s v="0/JE IC"/>
    <m/>
    <m/>
    <x v="31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2086"/>
    <n v="2180"/>
    <n v="0"/>
    <n v="19"/>
    <m/>
    <m/>
    <m/>
    <m/>
  </r>
  <r>
    <x v="29"/>
    <d v="2020-05-31T00:00:00"/>
    <n v="891.2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56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445.6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3.96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200.7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78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5432.1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94.4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31.26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693.84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08.34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474.34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501"/>
    <n v="19"/>
    <m/>
    <m/>
    <m/>
    <m/>
  </r>
  <r>
    <x v="33"/>
    <d v="2020-05-31T00:00:00"/>
    <n v="378.24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2020"/>
    <n v="2180"/>
    <n v="0"/>
    <n v="19"/>
    <m/>
    <m/>
    <m/>
    <m/>
  </r>
  <r>
    <x v="16"/>
    <d v="2020-05-31T00:00:00"/>
    <n v="3628.18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108.8399999999999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81.36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676.8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12.0400000000000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0"/>
    <n v="700"/>
    <n v="19"/>
    <m/>
    <m/>
    <m/>
    <m/>
  </r>
  <r>
    <x v="2"/>
    <d v="2020-05-31T00:00:00"/>
    <n v="1184.24"/>
    <n v="0"/>
    <s v="USD"/>
    <s v="JRNLWA00409638"/>
    <s v="P"/>
    <s v="Pcard Activity - May"/>
    <s v="HeatherWe"/>
    <s v="0/JE IC"/>
    <m/>
    <m/>
    <x v="26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986.88"/>
    <n v="0"/>
    <s v="USD"/>
    <s v="JRNLWA00409638"/>
    <s v="P"/>
    <s v="Pcard Activity - May"/>
    <s v="HeatherWe"/>
    <s v="0/JE IC"/>
    <m/>
    <m/>
    <x v="26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429.53"/>
    <n v="0"/>
    <s v="USD"/>
    <s v="JRNLWA00409638"/>
    <s v="P"/>
    <s v="Pcard Activity - May"/>
    <s v="HeatherWe"/>
    <s v="0/JE IC"/>
    <m/>
    <m/>
    <x v="27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652.52"/>
    <n v="0"/>
    <s v="USD"/>
    <s v="JRNLWA00409638"/>
    <s v="P"/>
    <s v="Pcard Activity - May"/>
    <s v="HeatherWe"/>
    <s v="0/JE IC"/>
    <m/>
    <m/>
    <x v="5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1399.04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157.26"/>
    <n v="0"/>
    <s v="USD"/>
    <s v="JRNLWA00409638"/>
    <s v="P"/>
    <s v="Pcard Activity - May"/>
    <s v="HeatherWe"/>
    <s v="0/JE IC"/>
    <m/>
    <m/>
    <x v="33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5-31T00:00:00"/>
    <n v="19.95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5-31T00:00:00"/>
    <n v="79.760000000000005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5-31T00:00:00"/>
    <n v="98.91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2086"/>
    <n v="2180"/>
    <n v="0"/>
    <n v="19"/>
    <m/>
    <m/>
    <m/>
    <m/>
  </r>
  <r>
    <x v="4"/>
    <d v="2020-05-31T00:00:00"/>
    <n v="986.87"/>
    <n v="0"/>
    <s v="USD"/>
    <s v="JRNLWA00409638"/>
    <s v="P"/>
    <s v="Pcard Activity - May"/>
    <s v="HeatherWe"/>
    <s v="0/JE IC"/>
    <m/>
    <m/>
    <x v="26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7125"/>
    <n v="2180"/>
    <n v="0"/>
    <n v="19"/>
    <m/>
    <m/>
    <m/>
    <m/>
  </r>
  <r>
    <x v="29"/>
    <d v="2020-05-31T00:00:00"/>
    <n v="787.2"/>
    <n v="0"/>
    <s v="USD"/>
    <s v="JRNLWA00410048"/>
    <s v="P"/>
    <s v="B1  5/14/20-5/31/20"/>
    <s v="HeatherWe"/>
    <s v="0/JE IC"/>
    <m/>
    <m/>
    <x v="34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336.8"/>
    <n v="0"/>
    <s v="USD"/>
    <s v="JRNLWA00410048"/>
    <s v="P"/>
    <s v="B1  5/14/20-5/31/20"/>
    <s v="HeatherWe"/>
    <s v="0/JE IC"/>
    <m/>
    <m/>
    <x v="34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9.1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195.2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2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4968.3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65.4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43.2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837.0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33.2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354.12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5-31T00:00:00"/>
    <n v="3504.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040.6600000000001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23.79999999999995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730.18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20.10000000000002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1"/>
    <d v="2020-05-31T00:00:00"/>
    <n v="625"/>
    <n v="0"/>
    <s v="USD"/>
    <s v="JRNLWA00410048"/>
    <s v="P"/>
    <s v="B1  5/14/20-5/31/20"/>
    <s v="HeatherWe"/>
    <s v="0/JE IC"/>
    <m/>
    <m/>
    <x v="36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5-31T00:00:00"/>
    <n v="-891.2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-156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-445.6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-173.96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-1200.7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-5758.78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-5432.1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-794.4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-331.26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-693.84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-408.34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-474.34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33"/>
    <d v="2020-05-31T00:00:00"/>
    <n v="-378.24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2020"/>
    <n v="2180"/>
    <n v="0"/>
    <n v="19"/>
    <m/>
    <m/>
    <m/>
    <m/>
  </r>
  <r>
    <x v="16"/>
    <d v="2020-05-31T00:00:00"/>
    <n v="-3628.18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-1108.8399999999999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-681.36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-1250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-3676.8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-312.0400000000000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5-31T00:00:00"/>
    <n v="891.2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56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445.6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3.96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200.7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78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5432.1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94.4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31.26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693.84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08.34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474.34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33"/>
    <d v="2020-05-31T00:00:00"/>
    <n v="378.24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2020"/>
    <n v="2180"/>
    <n v="0"/>
    <n v="19"/>
    <m/>
    <m/>
    <m/>
    <m/>
  </r>
  <r>
    <x v="16"/>
    <d v="2020-05-31T00:00:00"/>
    <n v="3628.18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108.8399999999999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81.36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676.8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12.0400000000000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5-31T00:00:00"/>
    <n v="-787.2"/>
    <n v="0"/>
    <s v="USD"/>
    <s v="JRNLWA00410182"/>
    <s v="P"/>
    <s v="REVERSE B1  5/14/20-5/31/20"/>
    <s v="JacobMas"/>
    <s v="0/JE IC"/>
    <m/>
    <m/>
    <x v="34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-1336.8"/>
    <n v="0"/>
    <s v="USD"/>
    <s v="JRNLWA00410182"/>
    <s v="P"/>
    <s v="REVERSE B1  5/14/20-5/31/20"/>
    <s v="JacobMas"/>
    <s v="0/JE IC"/>
    <m/>
    <m/>
    <x v="34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-179.1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-1195.2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-5758.2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-4968.3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-765.4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-343.2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-837.0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-433.2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-354.12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5-31T00:00:00"/>
    <n v="-3504.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-1040.6600000000001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-623.79999999999995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-1250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-3730.18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-320.10000000000002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1"/>
    <d v="2020-05-31T00:00:00"/>
    <n v="-625"/>
    <n v="0"/>
    <s v="USD"/>
    <s v="JRNLWA00410182"/>
    <s v="P"/>
    <s v="REVERSE B1  5/14/20-5/31/20"/>
    <s v="JacobMas"/>
    <s v="0/JE IC"/>
    <m/>
    <m/>
    <x v="36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5-31T00:00:00"/>
    <n v="787.2"/>
    <n v="0"/>
    <s v="USD"/>
    <s v="JRNLWA00410186"/>
    <s v="P"/>
    <s v="Correct B1  5/13/20-6/2/20"/>
    <s v="JacobMas"/>
    <s v="0/JE IC"/>
    <m/>
    <m/>
    <x v="34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336.8"/>
    <n v="0"/>
    <s v="USD"/>
    <s v="JRNLWA00410186"/>
    <s v="P"/>
    <s v="Correct B1  5/13/20-6/2/20"/>
    <s v="JacobMas"/>
    <s v="0/JE IC"/>
    <m/>
    <m/>
    <x v="34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9.1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195.2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2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4968.3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65.4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43.2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837.0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33.2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354.12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5-31T00:00:00"/>
    <n v="3504.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040.6600000000001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23.79999999999995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730.18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20.10000000000002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0"/>
    <n v="700"/>
    <n v="19"/>
    <m/>
    <m/>
    <m/>
    <m/>
  </r>
  <r>
    <x v="1"/>
    <d v="2020-05-31T00:00:00"/>
    <n v="625"/>
    <n v="0"/>
    <s v="USD"/>
    <s v="JRNLWA00410186"/>
    <s v="P"/>
    <s v="Correct B1  5/13/20-6/2/20"/>
    <s v="JacobMas"/>
    <s v="0/JE IC"/>
    <m/>
    <m/>
    <x v="36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165"/>
    <n v="2180"/>
    <n v="0"/>
    <n v="19"/>
    <m/>
    <m/>
    <m/>
    <m/>
  </r>
  <r>
    <x v="2"/>
    <d v="2020-05-31T00:00:00"/>
    <n v="1184.27"/>
    <n v="0"/>
    <s v="USD"/>
    <s v="JRNLWA00410446"/>
    <s v="P"/>
    <s v="2020-05 NLeMay PO Log Accrual"/>
    <s v="LaurenTi"/>
    <s v="0/JE IC"/>
    <m/>
    <m/>
    <x v="28"/>
    <m/>
    <m/>
    <m/>
    <m/>
    <m/>
    <m/>
    <s v="JRNL00976560"/>
    <s v="JRNL00976560"/>
    <m/>
    <d v="2020-06-04T00:00:00"/>
    <d v="2020-06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2171.14"/>
    <n v="0"/>
    <s v="USD"/>
    <s v="JRNLWA00410446"/>
    <s v="P"/>
    <s v="2020-05 NLeMay PO Log Accrual"/>
    <s v="LaurenTi"/>
    <s v="0/JE IC"/>
    <m/>
    <m/>
    <x v="37"/>
    <m/>
    <m/>
    <m/>
    <m/>
    <m/>
    <m/>
    <s v="JRNL00976560"/>
    <s v="JRNL00976560"/>
    <m/>
    <d v="2020-06-04T00:00:00"/>
    <d v="2020-06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220.07"/>
    <n v="0"/>
    <s v="USD"/>
    <s v="JRNLWA00410446"/>
    <s v="P"/>
    <s v="2020-05 NLeMay PO Log Accrual"/>
    <s v="LaurenTi"/>
    <s v="0/JE IC"/>
    <m/>
    <m/>
    <x v="30"/>
    <m/>
    <m/>
    <m/>
    <m/>
    <m/>
    <m/>
    <s v="JRNL00976560"/>
    <s v="JRNL00976560"/>
    <m/>
    <d v="2020-06-04T00:00:00"/>
    <d v="2020-06-04T00:00:00"/>
    <m/>
    <m/>
    <s v="wci_wa"/>
    <n v="0"/>
    <n v="0"/>
    <n v="0"/>
    <n v="0"/>
    <n v="0"/>
    <n v="1"/>
    <n v="50086"/>
    <n v="2180"/>
    <n v="0"/>
    <n v="19"/>
    <m/>
    <m/>
    <m/>
    <m/>
  </r>
  <r>
    <x v="1"/>
    <d v="2020-05-31T00:00:00"/>
    <n v="1375"/>
    <n v="0"/>
    <s v="USD"/>
    <s v="JRNLWA00410494"/>
    <s v="P"/>
    <s v="2020-05 Reclass Internet Reimb"/>
    <s v="LaurenTi"/>
    <s v="0/JE IC"/>
    <m/>
    <m/>
    <x v="38"/>
    <m/>
    <m/>
    <m/>
    <m/>
    <m/>
    <m/>
    <s v="JRNL00976630"/>
    <s v="JRNL00976630"/>
    <m/>
    <d v="2020-06-04T00:00:00"/>
    <d v="2020-06-04T00:00:00"/>
    <m/>
    <m/>
    <s v="wci_wa"/>
    <n v="0"/>
    <n v="0"/>
    <n v="0"/>
    <n v="0"/>
    <n v="0"/>
    <n v="1"/>
    <n v="70165"/>
    <n v="2180"/>
    <n v="0"/>
    <n v="19"/>
    <m/>
    <m/>
    <m/>
    <m/>
  </r>
  <r>
    <x v="2"/>
    <d v="2020-06-30T00:00:00"/>
    <n v="-1184.27"/>
    <n v="0"/>
    <s v="USD"/>
    <s v="JRNLWA00410539"/>
    <s v="P"/>
    <s v="2020-05 NLeMay PO Log Accrual"/>
    <s v="LaurenTi"/>
    <s v="0/JE IC"/>
    <m/>
    <m/>
    <x v="28"/>
    <m/>
    <m/>
    <m/>
    <m/>
    <m/>
    <m/>
    <s v="JRNL00976560"/>
    <s v="JRNL00976705"/>
    <m/>
    <d v="2020-06-04T00:00:00"/>
    <d v="2020-06-04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6-30T00:00:00"/>
    <n v="-2171.14"/>
    <n v="0"/>
    <s v="USD"/>
    <s v="JRNLWA00410539"/>
    <s v="P"/>
    <s v="2020-05 NLeMay PO Log Accrual"/>
    <s v="LaurenTi"/>
    <s v="0/JE IC"/>
    <m/>
    <m/>
    <x v="37"/>
    <m/>
    <m/>
    <m/>
    <m/>
    <m/>
    <m/>
    <s v="JRNL00976560"/>
    <s v="JRNL00976705"/>
    <m/>
    <d v="2020-06-04T00:00:00"/>
    <d v="2020-06-04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6-30T00:00:00"/>
    <n v="-220.07"/>
    <n v="0"/>
    <s v="USD"/>
    <s v="JRNLWA00410539"/>
    <s v="P"/>
    <s v="2020-05 NLeMay PO Log Accrual"/>
    <s v="LaurenTi"/>
    <s v="0/JE IC"/>
    <m/>
    <m/>
    <x v="30"/>
    <m/>
    <m/>
    <m/>
    <m/>
    <m/>
    <m/>
    <s v="JRNL00976560"/>
    <s v="JRNL00976705"/>
    <m/>
    <d v="2020-06-04T00:00:00"/>
    <d v="2020-06-04T00:00:00"/>
    <m/>
    <m/>
    <s v="wci_wa"/>
    <n v="0"/>
    <n v="0"/>
    <n v="0"/>
    <n v="0"/>
    <n v="5"/>
    <n v="1"/>
    <n v="50086"/>
    <n v="2180"/>
    <n v="0"/>
    <n v="19"/>
    <m/>
    <m/>
    <m/>
    <m/>
  </r>
  <r>
    <x v="8"/>
    <d v="2020-06-30T00:00:00"/>
    <n v="18.84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6-30T00:00:00"/>
    <n v="123.49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6-30T00:00:00"/>
    <n v="85.05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6-30T00:00:00"/>
    <n v="32.33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300"/>
    <n v="19"/>
    <m/>
    <m/>
    <m/>
    <m/>
  </r>
  <r>
    <x v="13"/>
    <d v="2020-06-30T00:00:00"/>
    <n v="36.5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320"/>
    <n v="19"/>
    <m/>
    <m/>
    <m/>
    <m/>
  </r>
  <r>
    <x v="33"/>
    <d v="2020-06-30T00:00:00"/>
    <n v="337.6"/>
    <n v="0"/>
    <s v="USD"/>
    <s v="JRNLWA00411018"/>
    <s v="P"/>
    <s v="B1  6/3/20 to 6/16/20"/>
    <s v="LaurenTi"/>
    <s v="0/JE IC"/>
    <m/>
    <m/>
    <x v="40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2020"/>
    <n v="2180"/>
    <n v="0"/>
    <n v="19"/>
    <m/>
    <m/>
    <m/>
    <m/>
  </r>
  <r>
    <x v="18"/>
    <d v="2020-06-30T00:00:00"/>
    <n v="18.21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5036"/>
    <n v="2180"/>
    <n v="200"/>
    <n v="19"/>
    <m/>
    <m/>
    <m/>
    <m/>
  </r>
  <r>
    <x v="1"/>
    <d v="2020-06-30T00:00:00"/>
    <n v="625"/>
    <n v="0"/>
    <s v="USD"/>
    <s v="JRNLWA00411018"/>
    <s v="P"/>
    <s v="B1  6/3/20 to 6/16/20"/>
    <s v="LaurenTi"/>
    <s v="0/JE IC"/>
    <m/>
    <m/>
    <x v="41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6-30T00:00:00"/>
    <n v="800"/>
    <n v="0"/>
    <s v="USD"/>
    <s v="JRNLWA00411044"/>
    <s v="P"/>
    <s v="B1  6/17/20 to 6/23/20"/>
    <s v="JacobMas"/>
    <s v="0/JE IC"/>
    <m/>
    <m/>
    <x v="42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06-30T00:00:00"/>
    <n v="650"/>
    <n v="0"/>
    <s v="USD"/>
    <s v="JRNLWA00411044"/>
    <s v="P"/>
    <s v="B1  6/17/20 to 6/23/20"/>
    <s v="JacobMas"/>
    <s v="0/JE IC"/>
    <m/>
    <m/>
    <x v="43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70165"/>
    <n v="2180"/>
    <n v="0"/>
    <n v="19"/>
    <m/>
    <m/>
    <m/>
    <m/>
  </r>
  <r>
    <x v="33"/>
    <d v="2020-06-30T00:00:00"/>
    <n v="1040.1600000000001"/>
    <n v="0"/>
    <s v="USD"/>
    <s v="JRNLWA00411057"/>
    <s v="P"/>
    <s v="2020-06 B1 Hrly In prog Accr"/>
    <s v="LaurenTi"/>
    <s v="0/JE IC"/>
    <m/>
    <m/>
    <x v="44"/>
    <m/>
    <m/>
    <m/>
    <m/>
    <m/>
    <m/>
    <s v="JRNL00978244"/>
    <s v="JRNL00978244"/>
    <m/>
    <d v="2020-07-01T00:00:00"/>
    <d v="2020-07-01T00:00:00"/>
    <m/>
    <m/>
    <s v="wci_wa"/>
    <n v="0"/>
    <n v="0"/>
    <n v="0"/>
    <n v="0"/>
    <n v="0"/>
    <n v="1"/>
    <n v="52020"/>
    <n v="2180"/>
    <n v="0"/>
    <n v="19"/>
    <m/>
    <m/>
    <m/>
    <m/>
  </r>
  <r>
    <x v="2"/>
    <d v="2020-06-30T00:00:00"/>
    <n v="220.07"/>
    <n v="0"/>
    <s v="USD"/>
    <s v="JRNLWA00411091"/>
    <s v="P"/>
    <s v="Pcard Activity - June"/>
    <s v="HelenaK"/>
    <s v="0/JE IC"/>
    <m/>
    <m/>
    <x v="45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6-30T00:00:00"/>
    <n v="1184.27"/>
    <n v="0"/>
    <s v="USD"/>
    <s v="JRNLWA00411091"/>
    <s v="P"/>
    <s v="Pcard Activity - June"/>
    <s v="HelenaK"/>
    <s v="0/JE IC"/>
    <m/>
    <m/>
    <x v="26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6-30T00:00:00"/>
    <n v="2171.14"/>
    <n v="0"/>
    <s v="USD"/>
    <s v="JRNLWA00411091"/>
    <s v="P"/>
    <s v="Pcard Activity - June"/>
    <s v="HelenaK"/>
    <s v="0/JE IC"/>
    <m/>
    <m/>
    <x v="26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6-30T00:00:00"/>
    <n v="1399.04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31"/>
    <d v="2020-06-30T00:00:00"/>
    <n v="48.14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115.51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85.25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672.48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24.89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3"/>
    <d v="2020-06-30T00:00:00"/>
    <n v="-1040.1600000000001"/>
    <n v="0"/>
    <s v="USD"/>
    <s v="JRNLWA00411163"/>
    <s v="P"/>
    <s v="reverse 2020-06 B1 Hrly In pro"/>
    <s v="HelenaK"/>
    <s v="0/JE IC"/>
    <m/>
    <m/>
    <x v="44"/>
    <m/>
    <m/>
    <m/>
    <m/>
    <m/>
    <m/>
    <s v="JRNL00978524"/>
    <s v="JRNL00978524"/>
    <m/>
    <d v="2020-07-02T00:00:00"/>
    <d v="2020-07-02T00:00:00"/>
    <m/>
    <m/>
    <s v="wci_wa"/>
    <n v="0"/>
    <n v="0"/>
    <n v="0"/>
    <n v="0"/>
    <n v="0"/>
    <n v="1"/>
    <n v="52020"/>
    <n v="2180"/>
    <n v="0"/>
    <n v="19"/>
    <m/>
    <m/>
    <m/>
    <m/>
  </r>
  <r>
    <x v="33"/>
    <d v="2020-06-30T00:00:00"/>
    <n v="1040.1600000000001"/>
    <n v="0"/>
    <s v="USD"/>
    <s v="JRNLWA00411164"/>
    <s v="P"/>
    <s v="correct2020-06 B1 Hrly In prog"/>
    <s v="HelenaK"/>
    <s v="0/JE IC"/>
    <m/>
    <m/>
    <x v="44"/>
    <m/>
    <m/>
    <m/>
    <m/>
    <m/>
    <m/>
    <s v="JRNL00978525"/>
    <s v="JRNL00978525"/>
    <m/>
    <d v="2020-07-02T00:00:00"/>
    <d v="2020-07-02T00:00:00"/>
    <m/>
    <m/>
    <s v="wci_wa"/>
    <n v="0"/>
    <n v="0"/>
    <n v="0"/>
    <n v="0"/>
    <n v="0"/>
    <n v="1"/>
    <n v="52020"/>
    <n v="2180"/>
    <n v="0"/>
    <n v="19"/>
    <m/>
    <m/>
    <m/>
    <m/>
  </r>
  <r>
    <x v="2"/>
    <d v="2020-06-30T00:00:00"/>
    <n v="1790.19"/>
    <n v="0"/>
    <s v="USD"/>
    <s v="JRNLWA00411923"/>
    <s v="P"/>
    <s v="2020-06 NLeMay PO Log Accrual"/>
    <s v="LaurenTi"/>
    <s v="0/JE IC"/>
    <m/>
    <m/>
    <x v="46"/>
    <m/>
    <m/>
    <m/>
    <m/>
    <m/>
    <m/>
    <s v="JRNL00979946"/>
    <s v="JRNL00979946"/>
    <m/>
    <d v="2020-07-07T00:00:00"/>
    <d v="2020-07-07T00:00:00"/>
    <m/>
    <m/>
    <s v="wci_wa"/>
    <n v="0"/>
    <n v="0"/>
    <n v="0"/>
    <n v="0"/>
    <n v="0"/>
    <n v="1"/>
    <n v="50086"/>
    <n v="2180"/>
    <n v="0"/>
    <n v="19"/>
    <m/>
    <m/>
    <m/>
    <m/>
  </r>
  <r>
    <x v="33"/>
    <d v="2020-07-31T00:00:00"/>
    <n v="-1040.1600000000001"/>
    <n v="0"/>
    <s v="USD"/>
    <s v="JRNLWA00411076"/>
    <s v="P"/>
    <s v="2020-06 B1 Hrly In prog Accr"/>
    <s v="HelenaK"/>
    <s v="0/JE IC"/>
    <m/>
    <m/>
    <x v="44"/>
    <m/>
    <m/>
    <m/>
    <m/>
    <m/>
    <m/>
    <s v="JRNL00978244"/>
    <s v="JRNL00978248"/>
    <m/>
    <d v="2020-07-01T00:00:00"/>
    <d v="2020-07-02T00:00:00"/>
    <m/>
    <m/>
    <s v="wci_wa"/>
    <n v="0"/>
    <n v="0"/>
    <n v="0"/>
    <n v="0"/>
    <n v="5"/>
    <n v="1"/>
    <n v="52020"/>
    <n v="2180"/>
    <n v="0"/>
    <n v="19"/>
    <m/>
    <m/>
    <m/>
    <m/>
  </r>
  <r>
    <x v="33"/>
    <d v="2020-07-31T00:00:00"/>
    <n v="1040.1600000000001"/>
    <n v="0"/>
    <s v="USD"/>
    <s v="JRNLWA00411178"/>
    <s v="P"/>
    <s v="reverse 2020-06 B1 Hrly In pro"/>
    <s v="HelenaK"/>
    <s v="0/JE IC"/>
    <m/>
    <m/>
    <x v="44"/>
    <m/>
    <m/>
    <m/>
    <m/>
    <m/>
    <m/>
    <s v="JRNL00978524"/>
    <s v="JRNL00978543"/>
    <m/>
    <d v="2020-07-02T00:00:00"/>
    <d v="2020-07-02T00:00:00"/>
    <m/>
    <m/>
    <s v="wci_wa"/>
    <n v="0"/>
    <n v="0"/>
    <n v="0"/>
    <n v="0"/>
    <n v="5"/>
    <n v="1"/>
    <n v="52020"/>
    <n v="2180"/>
    <n v="0"/>
    <n v="19"/>
    <m/>
    <m/>
    <m/>
    <m/>
  </r>
  <r>
    <x v="33"/>
    <d v="2020-07-31T00:00:00"/>
    <n v="-1040.1600000000001"/>
    <n v="0"/>
    <s v="USD"/>
    <s v="JRNLWA00411179"/>
    <s v="P"/>
    <s v="correct2020-06 B1 Hrly In prog"/>
    <s v="HelenaK"/>
    <s v="0/JE IC"/>
    <m/>
    <m/>
    <x v="44"/>
    <m/>
    <m/>
    <m/>
    <m/>
    <m/>
    <m/>
    <s v="JRNL00978525"/>
    <s v="JRNL00978544"/>
    <m/>
    <d v="2020-07-02T00:00:00"/>
    <d v="2020-07-02T00:00:00"/>
    <m/>
    <m/>
    <s v="wci_wa"/>
    <n v="0"/>
    <n v="0"/>
    <n v="0"/>
    <n v="0"/>
    <n v="5"/>
    <n v="1"/>
    <n v="52020"/>
    <n v="2180"/>
    <n v="0"/>
    <n v="19"/>
    <m/>
    <m/>
    <m/>
    <m/>
  </r>
  <r>
    <x v="2"/>
    <d v="2020-07-31T00:00:00"/>
    <n v="-1790.19"/>
    <n v="0"/>
    <s v="USD"/>
    <s v="JRNLWA00411936"/>
    <s v="P"/>
    <s v="2020-06 NLeMay PO Log Accrual"/>
    <s v="LaurenTi"/>
    <s v="0/JE IC"/>
    <m/>
    <m/>
    <x v="46"/>
    <m/>
    <m/>
    <m/>
    <m/>
    <m/>
    <m/>
    <s v="JRNL00979946"/>
    <s v="JRNL00979980"/>
    <m/>
    <d v="2020-07-07T00:00:00"/>
    <d v="2020-07-07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7-31T00:00:00"/>
    <n v="1790.19"/>
    <n v="0"/>
    <s v="USD"/>
    <s v="JRNLWA00412755"/>
    <s v="P"/>
    <s v="Pcard Activity - July"/>
    <s v="HeatherH"/>
    <s v="0/JE IC"/>
    <m/>
    <m/>
    <x v="26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0"/>
    <n v="0"/>
    <n v="19"/>
    <m/>
    <m/>
    <m/>
    <m/>
  </r>
  <r>
    <x v="29"/>
    <d v="2020-07-31T00:00:00"/>
    <n v="696"/>
    <n v="0"/>
    <s v="USD"/>
    <s v="JRNLWA00413141"/>
    <s v="P"/>
    <s v="B1 7/1/20-7/7/20"/>
    <s v="JacobMas"/>
    <s v="0/JE IC"/>
    <m/>
    <m/>
    <x v="44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7-31T00:00:00"/>
    <n v="459.53"/>
    <n v="0"/>
    <s v="USD"/>
    <s v="JRNLWA00413141"/>
    <s v="P"/>
    <s v="B1 7/1/20-7/7/20"/>
    <s v="JacobMas"/>
    <s v="0/JE IC"/>
    <m/>
    <m/>
    <x v="44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07-31T00:00:00"/>
    <n v="1796.64"/>
    <n v="0"/>
    <s v="USD"/>
    <s v="JRNLWA00413141"/>
    <s v="P"/>
    <s v="B1 7/1/20-7/7/20"/>
    <s v="JacobMas"/>
    <s v="0/JE IC"/>
    <m/>
    <m/>
    <x v="44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07-31T00:00:00"/>
    <n v="650"/>
    <n v="0"/>
    <s v="USD"/>
    <s v="JRNLWA00413141"/>
    <s v="P"/>
    <s v="B1 7/1/20-7/7/20"/>
    <s v="JacobMas"/>
    <s v="0/JE IC"/>
    <m/>
    <m/>
    <x v="4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7-31T00:00:00"/>
    <n v="50"/>
    <n v="0"/>
    <s v="USD"/>
    <s v="JRNLWA00413141"/>
    <s v="P"/>
    <s v="B1 7/1/20-7/7/20"/>
    <s v="JacobMas"/>
    <s v="0/JE IC"/>
    <m/>
    <m/>
    <x v="4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7-31T00:00:00"/>
    <n v="464"/>
    <n v="0"/>
    <s v="USD"/>
    <s v="JRNLWA00413174"/>
    <s v="P"/>
    <s v="B1  7/15/20 to 7/21/20"/>
    <s v="JacobMas"/>
    <s v="0/JE IC"/>
    <m/>
    <m/>
    <x v="4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7-31T00:00:00"/>
    <n v="222.8"/>
    <n v="0"/>
    <s v="USD"/>
    <s v="JRNLWA00413174"/>
    <s v="P"/>
    <s v="B1  7/15/20 to 7/21/20"/>
    <s v="JacobMas"/>
    <s v="0/JE IC"/>
    <m/>
    <m/>
    <x v="4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07-31T00:00:00"/>
    <n v="708"/>
    <n v="0"/>
    <s v="USD"/>
    <s v="JRNLWA00413174"/>
    <s v="P"/>
    <s v="B1  7/15/20 to 7/21/20"/>
    <s v="JacobMas"/>
    <s v="0/JE IC"/>
    <m/>
    <m/>
    <x v="4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07-31T00:00:00"/>
    <n v="650"/>
    <n v="0"/>
    <s v="USD"/>
    <s v="JRNLWA00413174"/>
    <s v="P"/>
    <s v="B1  7/15/20 to 7/21/20"/>
    <s v="JacobMas"/>
    <s v="0/JE IC"/>
    <m/>
    <m/>
    <x v="49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7-31T00:00:00"/>
    <n v="50"/>
    <n v="0"/>
    <s v="USD"/>
    <s v="JRNLWA00413174"/>
    <s v="P"/>
    <s v="B1  7/15/20 to 7/21/20"/>
    <s v="JacobMas"/>
    <s v="0/JE IC"/>
    <m/>
    <m/>
    <x v="49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31"/>
    <d v="2020-07-31T00:00:00"/>
    <n v="130.68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193.47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273.45999999999998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48.37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-645.98"/>
    <n v="0"/>
    <s v="USD"/>
    <s v="JRNLWA00413385"/>
    <s v="P"/>
    <s v="2020-07 NLeMay PO Log Accrual"/>
    <s v="HelenaK"/>
    <s v="0/JE IC"/>
    <m/>
    <m/>
    <x v="50"/>
    <m/>
    <m/>
    <m/>
    <m/>
    <m/>
    <m/>
    <s v="JRNL00983222"/>
    <s v="JRNL00983222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-130.68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-193.47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-273.45999999999998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-48.37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645.98"/>
    <n v="0"/>
    <s v="USD"/>
    <s v="JRNLWA00413453"/>
    <s v="P"/>
    <s v="2020-07 NLeMay PO Log Accrual"/>
    <s v="HelenaK"/>
    <s v="0/JE IC"/>
    <m/>
    <m/>
    <x v="50"/>
    <m/>
    <m/>
    <m/>
    <m/>
    <m/>
    <m/>
    <s v="JRNL00983222"/>
    <s v="JRNL00983268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"/>
    <d v="2020-08-31T00:00:00"/>
    <n v="797.84"/>
    <n v="0"/>
    <s v="USD"/>
    <s v="JRNLWA00414193"/>
    <s v="P"/>
    <s v="Pcard Activity - Aug"/>
    <s v="HelenaK"/>
    <s v="0/JE IC"/>
    <m/>
    <m/>
    <x v="33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8-31T00:00:00"/>
    <n v="109.27"/>
    <n v="0"/>
    <s v="USD"/>
    <s v="JRNLWA00414193"/>
    <s v="P"/>
    <s v="Pcard Activity - Aug"/>
    <s v="HelenaK"/>
    <s v="0/JE IC"/>
    <m/>
    <m/>
    <x v="33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8-31T00:00:00"/>
    <n v="109.28"/>
    <n v="0"/>
    <s v="USD"/>
    <s v="JRNLWA00414193"/>
    <s v="P"/>
    <s v="Pcard Activity - Aug"/>
    <s v="HelenaK"/>
    <s v="0/JE IC"/>
    <m/>
    <m/>
    <x v="33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2086"/>
    <n v="2180"/>
    <n v="0"/>
    <n v="19"/>
    <m/>
    <m/>
    <m/>
    <m/>
  </r>
  <r>
    <x v="31"/>
    <d v="2020-08-31T00:00:00"/>
    <n v="48.37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130.68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273.45999999999998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193.47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29"/>
    <d v="2020-08-31T00:00:00"/>
    <n v="891.2"/>
    <n v="0"/>
    <s v="USD"/>
    <s v="JRNLWA00414290"/>
    <s v="P"/>
    <s v="B1  7/29/20-8/4/20"/>
    <s v="LaurenTi"/>
    <s v="0/JE IC"/>
    <m/>
    <m/>
    <x v="51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08-31T00:00:00"/>
    <n v="650"/>
    <n v="0"/>
    <s v="USD"/>
    <s v="JRNLWA00414290"/>
    <s v="P"/>
    <s v="B1  7/29/20-8/4/20"/>
    <s v="LaurenTi"/>
    <s v="0/JE IC"/>
    <m/>
    <m/>
    <x v="52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8-31T00:00:00"/>
    <n v="50"/>
    <n v="0"/>
    <s v="USD"/>
    <s v="JRNLWA00414290"/>
    <s v="P"/>
    <s v="B1  7/29/20-8/4/20"/>
    <s v="LaurenTi"/>
    <s v="0/JE IC"/>
    <m/>
    <m/>
    <x v="52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8-31T00:00:00"/>
    <n v="811.68"/>
    <n v="0"/>
    <s v="USD"/>
    <s v="JRNLWA00414309"/>
    <s v="P"/>
    <s v="B1  8/12/20-8/18/20"/>
    <s v="LaurenTi"/>
    <s v="0/JE IC"/>
    <m/>
    <m/>
    <x v="53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8-31T00:00:00"/>
    <n v="2450.8000000000002"/>
    <n v="0"/>
    <s v="USD"/>
    <s v="JRNLWA00414309"/>
    <s v="P"/>
    <s v="B1  8/12/20-8/18/20"/>
    <s v="LaurenTi"/>
    <s v="0/JE IC"/>
    <m/>
    <m/>
    <x v="53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08-31T00:00:00"/>
    <n v="575"/>
    <n v="0"/>
    <s v="USD"/>
    <s v="JRNLWA00414309"/>
    <s v="P"/>
    <s v="B1  8/12/20-8/18/20"/>
    <s v="LaurenTi"/>
    <s v="0/JE IC"/>
    <m/>
    <m/>
    <x v="54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8-31T00:00:00"/>
    <n v="50"/>
    <n v="0"/>
    <s v="USD"/>
    <s v="JRNLWA00414309"/>
    <s v="P"/>
    <s v="B1  8/12/20-8/18/20"/>
    <s v="LaurenTi"/>
    <s v="0/JE IC"/>
    <m/>
    <m/>
    <x v="54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30"/>
    <d v="2020-08-31T00:00:00"/>
    <n v="880"/>
    <n v="0"/>
    <s v="USD"/>
    <s v="JRNLWA00414333"/>
    <s v="P"/>
    <s v="B1  8/26/20-8/31/20"/>
    <s v="LaurenTi"/>
    <s v="0/JE IC"/>
    <m/>
    <m/>
    <x v="55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0-08-31T00:00:00"/>
    <n v="600"/>
    <n v="0"/>
    <s v="USD"/>
    <s v="JRNLWA00414333"/>
    <s v="P"/>
    <s v="B1  8/26/20-8/31/20"/>
    <s v="LaurenTi"/>
    <s v="0/JE IC"/>
    <m/>
    <m/>
    <x v="56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8-31T00:00:00"/>
    <n v="50"/>
    <n v="0"/>
    <s v="USD"/>
    <s v="JRNLWA00414333"/>
    <s v="P"/>
    <s v="B1  8/26/20-8/31/20"/>
    <s v="LaurenTi"/>
    <s v="0/JE IC"/>
    <m/>
    <m/>
    <x v="56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3"/>
    <d v="2020-08-31T00:00:00"/>
    <n v="-797.83"/>
    <n v="0"/>
    <s v="USD"/>
    <s v="JRNLWA00415115"/>
    <s v="P"/>
    <s v="2020-08 NLeMay PO Log Accrual"/>
    <s v="LaurenTi"/>
    <s v="0/JE IC"/>
    <m/>
    <m/>
    <x v="57"/>
    <m/>
    <m/>
    <m/>
    <m/>
    <m/>
    <m/>
    <s v="JRNL00986935"/>
    <s v="JRNL00986935"/>
    <m/>
    <d v="2020-09-08T00:00:00"/>
    <d v="2020-09-08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9-30T00:00:00"/>
    <n v="797.83"/>
    <n v="0"/>
    <s v="USD"/>
    <s v="JRNLWA00415123"/>
    <s v="P"/>
    <s v="2020-08 NLeMay PO Log Accrual"/>
    <s v="LaurenTi"/>
    <s v="0/JE IC"/>
    <m/>
    <m/>
    <x v="57"/>
    <m/>
    <m/>
    <m/>
    <m/>
    <m/>
    <m/>
    <s v="JRNL00986935"/>
    <s v="JRNL00986940"/>
    <m/>
    <d v="2020-09-08T00:00:00"/>
    <d v="2020-09-08T00:00:00"/>
    <m/>
    <m/>
    <s v="wci_wa"/>
    <n v="0"/>
    <n v="0"/>
    <n v="0"/>
    <n v="0"/>
    <n v="5"/>
    <n v="1"/>
    <n v="52086"/>
    <n v="2180"/>
    <n v="0"/>
    <n v="19"/>
    <m/>
    <m/>
    <m/>
    <m/>
  </r>
  <r>
    <x v="34"/>
    <d v="2020-09-30T00:00:00"/>
    <n v="600"/>
    <n v="0"/>
    <s v="USD"/>
    <s v="JRNLWA00415823"/>
    <s v="P"/>
    <s v="B1  9/9/20-9/15/20"/>
    <s v="LaurenTi"/>
    <s v="0/JE IC"/>
    <m/>
    <m/>
    <x v="58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34"/>
    <d v="2020-09-30T00:00:00"/>
    <n v="50"/>
    <n v="0"/>
    <s v="USD"/>
    <s v="JRNLWA00415823"/>
    <s v="P"/>
    <s v="B1  9/9/20-9/15/20"/>
    <s v="LaurenTi"/>
    <s v="0/JE IC"/>
    <m/>
    <m/>
    <x v="58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29"/>
    <d v="2020-09-30T00:00:00"/>
    <n v="2834.64"/>
    <n v="0"/>
    <s v="USD"/>
    <s v="JRNLWA00415830"/>
    <s v="P"/>
    <s v="B1   9.23.20-9.29.20"/>
    <s v="LaurenTi"/>
    <s v="0/JE IC"/>
    <m/>
    <m/>
    <x v="59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50020"/>
    <n v="2180"/>
    <n v="0"/>
    <n v="19"/>
    <m/>
    <m/>
    <m/>
    <m/>
  </r>
  <r>
    <x v="34"/>
    <d v="2020-09-30T00:00:00"/>
    <n v="575"/>
    <n v="0"/>
    <s v="USD"/>
    <s v="JRNLWA00415830"/>
    <s v="P"/>
    <s v="B1   9.23.20-9.29.20"/>
    <s v="LaurenTi"/>
    <s v="0/JE IC"/>
    <m/>
    <m/>
    <x v="60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34"/>
    <d v="2020-09-30T00:00:00"/>
    <n v="50"/>
    <n v="0"/>
    <s v="USD"/>
    <s v="JRNLWA00415830"/>
    <s v="P"/>
    <s v="B1   9.23.20-9.29.20"/>
    <s v="LaurenTi"/>
    <s v="0/JE IC"/>
    <m/>
    <m/>
    <x v="60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29"/>
    <d v="2020-09-30T00:00:00"/>
    <n v="864.96"/>
    <n v="0"/>
    <s v="USD"/>
    <s v="JRNLWA00415858"/>
    <s v="P"/>
    <s v="2020-09 B1 Hrly In prog Accr"/>
    <s v="JacobMas"/>
    <s v="0/JE IC"/>
    <m/>
    <m/>
    <x v="61"/>
    <m/>
    <m/>
    <m/>
    <m/>
    <m/>
    <m/>
    <s v="JRNL00988674"/>
    <s v="JRNL00988674"/>
    <m/>
    <d v="2020-10-05T00:00:00"/>
    <d v="2020-10-05T00:00:00"/>
    <m/>
    <m/>
    <s v="wci_wa"/>
    <n v="0"/>
    <n v="0"/>
    <n v="0"/>
    <n v="0"/>
    <n v="0"/>
    <n v="1"/>
    <n v="50020"/>
    <n v="2180"/>
    <n v="0"/>
    <n v="19"/>
    <m/>
    <m/>
    <m/>
    <m/>
  </r>
  <r>
    <x v="31"/>
    <d v="2020-09-30T00:00:00"/>
    <n v="-36.979999999999997"/>
    <n v="0"/>
    <s v="USD"/>
    <s v="JRNLWA00416359"/>
    <s v="P"/>
    <s v="2020-09 NLeMay PO Log Accrual"/>
    <s v="HelenaK"/>
    <s v="0/JE IC"/>
    <m/>
    <m/>
    <x v="62"/>
    <m/>
    <m/>
    <m/>
    <m/>
    <m/>
    <m/>
    <s v="JRNL00989631"/>
    <s v="JRNL00989631"/>
    <m/>
    <d v="2020-10-06T00:00:00"/>
    <d v="2020-10-06T00:00:00"/>
    <m/>
    <m/>
    <s v="wci_wa"/>
    <n v="0"/>
    <n v="0"/>
    <n v="0"/>
    <n v="0"/>
    <n v="0"/>
    <n v="1"/>
    <n v="57147"/>
    <n v="2180"/>
    <n v="0"/>
    <n v="19"/>
    <m/>
    <m/>
    <m/>
    <m/>
  </r>
  <r>
    <x v="29"/>
    <d v="2020-10-31T00:00:00"/>
    <n v="-864.96"/>
    <n v="0"/>
    <s v="USD"/>
    <s v="JRNLWA00416015"/>
    <s v="P"/>
    <s v="2020-09 B1 Hrly In prog Accr"/>
    <s v="HeatherH"/>
    <s v="0/JE IC"/>
    <m/>
    <m/>
    <x v="61"/>
    <m/>
    <m/>
    <m/>
    <m/>
    <m/>
    <m/>
    <s v="JRNL00988674"/>
    <s v="JRNL00988687"/>
    <m/>
    <d v="2020-10-05T00:00:00"/>
    <d v="2020-10-05T00:00:00"/>
    <m/>
    <m/>
    <s v="wci_wa"/>
    <n v="0"/>
    <n v="0"/>
    <n v="0"/>
    <n v="0"/>
    <n v="5"/>
    <n v="1"/>
    <n v="50020"/>
    <n v="2180"/>
    <n v="0"/>
    <n v="19"/>
    <m/>
    <m/>
    <m/>
    <m/>
  </r>
  <r>
    <x v="31"/>
    <d v="2020-10-31T00:00:00"/>
    <n v="36.979999999999997"/>
    <n v="0"/>
    <s v="USD"/>
    <s v="JRNLWA00416481"/>
    <s v="P"/>
    <s v="2020-09 NLeMay PO Log Accrual"/>
    <s v="LaurenTi"/>
    <s v="0/JE IC"/>
    <m/>
    <m/>
    <x v="62"/>
    <m/>
    <m/>
    <m/>
    <m/>
    <m/>
    <m/>
    <s v="JRNL00989631"/>
    <s v="JRNL00989660"/>
    <m/>
    <d v="2020-10-06T00:00:00"/>
    <d v="2020-10-07T00:00:00"/>
    <m/>
    <m/>
    <s v="wci_wa"/>
    <n v="0"/>
    <n v="0"/>
    <n v="0"/>
    <n v="0"/>
    <n v="5"/>
    <n v="1"/>
    <n v="57147"/>
    <n v="2180"/>
    <n v="0"/>
    <n v="19"/>
    <m/>
    <m/>
    <m/>
    <m/>
  </r>
  <r>
    <x v="29"/>
    <d v="2020-10-31T00:00:00"/>
    <n v="3466.92"/>
    <n v="0"/>
    <s v="USD"/>
    <s v="JRNLWA00417818"/>
    <s v="P"/>
    <s v="B1 10.07.20_10.13.20"/>
    <s v="JacobMas"/>
    <s v="0/JE IC"/>
    <m/>
    <m/>
    <x v="61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0-31T00:00:00"/>
    <n v="445.6"/>
    <n v="0"/>
    <s v="USD"/>
    <s v="JRNLWA00417818"/>
    <s v="P"/>
    <s v="B1 10.07.20_10.13.20"/>
    <s v="JacobMas"/>
    <s v="0/JE IC"/>
    <m/>
    <m/>
    <x v="61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35"/>
    <d v="2020-10-31T00:00:00"/>
    <n v="549.52"/>
    <n v="0"/>
    <s v="USD"/>
    <s v="JRNLWA00417818"/>
    <s v="P"/>
    <s v="B1 10.07.20_10.13.20"/>
    <s v="JacobMas"/>
    <s v="0/JE IC"/>
    <m/>
    <m/>
    <x v="61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020"/>
    <n v="2180"/>
    <n v="0"/>
    <n v="19"/>
    <m/>
    <m/>
    <m/>
    <m/>
  </r>
  <r>
    <x v="1"/>
    <d v="2020-10-31T00:00:00"/>
    <n v="575"/>
    <n v="0"/>
    <s v="USD"/>
    <s v="JRNLWA00417818"/>
    <s v="P"/>
    <s v="B1 10.07.20_10.13.20"/>
    <s v="JacobMas"/>
    <s v="0/JE IC"/>
    <m/>
    <m/>
    <x v="63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0-31T00:00:00"/>
    <n v="50"/>
    <n v="0"/>
    <s v="USD"/>
    <s v="JRNLWA00417818"/>
    <s v="P"/>
    <s v="B1 10.07.20_10.13.20"/>
    <s v="JacobMas"/>
    <s v="0/JE IC"/>
    <m/>
    <m/>
    <x v="63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0-31T00:00:00"/>
    <n v="445.6"/>
    <n v="0"/>
    <s v="USD"/>
    <s v="JRNLWA00417829"/>
    <s v="P"/>
    <s v="B1 10.21.20_10.27.20"/>
    <s v="JacobMas"/>
    <s v="0/JE IC"/>
    <m/>
    <m/>
    <x v="64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0-31T00:00:00"/>
    <n v="668.4"/>
    <n v="0"/>
    <s v="USD"/>
    <s v="JRNLWA00417829"/>
    <s v="P"/>
    <s v="B1 10.21.20_10.27.20"/>
    <s v="JacobMas"/>
    <s v="0/JE IC"/>
    <m/>
    <m/>
    <x v="64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10-31T00:00:00"/>
    <n v="1395.36"/>
    <n v="0"/>
    <s v="USD"/>
    <s v="JRNLWA00417829"/>
    <s v="P"/>
    <s v="B1 10.21.20_10.27.20"/>
    <s v="JacobMas"/>
    <s v="0/JE IC"/>
    <m/>
    <m/>
    <x v="64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10-31T00:00:00"/>
    <n v="600"/>
    <n v="0"/>
    <s v="USD"/>
    <s v="JRNLWA00417829"/>
    <s v="P"/>
    <s v="B1 10.21.20_10.27.20"/>
    <s v="JacobMas"/>
    <s v="0/JE IC"/>
    <m/>
    <m/>
    <x v="65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0-31T00:00:00"/>
    <n v="50"/>
    <n v="0"/>
    <s v="USD"/>
    <s v="JRNLWA00417829"/>
    <s v="P"/>
    <s v="B1 10.21.20_10.27.20"/>
    <s v="JacobMas"/>
    <s v="0/JE IC"/>
    <m/>
    <m/>
    <x v="65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0-31T00:00:00"/>
    <n v="640"/>
    <n v="0"/>
    <s v="USD"/>
    <s v="JRNLWA00417833"/>
    <s v="P"/>
    <s v="2020-10 B1 Hrly In prog Accr"/>
    <s v="awatson"/>
    <s v="0/JE IC"/>
    <m/>
    <m/>
    <x v="66"/>
    <m/>
    <m/>
    <m/>
    <m/>
    <m/>
    <m/>
    <s v="JRNL00992779"/>
    <s v="JRNL00992779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0-31T00:00:00"/>
    <n v="648.72"/>
    <n v="0"/>
    <s v="USD"/>
    <s v="JRNLWA00417833"/>
    <s v="P"/>
    <s v="2020-10 B1 Hrly In prog Accr"/>
    <s v="awatson"/>
    <s v="0/JE IC"/>
    <m/>
    <m/>
    <x v="66"/>
    <m/>
    <m/>
    <m/>
    <m/>
    <m/>
    <m/>
    <s v="JRNL00992779"/>
    <s v="JRNL00992779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"/>
    <d v="2020-11-25T00:00:00"/>
    <n v="19.5"/>
    <n v="0"/>
    <s v="USD"/>
    <s v="JRNLWA00418615"/>
    <s v="P"/>
    <s v="From Voucher Posting."/>
    <s v="JeffS"/>
    <s v="0/JE IC"/>
    <s v="VUS000011113"/>
    <m/>
    <x v="67"/>
    <d v="2020-06-24T00:00:00"/>
    <s v="DELIVERY CHARGE"/>
    <n v="66640"/>
    <s v="PO-2180-20-03485"/>
    <m/>
    <m/>
    <s v="VO05605592"/>
    <s v="JRNL00994733"/>
    <n v="2180"/>
    <d v="2020-11-25T00:00:00"/>
    <d v="2020-11-30T00:00:00"/>
    <n v="19.5"/>
    <d v="2020-08-08T00:00:00"/>
    <s v="wci_wa"/>
    <n v="0"/>
    <n v="0"/>
    <n v="0"/>
    <n v="0"/>
    <n v="0"/>
    <n v="1"/>
    <n v="50086"/>
    <n v="2180"/>
    <n v="0"/>
    <n v="19"/>
    <m/>
    <m/>
    <m/>
    <m/>
  </r>
  <r>
    <x v="2"/>
    <d v="2020-11-25T00:00:00"/>
    <n v="34.75"/>
    <n v="0"/>
    <s v="USD"/>
    <s v="JRNLWA00418615"/>
    <s v="P"/>
    <s v="From Voucher Posting."/>
    <s v="JeffS"/>
    <s v="0/JE IC"/>
    <s v="VUS000011113"/>
    <m/>
    <x v="67"/>
    <d v="2020-04-20T00:00:00"/>
    <s v="DELIVERY CHARGE"/>
    <n v="65953"/>
    <s v="PO-2180-20-03485"/>
    <m/>
    <m/>
    <s v="VO05605593"/>
    <s v="JRNL00994733"/>
    <n v="2180"/>
    <d v="2020-11-25T00:00:00"/>
    <d v="2020-11-30T00:00:00"/>
    <n v="34.75"/>
    <d v="2020-06-04T00:00:00"/>
    <s v="wci_wa"/>
    <n v="0"/>
    <n v="0"/>
    <n v="0"/>
    <n v="0"/>
    <n v="0"/>
    <n v="1"/>
    <n v="50086"/>
    <n v="2180"/>
    <n v="0"/>
    <n v="19"/>
    <m/>
    <m/>
    <m/>
    <m/>
  </r>
  <r>
    <x v="29"/>
    <d v="2020-11-30T00:00:00"/>
    <n v="-640"/>
    <n v="0"/>
    <s v="USD"/>
    <s v="JRNLWA00417837"/>
    <s v="P"/>
    <s v="2020-10 B1 Hrly In prog Accr"/>
    <s v="JacobMas"/>
    <s v="0/JE IC"/>
    <m/>
    <m/>
    <x v="66"/>
    <m/>
    <m/>
    <m/>
    <m/>
    <m/>
    <m/>
    <s v="JRNL00992779"/>
    <s v="JRNL00992784"/>
    <m/>
    <d v="2020-11-04T00:00:00"/>
    <d v="2020-11-05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11-30T00:00:00"/>
    <n v="-648.72"/>
    <n v="0"/>
    <s v="USD"/>
    <s v="JRNLWA00417837"/>
    <s v="P"/>
    <s v="2020-10 B1 Hrly In prog Accr"/>
    <s v="JacobMas"/>
    <s v="0/JE IC"/>
    <m/>
    <m/>
    <x v="66"/>
    <m/>
    <m/>
    <m/>
    <m/>
    <m/>
    <m/>
    <s v="JRNL00992779"/>
    <s v="JRNL00992784"/>
    <m/>
    <d v="2020-11-04T00:00:00"/>
    <d v="2020-11-05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11-30T00:00:00"/>
    <n v="640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2093.6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222.8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445.6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11-30T00:00:00"/>
    <n v="600"/>
    <n v="0"/>
    <s v="USD"/>
    <s v="JRNLWA00419630"/>
    <s v="P"/>
    <s v="B1 11.4.20_11.10.20"/>
    <s v="JacobMas"/>
    <s v="0/JE IC"/>
    <m/>
    <m/>
    <x v="68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1-30T00:00:00"/>
    <n v="50"/>
    <n v="0"/>
    <s v="USD"/>
    <s v="JRNLWA00419630"/>
    <s v="P"/>
    <s v="B1 11.4.20_11.10.20"/>
    <s v="JacobMas"/>
    <s v="0/JE IC"/>
    <m/>
    <m/>
    <x v="68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1-30T00:00:00"/>
    <n v="212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668.48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30"/>
    <d v="2020-11-30T00:00:00"/>
    <n v="272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30"/>
    <d v="2020-11-30T00:00:00"/>
    <n v="469.68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29"/>
    <d v="2020-11-30T00:00:00"/>
    <n v="3342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1130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30"/>
    <d v="2020-11-30T00:00:00"/>
    <n v="156.56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30"/>
    <d v="2020-11-30T00:00:00"/>
    <n v="408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0-11-30T00:00:00"/>
    <n v="600"/>
    <n v="0"/>
    <s v="USD"/>
    <s v="JRNLWA00419652"/>
    <s v="P"/>
    <s v="B1 11.18.20_11.24.20"/>
    <s v="JacobMas"/>
    <s v="0/JE IC"/>
    <m/>
    <m/>
    <x v="71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1-30T00:00:00"/>
    <n v="50"/>
    <n v="0"/>
    <s v="USD"/>
    <s v="JRNLWA00419652"/>
    <s v="P"/>
    <s v="B1 11.18.20_11.24.20"/>
    <s v="JacobMas"/>
    <s v="0/JE IC"/>
    <m/>
    <m/>
    <x v="71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23"/>
    <d v="2020-11-30T00:00:00"/>
    <n v="49.6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7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760.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289.5999999999999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4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99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4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99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48.80000000000001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1.6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87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411.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01.6000000000000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3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3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4.799999999999997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4"/>
    <d v="2020-11-30T00:00:00"/>
    <n v="967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4"/>
    <d v="2020-11-30T00:00:00"/>
    <n v="226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5"/>
    <d v="2020-11-30T00:00:00"/>
    <n v="272.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148.80000000000001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63.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34.799999999999997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7"/>
    <d v="2020-11-30T00:00:00"/>
    <n v="1190.4000000000001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99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78.3999999999999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3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7"/>
    <d v="2020-11-30T00:00:00"/>
    <n v="8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11-30T00:00:00"/>
    <n v="60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11-30T00:00:00"/>
    <n v="28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11-30T00:00:00"/>
    <n v="208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11-30T00:00:00"/>
    <n v="40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11-30T00:00:00"/>
    <n v="1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11-30T00:00:00"/>
    <n v="40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11-30T00:00:00"/>
    <n v="1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11-30T00:00:00"/>
    <n v="2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11-30T00:00:00"/>
    <n v="15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11-30T00:00:00"/>
    <n v="4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11-30T00:00:00"/>
    <n v="2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80"/>
    <n v="200"/>
    <n v="19"/>
    <m/>
    <m/>
    <m/>
    <m/>
  </r>
  <r>
    <x v="20"/>
    <d v="2020-11-30T00:00:00"/>
    <n v="192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11-30T00:00:00"/>
    <n v="1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0"/>
    <n v="700"/>
    <n v="19"/>
    <m/>
    <m/>
    <m/>
    <m/>
  </r>
  <r>
    <x v="23"/>
    <d v="2020-11-30T00:00:00"/>
    <n v="3.51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41.5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0.4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1.45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7.63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7.84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.85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8.779999999999999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4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3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4.8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.17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4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.9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7.17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3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.92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.85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4"/>
    <d v="2020-11-30T00:00:00"/>
    <n v="25.48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4"/>
    <d v="2020-11-30T00:00:00"/>
    <n v="22.82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5"/>
    <d v="2020-11-30T00:00:00"/>
    <n v="11.7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3.52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21.5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6.4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0.8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7"/>
    <d v="2020-11-30T00:00:00"/>
    <n v="90.1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8.08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.3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9"/>
    <d v="2020-12-31T00:00:00"/>
    <n v="-212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12-31T00:00:00"/>
    <n v="-668.48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0020"/>
    <n v="2180"/>
    <n v="0"/>
    <n v="19"/>
    <m/>
    <m/>
    <m/>
    <m/>
  </r>
  <r>
    <x v="30"/>
    <d v="2020-12-31T00:00:00"/>
    <n v="-272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5020"/>
    <n v="2180"/>
    <n v="0"/>
    <n v="19"/>
    <m/>
    <m/>
    <m/>
    <m/>
  </r>
  <r>
    <x v="30"/>
    <d v="2020-12-31T00:00:00"/>
    <n v="-469.68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5020"/>
    <n v="2180"/>
    <n v="0"/>
    <n v="19"/>
    <m/>
    <m/>
    <m/>
    <m/>
  </r>
  <r>
    <x v="2"/>
    <d v="2020-12-31T00:00:00"/>
    <n v="3284.71"/>
    <n v="0"/>
    <s v="USD"/>
    <s v="JRNLWA00420506"/>
    <s v="P"/>
    <s v="Pcard Activity - Dec"/>
    <s v="HeatherH"/>
    <s v="0/JE IC"/>
    <m/>
    <m/>
    <x v="78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12-31T00:00:00"/>
    <n v="1202.47"/>
    <n v="0"/>
    <s v="USD"/>
    <s v="JRNLWA00420506"/>
    <s v="P"/>
    <s v="Pcard Activity - Dec"/>
    <s v="HeatherH"/>
    <s v="0/JE IC"/>
    <m/>
    <m/>
    <x v="26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80"/>
    <n v="0"/>
    <n v="19"/>
    <m/>
    <m/>
    <m/>
    <m/>
  </r>
  <r>
    <x v="36"/>
    <d v="2020-12-31T00:00:00"/>
    <n v="1561.67"/>
    <n v="0"/>
    <s v="USD"/>
    <s v="JRNLWA00420506"/>
    <s v="P"/>
    <s v="Pcard Activity - Dec"/>
    <s v="HeatherH"/>
    <s v="0/JE IC"/>
    <m/>
    <m/>
    <x v="26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5125"/>
    <n v="2180"/>
    <n v="0"/>
    <n v="19"/>
    <m/>
    <m/>
    <m/>
    <m/>
  </r>
  <r>
    <x v="4"/>
    <d v="2020-12-31T00:00:00"/>
    <n v="1202.47"/>
    <n v="0"/>
    <s v="USD"/>
    <s v="JRNLWA00420506"/>
    <s v="P"/>
    <s v="Pcard Activity - Dec"/>
    <s v="HeatherH"/>
    <s v="0/JE IC"/>
    <m/>
    <m/>
    <x v="26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7125"/>
    <n v="2180"/>
    <n v="0"/>
    <n v="19"/>
    <m/>
    <m/>
    <m/>
    <m/>
  </r>
  <r>
    <x v="29"/>
    <d v="2020-12-31T00:00:00"/>
    <n v="1734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38.26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668.48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30"/>
    <d v="2020-12-31T00:00:00"/>
    <n v="469.68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5020"/>
    <n v="2180"/>
    <n v="0"/>
    <n v="19"/>
    <m/>
    <m/>
    <m/>
    <m/>
  </r>
  <r>
    <x v="30"/>
    <d v="2020-12-31T00:00:00"/>
    <n v="272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0-12-31T00:00:00"/>
    <n v="650"/>
    <n v="0"/>
    <s v="USD"/>
    <s v="JRNLWA00420948"/>
    <s v="P"/>
    <s v="B1 12.02.20_12.08.20"/>
    <s v="LaurenTi"/>
    <s v="0/JE IC"/>
    <m/>
    <m/>
    <x v="7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2-31T00:00:00"/>
    <n v="50"/>
    <n v="0"/>
    <s v="USD"/>
    <s v="JRNLWA00420948"/>
    <s v="P"/>
    <s v="B1 12.02.20_12.08.20"/>
    <s v="LaurenTi"/>
    <s v="0/JE IC"/>
    <m/>
    <m/>
    <x v="7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2-31T00:00:00"/>
    <n v="3576.56"/>
    <n v="0"/>
    <s v="USD"/>
    <s v="JRNLWA00420958"/>
    <s v="P"/>
    <s v="B1 12.09.20_12.22.20"/>
    <s v="LaurenTi"/>
    <s v="0/JE IC"/>
    <m/>
    <m/>
    <x v="80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1428"/>
    <n v="0"/>
    <s v="USD"/>
    <s v="JRNLWA00420958"/>
    <s v="P"/>
    <s v="B1 12.09.20_12.22.20"/>
    <s v="LaurenTi"/>
    <s v="0/JE IC"/>
    <m/>
    <m/>
    <x v="80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12-31T00:00:00"/>
    <n v="1260"/>
    <n v="0"/>
    <s v="USD"/>
    <s v="JRNLWA00420958"/>
    <s v="P"/>
    <s v="B1 12.09.20_12.22.20"/>
    <s v="LaurenTi"/>
    <s v="0/JE IC"/>
    <m/>
    <m/>
    <x v="80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12-31T00:00:00"/>
    <n v="650"/>
    <n v="0"/>
    <s v="USD"/>
    <s v="JRNLWA00420958"/>
    <s v="P"/>
    <s v="B1 12.09.20_12.22.20"/>
    <s v="LaurenTi"/>
    <s v="0/JE IC"/>
    <m/>
    <m/>
    <x v="8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2-31T00:00:00"/>
    <n v="50"/>
    <n v="0"/>
    <s v="USD"/>
    <s v="JRNLWA00420958"/>
    <s v="P"/>
    <s v="B1 12.09.20_12.22.20"/>
    <s v="LaurenTi"/>
    <s v="0/JE IC"/>
    <m/>
    <m/>
    <x v="8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2-31T00:00:00"/>
    <n v="280.5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1401.2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976.7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668.4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12-31T00:00:00"/>
    <n v="777.97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2020"/>
    <n v="2180"/>
    <n v="0"/>
    <n v="19"/>
    <m/>
    <m/>
    <m/>
    <m/>
  </r>
  <r>
    <x v="29"/>
    <d v="2021-01-31T00:00:00"/>
    <n v="-280.5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1-01-31T00:00:00"/>
    <n v="-1401.2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1-01-31T00:00:00"/>
    <n v="-976.7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1-01-31T00:00:00"/>
    <n v="-668.4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33"/>
    <d v="2021-01-31T00:00:00"/>
    <n v="-777.97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2020"/>
    <n v="2180"/>
    <n v="0"/>
    <n v="19"/>
    <m/>
    <m/>
    <m/>
    <m/>
  </r>
  <r>
    <x v="2"/>
    <d v="2021-01-31T00:00:00"/>
    <n v="464.56"/>
    <n v="0"/>
    <s v="USD"/>
    <s v="JRNLWA00422273"/>
    <s v="P"/>
    <s v="Pcard Activity - Jan"/>
    <s v="ahuynh"/>
    <s v="0/JE IC"/>
    <m/>
    <m/>
    <x v="2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0086"/>
    <n v="2180"/>
    <n v="0"/>
    <n v="19"/>
    <m/>
    <m/>
    <m/>
    <m/>
  </r>
  <r>
    <x v="29"/>
    <d v="2021-01-31T00:00:00"/>
    <n v="280.5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1592.32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976.7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668.4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1-31T00:00:00"/>
    <n v="777.97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1-01-31T00:00:00"/>
    <n v="650"/>
    <n v="0"/>
    <s v="USD"/>
    <s v="JRNLWA00422771"/>
    <s v="P"/>
    <s v="B1 1.1.21-1.12.21"/>
    <s v="JacobMas"/>
    <s v="0/JE IC"/>
    <m/>
    <m/>
    <x v="84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1-31T00:00:00"/>
    <n v="50"/>
    <n v="0"/>
    <s v="USD"/>
    <s v="JRNLWA00422771"/>
    <s v="P"/>
    <s v="B1 1.1.21-1.12.21"/>
    <s v="JacobMas"/>
    <s v="0/JE IC"/>
    <m/>
    <m/>
    <x v="84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1-01-31T00:00:00"/>
    <n v="3574.64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460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2616.48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1-31T00:00:00"/>
    <n v="3431.2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2020"/>
    <n v="2180"/>
    <n v="0"/>
    <n v="19"/>
    <m/>
    <m/>
    <m/>
    <m/>
  </r>
  <r>
    <x v="30"/>
    <d v="2021-01-31T00:00:00"/>
    <n v="1081.2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1-01-31T00:00:00"/>
    <n v="650"/>
    <n v="0"/>
    <s v="USD"/>
    <s v="JRNLWA00422785"/>
    <s v="P"/>
    <s v="B1 1.13.21_1.19.21"/>
    <s v="JacobMas"/>
    <s v="0/JE IC"/>
    <m/>
    <m/>
    <x v="86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1-31T00:00:00"/>
    <n v="50"/>
    <n v="0"/>
    <s v="USD"/>
    <s v="JRNLWA00422785"/>
    <s v="P"/>
    <s v="B1 1.13.21_1.19.21"/>
    <s v="JacobMas"/>
    <s v="0/JE IC"/>
    <m/>
    <m/>
    <x v="86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1-01-31T00:00:00"/>
    <n v="344.96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1840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436.64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1-31T00:00:00"/>
    <n v="1862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2020"/>
    <n v="2180"/>
    <n v="0"/>
    <n v="19"/>
    <m/>
    <m/>
    <m/>
    <m/>
  </r>
  <r>
    <x v="30"/>
    <d v="2021-01-31T00:00:00"/>
    <n v="1081.2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1-01-31T00:00:00"/>
    <n v="650"/>
    <n v="0"/>
    <s v="USD"/>
    <s v="JRNLWA00422807"/>
    <s v="P"/>
    <s v="B1 1.27.21_2.2.21"/>
    <s v="JacobMas"/>
    <s v="0/JE IC"/>
    <m/>
    <m/>
    <x v="88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1-31T00:00:00"/>
    <n v="50"/>
    <n v="0"/>
    <s v="USD"/>
    <s v="JRNLWA00422807"/>
    <s v="P"/>
    <s v="B1 1.27.21_2.2.21"/>
    <s v="JacobMas"/>
    <s v="0/JE IC"/>
    <m/>
    <m/>
    <x v="88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37"/>
    <d v="2021-01-31T00:00:00"/>
    <n v="985.98"/>
    <n v="0"/>
    <s v="USD"/>
    <s v="JRNLWA00423287"/>
    <s v="P"/>
    <s v="2021-01 NLeMay PO Log Accrual"/>
    <s v="HeatherH"/>
    <s v="0/JE IC"/>
    <m/>
    <m/>
    <x v="89"/>
    <m/>
    <m/>
    <m/>
    <m/>
    <m/>
    <m/>
    <s v="JRNL01004647"/>
    <s v="JRNL01004647"/>
    <m/>
    <d v="2021-02-05T00:00:00"/>
    <d v="2021-02-05T00:00:00"/>
    <m/>
    <m/>
    <s v="wci_wa"/>
    <n v="0"/>
    <n v="0"/>
    <n v="0"/>
    <n v="0"/>
    <n v="0"/>
    <n v="1"/>
    <n v="70210"/>
    <n v="2180"/>
    <n v="0"/>
    <n v="19"/>
    <m/>
    <m/>
    <m/>
    <m/>
  </r>
  <r>
    <x v="37"/>
    <d v="2021-02-28T00:00:00"/>
    <n v="-985.98"/>
    <n v="0"/>
    <s v="USD"/>
    <s v="JRNLWA00423336"/>
    <s v="P"/>
    <s v="2021-01 NLeMay PO Log Accrual"/>
    <s v="HeatherH"/>
    <s v="0/JE IC"/>
    <m/>
    <m/>
    <x v="89"/>
    <m/>
    <m/>
    <m/>
    <m/>
    <m/>
    <m/>
    <s v="JRNL01004647"/>
    <s v="JRNL01004716"/>
    <m/>
    <d v="2021-02-05T00:00:00"/>
    <d v="2021-02-05T00:00:00"/>
    <m/>
    <m/>
    <s v="wci_wa"/>
    <n v="0"/>
    <n v="0"/>
    <n v="0"/>
    <n v="0"/>
    <n v="5"/>
    <n v="1"/>
    <n v="70210"/>
    <n v="2180"/>
    <n v="0"/>
    <n v="19"/>
    <m/>
    <m/>
    <m/>
    <m/>
  </r>
  <r>
    <x v="2"/>
    <d v="2021-02-28T00:00:00"/>
    <n v="148.35"/>
    <n v="0"/>
    <s v="USD"/>
    <s v="JRNLWA00424283"/>
    <s v="P"/>
    <s v="2021-02 Pcard Activity"/>
    <s v="HeatherH"/>
    <s v="0/JE IC"/>
    <m/>
    <m/>
    <x v="90"/>
    <m/>
    <m/>
    <m/>
    <m/>
    <m/>
    <m/>
    <s v="JRNL01006658"/>
    <s v="JRNL01006658"/>
    <m/>
    <d v="2021-03-03T00:00:00"/>
    <d v="2021-03-03T00:00:00"/>
    <m/>
    <m/>
    <s v="wci_wa"/>
    <n v="0"/>
    <n v="0"/>
    <n v="0"/>
    <n v="0"/>
    <n v="0"/>
    <n v="1"/>
    <n v="50086"/>
    <n v="2180"/>
    <n v="0"/>
    <n v="19"/>
    <m/>
    <m/>
    <m/>
    <m/>
  </r>
  <r>
    <x v="29"/>
    <d v="2021-02-28T00:00:00"/>
    <n v="33.520000000000003"/>
    <n v="0"/>
    <s v="USD"/>
    <s v="JRNLWA00424368"/>
    <s v="P"/>
    <s v="B1 2.10.21_2.16.21"/>
    <s v="JacobMas"/>
    <s v="0/JE IC"/>
    <m/>
    <m/>
    <x v="91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2-28T00:00:00"/>
    <n v="504"/>
    <n v="0"/>
    <s v="USD"/>
    <s v="JRNLWA00424368"/>
    <s v="P"/>
    <s v="B1 2.10.21_2.16.21"/>
    <s v="JacobMas"/>
    <s v="0/JE IC"/>
    <m/>
    <m/>
    <x v="91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1-02-28T00:00:00"/>
    <n v="650"/>
    <n v="0"/>
    <s v="USD"/>
    <s v="JRNLWA00424368"/>
    <s v="P"/>
    <s v="B1 2.10.21_2.16.21"/>
    <s v="JacobMas"/>
    <s v="0/JE IC"/>
    <m/>
    <m/>
    <x v="92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2-28T00:00:00"/>
    <n v="50"/>
    <n v="0"/>
    <s v="USD"/>
    <s v="JRNLWA00424368"/>
    <s v="P"/>
    <s v="B1 2.10.21_2.16.21"/>
    <s v="JacobMas"/>
    <s v="0/JE IC"/>
    <m/>
    <m/>
    <x v="92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1-02-28T00:00:00"/>
    <n v="2877.36"/>
    <n v="0"/>
    <s v="USD"/>
    <s v="JRNLWA00424397"/>
    <s v="P"/>
    <s v="B1 2.24.21_3.2.21"/>
    <s v="JacobMas"/>
    <s v="0/JE IC"/>
    <m/>
    <m/>
    <x v="93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2-28T00:00:00"/>
    <n v="25.59"/>
    <n v="0"/>
    <s v="USD"/>
    <s v="JRNLWA00424397"/>
    <s v="P"/>
    <s v="B1 2.24.21_3.2.21"/>
    <s v="JacobMas"/>
    <s v="0/JE IC"/>
    <m/>
    <m/>
    <x v="93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1-02-28T00:00:00"/>
    <n v="650"/>
    <n v="0"/>
    <s v="USD"/>
    <s v="JRNLWA00424397"/>
    <s v="P"/>
    <s v="B1 2.24.21_3.2.21"/>
    <s v="JacobMas"/>
    <s v="0/JE IC"/>
    <m/>
    <m/>
    <x v="94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2-28T00:00:00"/>
    <n v="50"/>
    <n v="0"/>
    <s v="USD"/>
    <s v="JRNLWA00424397"/>
    <s v="P"/>
    <s v="B1 2.24.21_3.2.21"/>
    <s v="JacobMas"/>
    <s v="0/JE IC"/>
    <m/>
    <m/>
    <x v="94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37"/>
    <d v="2021-02-28T00:00:00"/>
    <n v="985.98"/>
    <n v="0"/>
    <s v="USD"/>
    <s v="JRNLWA00424880"/>
    <s v="P"/>
    <s v="2021-02 NLeMay PO Log Accrual"/>
    <s v="ahuynh"/>
    <s v="0/JE IC"/>
    <m/>
    <m/>
    <x v="89"/>
    <m/>
    <m/>
    <m/>
    <m/>
    <m/>
    <m/>
    <s v="JRNL01007917"/>
    <s v="JRNL01007917"/>
    <m/>
    <d v="2021-03-05T00:00:00"/>
    <d v="2021-03-05T00:00:00"/>
    <m/>
    <m/>
    <s v="wci_wa"/>
    <n v="0"/>
    <n v="0"/>
    <n v="0"/>
    <n v="0"/>
    <n v="0"/>
    <n v="1"/>
    <n v="70210"/>
    <n v="2180"/>
    <n v="0"/>
    <n v="19"/>
    <m/>
    <m/>
    <m/>
    <m/>
  </r>
  <r>
    <x v="38"/>
    <m/>
    <m/>
    <m/>
    <m/>
    <m/>
    <m/>
    <m/>
    <m/>
    <m/>
    <m/>
    <m/>
    <x v="95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60:C845" firstHeaderRow="1" firstDataRow="1" firstDataCol="1"/>
  <pivotFields count="41">
    <pivotField axis="axisRow" showAll="0">
      <items count="40">
        <item x="29"/>
        <item x="7"/>
        <item x="8"/>
        <item x="9"/>
        <item x="10"/>
        <item x="11"/>
        <item x="12"/>
        <item x="13"/>
        <item x="14"/>
        <item x="15"/>
        <item x="23"/>
        <item x="0"/>
        <item x="2"/>
        <item x="33"/>
        <item x="16"/>
        <item x="24"/>
        <item x="3"/>
        <item x="22"/>
        <item x="32"/>
        <item x="30"/>
        <item x="17"/>
        <item x="18"/>
        <item x="25"/>
        <item x="28"/>
        <item x="36"/>
        <item x="19"/>
        <item x="26"/>
        <item x="4"/>
        <item x="31"/>
        <item x="35"/>
        <item x="20"/>
        <item x="21"/>
        <item x="27"/>
        <item x="5"/>
        <item x="34"/>
        <item x="1"/>
        <item x="37"/>
        <item x="6"/>
        <item x="38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0">
        <item x="14"/>
        <item x="24"/>
        <item x="25"/>
        <item x="38"/>
        <item m="1" x="108"/>
        <item m="1" x="102"/>
        <item m="1" x="96"/>
        <item m="1" x="97"/>
        <item x="8"/>
        <item x="7"/>
        <item x="74"/>
        <item x="9"/>
        <item x="0"/>
        <item x="1"/>
        <item x="15"/>
        <item x="16"/>
        <item x="18"/>
        <item x="17"/>
        <item x="32"/>
        <item x="19"/>
        <item x="35"/>
        <item x="34"/>
        <item x="36"/>
        <item x="39"/>
        <item x="40"/>
        <item x="41"/>
        <item x="42"/>
        <item x="43"/>
        <item x="44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3"/>
        <item x="64"/>
        <item x="65"/>
        <item x="66"/>
        <item x="68"/>
        <item x="70"/>
        <item x="71"/>
        <item x="69"/>
        <item x="79"/>
        <item x="80"/>
        <item x="81"/>
        <item x="83"/>
        <item x="84"/>
        <item x="85"/>
        <item x="86"/>
        <item x="87"/>
        <item x="88"/>
        <item x="91"/>
        <item x="92"/>
        <item x="93"/>
        <item x="94"/>
        <item m="1" x="104"/>
        <item m="1" x="98"/>
        <item m="1" x="105"/>
        <item m="1" x="99"/>
        <item m="1" x="106"/>
        <item m="1" x="100"/>
        <item m="1" x="107"/>
        <item m="1" x="101"/>
        <item x="82"/>
        <item x="77"/>
        <item x="73"/>
        <item x="72"/>
        <item x="76"/>
        <item x="75"/>
        <item x="78"/>
        <item x="22"/>
        <item x="33"/>
        <item x="45"/>
        <item x="67"/>
        <item x="2"/>
        <item x="90"/>
        <item x="6"/>
        <item m="1" x="103"/>
        <item x="20"/>
        <item x="89"/>
        <item x="30"/>
        <item x="12"/>
        <item x="11"/>
        <item x="13"/>
        <item x="31"/>
        <item x="28"/>
        <item x="29"/>
        <item x="37"/>
        <item x="46"/>
        <item x="50"/>
        <item x="57"/>
        <item x="62"/>
        <item x="27"/>
        <item x="23"/>
        <item x="21"/>
        <item x="4"/>
        <item x="5"/>
        <item x="26"/>
        <item x="10"/>
        <item x="3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2"/>
  </rowFields>
  <rowItems count="285">
    <i>
      <x/>
    </i>
    <i r="1">
      <x v="12"/>
    </i>
    <i r="1">
      <x v="15"/>
    </i>
    <i r="1">
      <x v="17"/>
    </i>
    <i r="1">
      <x v="19"/>
    </i>
    <i r="1">
      <x v="21"/>
    </i>
    <i r="1">
      <x v="26"/>
    </i>
    <i r="1">
      <x v="28"/>
    </i>
    <i r="1">
      <x v="30"/>
    </i>
    <i r="1">
      <x v="32"/>
    </i>
    <i r="1">
      <x v="34"/>
    </i>
    <i r="1">
      <x v="39"/>
    </i>
    <i r="1">
      <x v="41"/>
    </i>
    <i r="1">
      <x v="43"/>
    </i>
    <i r="1">
      <x v="45"/>
    </i>
    <i r="1">
      <x v="47"/>
    </i>
    <i r="1">
      <x v="49"/>
    </i>
    <i r="1">
      <x v="51"/>
    </i>
    <i r="1">
      <x v="53"/>
    </i>
    <i r="1">
      <x v="55"/>
    </i>
    <i r="1">
      <x v="57"/>
    </i>
    <i r="1">
      <x v="59"/>
    </i>
    <i r="1">
      <x v="61"/>
    </i>
    <i r="1">
      <x v="71"/>
    </i>
    <i>
      <x v="1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2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3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4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5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6"/>
    </i>
    <i r="1">
      <x v="10"/>
    </i>
    <i r="1">
      <x v="11"/>
    </i>
    <i r="1">
      <x v="14"/>
    </i>
    <i r="1">
      <x v="16"/>
    </i>
    <i r="1">
      <x v="18"/>
    </i>
    <i r="1">
      <x v="20"/>
    </i>
    <i>
      <x v="7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8"/>
    </i>
    <i r="1">
      <x v="10"/>
    </i>
    <i r="1">
      <x v="11"/>
    </i>
    <i r="1">
      <x v="14"/>
    </i>
    <i r="1">
      <x v="16"/>
    </i>
    <i r="1">
      <x v="18"/>
    </i>
    <i r="1">
      <x v="20"/>
    </i>
    <i>
      <x v="9"/>
    </i>
    <i r="1">
      <x v="10"/>
    </i>
    <i r="1">
      <x v="11"/>
    </i>
    <i r="1">
      <x v="14"/>
    </i>
    <i r="1">
      <x v="16"/>
    </i>
    <i r="1">
      <x v="18"/>
    </i>
    <i r="1">
      <x v="20"/>
    </i>
    <i>
      <x v="10"/>
    </i>
    <i r="1">
      <x/>
    </i>
    <i r="1">
      <x v="1"/>
    </i>
    <i r="1">
      <x v="72"/>
    </i>
    <i r="1">
      <x v="73"/>
    </i>
    <i r="1">
      <x v="74"/>
    </i>
    <i r="1">
      <x v="75"/>
    </i>
    <i r="1">
      <x v="76"/>
    </i>
    <i>
      <x v="11"/>
    </i>
    <i r="1">
      <x v="12"/>
    </i>
    <i r="1">
      <x v="15"/>
    </i>
    <i>
      <x v="12"/>
    </i>
    <i r="1">
      <x v="2"/>
    </i>
    <i r="1">
      <x v="77"/>
    </i>
    <i r="1">
      <x v="79"/>
    </i>
    <i r="1">
      <x v="80"/>
    </i>
    <i r="1">
      <x v="81"/>
    </i>
    <i r="1">
      <x v="82"/>
    </i>
    <i r="1">
      <x v="83"/>
    </i>
    <i r="1">
      <x v="86"/>
    </i>
    <i r="1">
      <x v="88"/>
    </i>
    <i r="1">
      <x v="90"/>
    </i>
    <i r="1">
      <x v="93"/>
    </i>
    <i r="1">
      <x v="94"/>
    </i>
    <i r="1">
      <x v="95"/>
    </i>
    <i r="1">
      <x v="96"/>
    </i>
    <i r="1">
      <x v="100"/>
    </i>
    <i r="1">
      <x v="102"/>
    </i>
    <i r="1">
      <x v="103"/>
    </i>
    <i r="1">
      <x v="104"/>
    </i>
    <i r="1">
      <x v="105"/>
    </i>
    <i r="1">
      <x v="107"/>
    </i>
    <i>
      <x v="13"/>
    </i>
    <i r="1">
      <x v="19"/>
    </i>
    <i r="1">
      <x v="24"/>
    </i>
    <i r="1">
      <x v="28"/>
    </i>
    <i r="1">
      <x v="30"/>
    </i>
    <i r="1">
      <x v="43"/>
    </i>
    <i r="1">
      <x v="51"/>
    </i>
    <i r="1">
      <x v="53"/>
    </i>
    <i r="1">
      <x v="55"/>
    </i>
    <i r="1">
      <x v="57"/>
    </i>
    <i r="1">
      <x v="59"/>
    </i>
    <i r="1">
      <x v="71"/>
    </i>
    <i>
      <x v="14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15"/>
    </i>
    <i r="1">
      <x/>
    </i>
    <i r="1">
      <x v="1"/>
    </i>
    <i r="1">
      <x v="73"/>
    </i>
    <i r="1">
      <x v="74"/>
    </i>
    <i r="1">
      <x v="75"/>
    </i>
    <i r="1">
      <x v="76"/>
    </i>
    <i>
      <x v="16"/>
    </i>
    <i r="1">
      <x v="79"/>
    </i>
    <i r="1">
      <x v="82"/>
    </i>
    <i r="1">
      <x v="92"/>
    </i>
    <i r="1">
      <x v="98"/>
    </i>
    <i r="1">
      <x v="104"/>
    </i>
    <i r="1">
      <x v="105"/>
    </i>
    <i r="1">
      <x v="106"/>
    </i>
    <i>
      <x v="17"/>
    </i>
    <i r="1">
      <x v="106"/>
    </i>
    <i>
      <x v="18"/>
    </i>
    <i r="1">
      <x v="78"/>
    </i>
    <i r="1">
      <x v="101"/>
    </i>
    <i>
      <x v="19"/>
    </i>
    <i r="1">
      <x v="15"/>
    </i>
    <i r="1">
      <x v="36"/>
    </i>
    <i r="1">
      <x v="47"/>
    </i>
    <i r="1">
      <x v="49"/>
    </i>
    <i r="1">
      <x v="55"/>
    </i>
    <i r="1">
      <x v="57"/>
    </i>
    <i>
      <x v="20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21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22"/>
    </i>
    <i r="1">
      <x/>
    </i>
    <i r="1">
      <x v="1"/>
    </i>
    <i r="1">
      <x v="72"/>
    </i>
    <i r="1">
      <x v="73"/>
    </i>
    <i r="1">
      <x v="74"/>
    </i>
    <i r="1">
      <x v="75"/>
    </i>
    <i r="1">
      <x v="76"/>
    </i>
    <i>
      <x v="23"/>
    </i>
    <i r="1">
      <x v="15"/>
    </i>
    <i>
      <x v="24"/>
    </i>
    <i r="1">
      <x v="105"/>
    </i>
    <i>
      <x v="25"/>
    </i>
    <i r="1">
      <x/>
    </i>
    <i r="1">
      <x v="1"/>
    </i>
    <i r="1">
      <x v="11"/>
    </i>
    <i r="1">
      <x v="14"/>
    </i>
    <i r="1">
      <x v="16"/>
    </i>
    <i r="1">
      <x v="18"/>
    </i>
    <i r="1">
      <x v="20"/>
    </i>
    <i>
      <x v="26"/>
    </i>
    <i r="1">
      <x/>
    </i>
    <i r="1">
      <x v="1"/>
    </i>
    <i>
      <x v="27"/>
    </i>
    <i r="1">
      <x v="2"/>
    </i>
    <i r="1">
      <x v="82"/>
    </i>
    <i r="1">
      <x v="84"/>
    </i>
    <i r="1">
      <x v="89"/>
    </i>
    <i r="1">
      <x v="91"/>
    </i>
    <i r="1">
      <x v="104"/>
    </i>
    <i r="1">
      <x v="105"/>
    </i>
    <i>
      <x v="28"/>
    </i>
    <i r="1">
      <x v="82"/>
    </i>
    <i r="1">
      <x v="97"/>
    </i>
    <i r="1">
      <x v="99"/>
    </i>
    <i>
      <x v="29"/>
    </i>
    <i r="1">
      <x v="41"/>
    </i>
    <i>
      <x v="30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3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32"/>
    </i>
    <i r="1">
      <x/>
    </i>
    <i r="1">
      <x v="1"/>
    </i>
    <i r="1">
      <x v="73"/>
    </i>
    <i r="1">
      <x v="74"/>
    </i>
    <i r="1">
      <x v="75"/>
    </i>
    <i r="1">
      <x v="76"/>
    </i>
    <i>
      <x v="33"/>
    </i>
    <i r="1">
      <x v="9"/>
    </i>
    <i>
      <x v="34"/>
    </i>
    <i r="1">
      <x v="38"/>
    </i>
    <i r="1">
      <x v="40"/>
    </i>
    <i>
      <x v="35"/>
    </i>
    <i r="1">
      <x v="3"/>
    </i>
    <i r="1">
      <x v="13"/>
    </i>
    <i r="1">
      <x v="22"/>
    </i>
    <i r="1">
      <x v="25"/>
    </i>
    <i r="1">
      <x v="27"/>
    </i>
    <i r="1">
      <x v="29"/>
    </i>
    <i r="1">
      <x v="31"/>
    </i>
    <i r="1">
      <x v="33"/>
    </i>
    <i r="1">
      <x v="35"/>
    </i>
    <i r="1">
      <x v="37"/>
    </i>
    <i r="1">
      <x v="42"/>
    </i>
    <i r="1">
      <x v="44"/>
    </i>
    <i r="1">
      <x v="46"/>
    </i>
    <i r="1">
      <x v="48"/>
    </i>
    <i r="1">
      <x v="50"/>
    </i>
    <i r="1">
      <x v="52"/>
    </i>
    <i r="1">
      <x v="54"/>
    </i>
    <i r="1">
      <x v="56"/>
    </i>
    <i r="1">
      <x v="58"/>
    </i>
    <i r="1">
      <x v="60"/>
    </i>
    <i r="1">
      <x v="62"/>
    </i>
    <i>
      <x v="36"/>
    </i>
    <i r="1">
      <x v="87"/>
    </i>
    <i>
      <x v="37"/>
    </i>
    <i r="1">
      <x v="8"/>
    </i>
    <i>
      <x v="38"/>
    </i>
    <i r="1">
      <x v="108"/>
    </i>
    <i t="grand">
      <x/>
    </i>
  </rowItems>
  <colItems count="1">
    <i/>
  </colItems>
  <dataFields count="1">
    <dataField name="Sum of Amount USD" fld="2" baseField="0" baseItem="0" numFmtId="43"/>
  </dataFields>
  <formats count="3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 x14ac:dyDescent="0.2"/>
  <cols>
    <col min="1" max="2" width="3.42578125" customWidth="1"/>
  </cols>
  <sheetData>
    <row r="2" spans="2:11" ht="18" x14ac:dyDescent="0.25">
      <c r="B2" s="24"/>
    </row>
    <row r="3" spans="2:11" ht="20.25" x14ac:dyDescent="0.3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 x14ac:dyDescent="0.3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 x14ac:dyDescent="0.25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 x14ac:dyDescent="0.25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 x14ac:dyDescent="0.25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 x14ac:dyDescent="0.25">
      <c r="B8" s="24"/>
    </row>
    <row r="9" spans="2:11" ht="18" x14ac:dyDescent="0.25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 x14ac:dyDescent="0.25">
      <c r="B10" s="24"/>
    </row>
    <row r="11" spans="2:11" ht="15.75" x14ac:dyDescent="0.25">
      <c r="B11" s="29">
        <v>1</v>
      </c>
      <c r="C11" s="30" t="s">
        <v>51</v>
      </c>
    </row>
    <row r="12" spans="2:11" ht="15.75" x14ac:dyDescent="0.25">
      <c r="B12" s="29"/>
      <c r="C12" s="30"/>
    </row>
    <row r="13" spans="2:11" ht="15.75" x14ac:dyDescent="0.25">
      <c r="B13" s="29">
        <v>2</v>
      </c>
      <c r="C13" s="30" t="s">
        <v>52</v>
      </c>
    </row>
    <row r="14" spans="2:11" ht="15.75" x14ac:dyDescent="0.25">
      <c r="B14" s="29"/>
      <c r="C14" s="30"/>
    </row>
    <row r="15" spans="2:11" ht="15.75" x14ac:dyDescent="0.25">
      <c r="B15" s="29">
        <v>3</v>
      </c>
      <c r="C15" s="30" t="s">
        <v>53</v>
      </c>
    </row>
    <row r="16" spans="2:11" ht="15.75" x14ac:dyDescent="0.25">
      <c r="B16" s="29"/>
      <c r="C16" s="30"/>
    </row>
    <row r="17" spans="2:3" ht="15.75" x14ac:dyDescent="0.25">
      <c r="B17" s="29">
        <v>4</v>
      </c>
      <c r="C17" s="30" t="s">
        <v>54</v>
      </c>
    </row>
    <row r="18" spans="2:3" ht="15.75" x14ac:dyDescent="0.25">
      <c r="B18" s="29"/>
      <c r="C18" s="30" t="s">
        <v>55</v>
      </c>
    </row>
    <row r="19" spans="2:3" ht="15" x14ac:dyDescent="0.2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fitToPage="1"/>
  </sheetPr>
  <dimension ref="A1:AS868"/>
  <sheetViews>
    <sheetView showGridLines="0" topLeftCell="C9" zoomScale="80" zoomScaleNormal="80" workbookViewId="0">
      <pane ySplit="11" topLeftCell="A848" activePane="bottomLeft" state="frozen"/>
      <selection activeCell="A9" sqref="A9"/>
      <selection pane="bottomLeft" activeCell="I853" sqref="I853"/>
    </sheetView>
  </sheetViews>
  <sheetFormatPr defaultRowHeight="12.75" outlineLevelRow="1" x14ac:dyDescent="0.2"/>
  <cols>
    <col min="1" max="1" width="2.7109375" customWidth="1"/>
    <col min="2" max="2" width="53.5703125" customWidth="1"/>
    <col min="3" max="3" width="22.7109375" customWidth="1"/>
    <col min="4" max="5" width="18.7109375" customWidth="1"/>
    <col min="6" max="6" width="12.28515625" customWidth="1"/>
    <col min="7" max="7" width="15.7109375" customWidth="1"/>
    <col min="8" max="8" width="19.42578125" customWidth="1"/>
    <col min="9" max="9" width="30.2851562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 x14ac:dyDescent="0.2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 x14ac:dyDescent="0.2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 x14ac:dyDescent="0.2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 x14ac:dyDescent="0.2">
      <c r="Q4" t="str">
        <f ca="1">_xll.ReportDrill(#REF!,,_xll.PairGroup(_xll.Pair(G20:G557,#REF!),_xll.Pair(AB20:AB557,#REF!)),"JE Lookup")</f>
        <v>OK!: ReportDrill 'JE Lookup' Formula OK [jAction{}]</v>
      </c>
      <c r="U4" t="str">
        <f ca="1">_xll.ReportDrill(,"APDrill",_xll.PairGroup(_xll.PairExt(AQ20:AQ557,"H8")),"AP Detail")</f>
        <v>OK!: ReportDrill 'AP Detail' Formula OK [jAction{}]</v>
      </c>
      <c r="Y4" t="str">
        <f ca="1">_xll.ReportDrill(,"JEStaged_DrillToDetail",_xll.PairGroup(_xll.PairExt(Q19:Q557,"dControlNum",TRUE),_xll.PairExt(AP19:AP557,"dDistrict",TRUE),_xll.PairExt(AO19:AO557,"dApplyMonth",TRUE)),"JE Staged Details")</f>
        <v>OK!: ReportDrill 'JE Staged Details' Formula OK [jAction{}]</v>
      </c>
    </row>
    <row r="5" spans="1:43" hidden="1" outlineLevel="1" x14ac:dyDescent="0.2">
      <c r="B5" t="str">
        <f ca="1">_xll.ReportRange("JEQuery_WithStaged",B20:AS556,B2:AS2,,_xll.Param(DateFrom,DateTo,IF(M12="","all",M12),M13,M14,M15,P12,P13,P14,P15,EntrieShownLimit,IF(DateFrom="",DateFrom,),IF(DateTo="",DateTo,)),TRUE)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_xll.ReportDrill(#REF!,,_xll.PairGroup(_xll.Pair(V20:V557,#REF!),_xll.Pair(AS20:AS557,#REF!)),"I/C Originating JE")</f>
        <v>OK!: ReportDrill 'I/C Originating JE' Formula OK [jAction{}]</v>
      </c>
    </row>
    <row r="6" spans="1:43" hidden="1" outlineLevel="1" x14ac:dyDescent="0.2">
      <c r="B6" s="3" t="s">
        <v>82</v>
      </c>
      <c r="D6">
        <v>10000</v>
      </c>
    </row>
    <row r="7" spans="1:43" hidden="1" outlineLevel="1" x14ac:dyDescent="0.2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 x14ac:dyDescent="0.2">
      <c r="J8" s="17"/>
    </row>
    <row r="9" spans="1:43" ht="18" collapsed="1" x14ac:dyDescent="0.25">
      <c r="B9" s="1" t="s">
        <v>0</v>
      </c>
      <c r="G9" s="38" t="s">
        <v>87</v>
      </c>
      <c r="P9" s="2"/>
      <c r="U9" s="3"/>
    </row>
    <row r="10" spans="1:43" ht="14.25" x14ac:dyDescent="0.2">
      <c r="B10" s="44" t="s">
        <v>128</v>
      </c>
      <c r="G10" s="37"/>
      <c r="P10" s="2"/>
      <c r="U10" s="3"/>
    </row>
    <row r="11" spans="1:43" x14ac:dyDescent="0.2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 x14ac:dyDescent="0.2">
      <c r="H12" s="7" t="s">
        <v>5</v>
      </c>
      <c r="I12" s="33" t="s">
        <v>131</v>
      </c>
      <c r="K12" s="32"/>
      <c r="L12" s="3" t="s">
        <v>6</v>
      </c>
      <c r="M12" s="33" t="s">
        <v>130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 x14ac:dyDescent="0.2">
      <c r="H13" s="7" t="s">
        <v>8</v>
      </c>
      <c r="I13" s="33" t="s">
        <v>537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 x14ac:dyDescent="0.2">
      <c r="L14" s="3" t="s">
        <v>13</v>
      </c>
      <c r="M14" s="33" t="s">
        <v>76</v>
      </c>
      <c r="O14" s="7" t="s">
        <v>57</v>
      </c>
      <c r="P14" s="34"/>
      <c r="Q14" s="22"/>
    </row>
    <row r="15" spans="1:43" x14ac:dyDescent="0.2">
      <c r="L15" s="3" t="s">
        <v>14</v>
      </c>
      <c r="M15" s="33" t="s">
        <v>129</v>
      </c>
      <c r="O15" s="7" t="s">
        <v>59</v>
      </c>
      <c r="P15" s="40" t="s">
        <v>92</v>
      </c>
    </row>
    <row r="16" spans="1:43" x14ac:dyDescent="0.2">
      <c r="B16" s="8" t="s">
        <v>16</v>
      </c>
      <c r="C16" s="9"/>
      <c r="D16" s="10">
        <f>SUM(D19:D557)</f>
        <v>362228.5</v>
      </c>
      <c r="E16" s="10">
        <f>SUM(E19:E557)</f>
        <v>0</v>
      </c>
      <c r="F16" t="s">
        <v>83</v>
      </c>
      <c r="N16" s="23"/>
      <c r="O16" s="23"/>
      <c r="P16" s="23"/>
      <c r="Q16" s="23"/>
    </row>
    <row r="17" spans="2:45" x14ac:dyDescent="0.2">
      <c r="B17" s="8" t="s">
        <v>34</v>
      </c>
      <c r="C17" s="9"/>
      <c r="D17" s="11">
        <f>COUNT(D20:D558)</f>
        <v>536</v>
      </c>
      <c r="E17" s="11">
        <f>COUNT(E20:E558)</f>
        <v>536</v>
      </c>
      <c r="F17" s="44" t="s">
        <v>125</v>
      </c>
      <c r="G17" s="39" t="str">
        <f>""&amp;EntrieShownLimit</f>
        <v>10000</v>
      </c>
    </row>
    <row r="18" spans="2:45" x14ac:dyDescent="0.2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 x14ac:dyDescent="0.25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 x14ac:dyDescent="0.2">
      <c r="B20" t="s">
        <v>132</v>
      </c>
      <c r="C20" s="31">
        <v>43921</v>
      </c>
      <c r="D20" s="15">
        <v>445.6</v>
      </c>
      <c r="E20" s="15">
        <v>0</v>
      </c>
      <c r="F20" s="53" t="s">
        <v>133</v>
      </c>
      <c r="G20" t="s">
        <v>134</v>
      </c>
      <c r="H20" s="41" t="s">
        <v>135</v>
      </c>
      <c r="I20" t="s">
        <v>136</v>
      </c>
      <c r="J20" t="s">
        <v>137</v>
      </c>
      <c r="K20" t="s">
        <v>138</v>
      </c>
      <c r="L20" s="17"/>
      <c r="M20" s="17"/>
      <c r="N20" s="17" t="s">
        <v>139</v>
      </c>
      <c r="O20" s="36"/>
      <c r="P20" s="17"/>
      <c r="Q20" s="17"/>
      <c r="U20" t="s">
        <v>140</v>
      </c>
      <c r="V20" t="s">
        <v>140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50065</v>
      </c>
      <c r="AJ20">
        <v>2180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 x14ac:dyDescent="0.2">
      <c r="B21" t="s">
        <v>132</v>
      </c>
      <c r="C21" s="31">
        <v>43921</v>
      </c>
      <c r="D21" s="15">
        <v>445.6</v>
      </c>
      <c r="E21" s="15">
        <v>0</v>
      </c>
      <c r="F21" s="53" t="s">
        <v>133</v>
      </c>
      <c r="G21" t="s">
        <v>134</v>
      </c>
      <c r="H21" s="41" t="s">
        <v>135</v>
      </c>
      <c r="I21" t="s">
        <v>136</v>
      </c>
      <c r="J21" t="s">
        <v>137</v>
      </c>
      <c r="K21" t="s">
        <v>138</v>
      </c>
      <c r="L21" s="17"/>
      <c r="M21" s="17"/>
      <c r="N21" s="17" t="s">
        <v>139</v>
      </c>
      <c r="O21" s="36"/>
      <c r="P21" s="17"/>
      <c r="Q21" s="17"/>
      <c r="U21" t="s">
        <v>140</v>
      </c>
      <c r="V21" t="s">
        <v>140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50065</v>
      </c>
      <c r="AJ21">
        <v>2180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 x14ac:dyDescent="0.2">
      <c r="B22" t="s">
        <v>141</v>
      </c>
      <c r="C22" s="31">
        <v>43921</v>
      </c>
      <c r="D22" s="15">
        <v>600</v>
      </c>
      <c r="E22" s="15">
        <v>0</v>
      </c>
      <c r="F22" s="53" t="s">
        <v>133</v>
      </c>
      <c r="G22" t="s">
        <v>134</v>
      </c>
      <c r="H22" s="41" t="s">
        <v>135</v>
      </c>
      <c r="I22" t="s">
        <v>136</v>
      </c>
      <c r="J22" t="s">
        <v>137</v>
      </c>
      <c r="K22" t="s">
        <v>138</v>
      </c>
      <c r="L22" s="17"/>
      <c r="M22" s="17"/>
      <c r="N22" s="17" t="s">
        <v>142</v>
      </c>
      <c r="O22" s="36"/>
      <c r="P22" s="17"/>
      <c r="Q22" s="17"/>
      <c r="U22" t="s">
        <v>140</v>
      </c>
      <c r="V22" t="s">
        <v>140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70165</v>
      </c>
      <c r="AJ22">
        <v>2180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 x14ac:dyDescent="0.2">
      <c r="B23" t="s">
        <v>141</v>
      </c>
      <c r="C23" s="31">
        <v>43921</v>
      </c>
      <c r="D23" s="15">
        <v>50</v>
      </c>
      <c r="E23" s="15">
        <v>0</v>
      </c>
      <c r="F23" s="53" t="s">
        <v>133</v>
      </c>
      <c r="G23" t="s">
        <v>134</v>
      </c>
      <c r="H23" s="41" t="s">
        <v>135</v>
      </c>
      <c r="I23" t="s">
        <v>136</v>
      </c>
      <c r="J23" t="s">
        <v>137</v>
      </c>
      <c r="K23" t="s">
        <v>138</v>
      </c>
      <c r="L23" s="17"/>
      <c r="M23" s="17"/>
      <c r="N23" s="17" t="s">
        <v>142</v>
      </c>
      <c r="O23" s="36"/>
      <c r="P23" s="17"/>
      <c r="Q23" s="17"/>
      <c r="U23" t="s">
        <v>140</v>
      </c>
      <c r="V23" t="s">
        <v>140</v>
      </c>
      <c r="X23" s="31">
        <v>43922</v>
      </c>
      <c r="Y23" s="31">
        <v>43922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70165</v>
      </c>
      <c r="AJ23">
        <v>2180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 x14ac:dyDescent="0.2">
      <c r="B24" t="s">
        <v>143</v>
      </c>
      <c r="C24" s="31">
        <v>43921</v>
      </c>
      <c r="D24" s="15">
        <v>1423.53</v>
      </c>
      <c r="E24" s="15">
        <v>0</v>
      </c>
      <c r="F24" s="53" t="s">
        <v>133</v>
      </c>
      <c r="G24" t="s">
        <v>144</v>
      </c>
      <c r="H24" s="41" t="s">
        <v>135</v>
      </c>
      <c r="I24" t="s">
        <v>145</v>
      </c>
      <c r="J24" t="s">
        <v>146</v>
      </c>
      <c r="K24" t="s">
        <v>138</v>
      </c>
      <c r="L24" s="17"/>
      <c r="M24" s="17"/>
      <c r="N24" s="17" t="s">
        <v>147</v>
      </c>
      <c r="O24" s="36"/>
      <c r="P24" s="17"/>
      <c r="Q24" s="17"/>
      <c r="U24" t="s">
        <v>148</v>
      </c>
      <c r="V24" t="s">
        <v>148</v>
      </c>
      <c r="X24" s="31">
        <v>43923</v>
      </c>
      <c r="Y24" s="31">
        <v>43923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50086</v>
      </c>
      <c r="AJ24">
        <v>2180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 x14ac:dyDescent="0.2">
      <c r="B25" t="s">
        <v>143</v>
      </c>
      <c r="C25" s="31">
        <v>43921</v>
      </c>
      <c r="D25" s="15">
        <v>832.01</v>
      </c>
      <c r="E25" s="15">
        <v>0</v>
      </c>
      <c r="F25" s="53" t="s">
        <v>133</v>
      </c>
      <c r="G25" t="s">
        <v>144</v>
      </c>
      <c r="H25" s="41" t="s">
        <v>135</v>
      </c>
      <c r="I25" t="s">
        <v>145</v>
      </c>
      <c r="J25" t="s">
        <v>146</v>
      </c>
      <c r="K25" t="s">
        <v>138</v>
      </c>
      <c r="L25" s="17"/>
      <c r="M25" s="17"/>
      <c r="N25" s="17" t="s">
        <v>149</v>
      </c>
      <c r="O25" s="36"/>
      <c r="P25" s="17"/>
      <c r="Q25" s="17"/>
      <c r="U25" t="s">
        <v>148</v>
      </c>
      <c r="V25" t="s">
        <v>148</v>
      </c>
      <c r="X25" s="31">
        <v>43923</v>
      </c>
      <c r="Y25" s="31">
        <v>43923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50086</v>
      </c>
      <c r="AJ25">
        <v>2180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 x14ac:dyDescent="0.2">
      <c r="B26" t="s">
        <v>143</v>
      </c>
      <c r="C26" s="31">
        <v>43921</v>
      </c>
      <c r="D26" s="15">
        <v>440.49</v>
      </c>
      <c r="E26" s="15">
        <v>0</v>
      </c>
      <c r="F26" s="53" t="s">
        <v>133</v>
      </c>
      <c r="G26" t="s">
        <v>144</v>
      </c>
      <c r="H26" s="41" t="s">
        <v>135</v>
      </c>
      <c r="I26" t="s">
        <v>145</v>
      </c>
      <c r="J26" t="s">
        <v>146</v>
      </c>
      <c r="K26" t="s">
        <v>138</v>
      </c>
      <c r="L26" s="17"/>
      <c r="M26" s="17"/>
      <c r="N26" s="17" t="s">
        <v>150</v>
      </c>
      <c r="O26" s="36"/>
      <c r="P26" s="17"/>
      <c r="Q26" s="17"/>
      <c r="U26" t="s">
        <v>148</v>
      </c>
      <c r="V26" t="s">
        <v>148</v>
      </c>
      <c r="X26" s="31">
        <v>43923</v>
      </c>
      <c r="Y26" s="31">
        <v>43923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50086</v>
      </c>
      <c r="AJ26">
        <v>2180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 x14ac:dyDescent="0.2">
      <c r="B27" t="s">
        <v>151</v>
      </c>
      <c r="C27" s="31">
        <v>43921</v>
      </c>
      <c r="D27" s="15">
        <v>480.48</v>
      </c>
      <c r="E27" s="15">
        <v>0</v>
      </c>
      <c r="F27" s="53" t="s">
        <v>133</v>
      </c>
      <c r="G27" t="s">
        <v>144</v>
      </c>
      <c r="H27" s="41" t="s">
        <v>135</v>
      </c>
      <c r="I27" t="s">
        <v>145</v>
      </c>
      <c r="J27" t="s">
        <v>146</v>
      </c>
      <c r="K27" t="s">
        <v>138</v>
      </c>
      <c r="L27" s="17"/>
      <c r="M27" s="17"/>
      <c r="N27" s="17" t="s">
        <v>152</v>
      </c>
      <c r="O27" s="36"/>
      <c r="P27" s="17"/>
      <c r="Q27" s="17"/>
      <c r="U27" t="s">
        <v>148</v>
      </c>
      <c r="V27" t="s">
        <v>148</v>
      </c>
      <c r="X27" s="31">
        <v>43923</v>
      </c>
      <c r="Y27" s="31">
        <v>43923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52086</v>
      </c>
      <c r="AJ27">
        <v>2180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 x14ac:dyDescent="0.2">
      <c r="B28" t="s">
        <v>151</v>
      </c>
      <c r="C28" s="31">
        <v>43921</v>
      </c>
      <c r="D28" s="15">
        <v>559.28</v>
      </c>
      <c r="E28" s="15">
        <v>0</v>
      </c>
      <c r="F28" s="53" t="s">
        <v>133</v>
      </c>
      <c r="G28" t="s">
        <v>144</v>
      </c>
      <c r="H28" s="41" t="s">
        <v>135</v>
      </c>
      <c r="I28" t="s">
        <v>145</v>
      </c>
      <c r="J28" t="s">
        <v>146</v>
      </c>
      <c r="K28" t="s">
        <v>138</v>
      </c>
      <c r="L28" s="17"/>
      <c r="M28" s="17"/>
      <c r="N28" s="17" t="s">
        <v>147</v>
      </c>
      <c r="O28" s="36"/>
      <c r="P28" s="17"/>
      <c r="Q28" s="17"/>
      <c r="U28" t="s">
        <v>148</v>
      </c>
      <c r="V28" t="s">
        <v>148</v>
      </c>
      <c r="X28" s="31">
        <v>43923</v>
      </c>
      <c r="Y28" s="31">
        <v>43923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52086</v>
      </c>
      <c r="AJ28">
        <v>2180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 x14ac:dyDescent="0.2">
      <c r="B29" t="s">
        <v>151</v>
      </c>
      <c r="C29" s="31">
        <v>43921</v>
      </c>
      <c r="D29" s="15">
        <v>655.14</v>
      </c>
      <c r="E29" s="15">
        <v>0</v>
      </c>
      <c r="F29" s="53" t="s">
        <v>133</v>
      </c>
      <c r="G29" t="s">
        <v>144</v>
      </c>
      <c r="H29" s="41" t="s">
        <v>135</v>
      </c>
      <c r="I29" t="s">
        <v>145</v>
      </c>
      <c r="J29" t="s">
        <v>146</v>
      </c>
      <c r="K29" t="s">
        <v>138</v>
      </c>
      <c r="L29" s="17"/>
      <c r="M29" s="17"/>
      <c r="N29" s="17" t="s">
        <v>147</v>
      </c>
      <c r="O29" s="36"/>
      <c r="P29" s="17"/>
      <c r="Q29" s="17"/>
      <c r="U29" t="s">
        <v>148</v>
      </c>
      <c r="V29" t="s">
        <v>148</v>
      </c>
      <c r="X29" s="31">
        <v>43923</v>
      </c>
      <c r="Y29" s="31">
        <v>43923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52086</v>
      </c>
      <c r="AJ29">
        <v>2180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 x14ac:dyDescent="0.2">
      <c r="B30" t="s">
        <v>153</v>
      </c>
      <c r="C30" s="31">
        <v>43921</v>
      </c>
      <c r="D30" s="15">
        <v>957.47</v>
      </c>
      <c r="E30" s="15">
        <v>0</v>
      </c>
      <c r="F30" s="53" t="s">
        <v>133</v>
      </c>
      <c r="G30" t="s">
        <v>144</v>
      </c>
      <c r="H30" s="41" t="s">
        <v>135</v>
      </c>
      <c r="I30" t="s">
        <v>145</v>
      </c>
      <c r="J30" t="s">
        <v>146</v>
      </c>
      <c r="K30" t="s">
        <v>138</v>
      </c>
      <c r="L30" s="17"/>
      <c r="M30" s="17"/>
      <c r="N30" s="17" t="s">
        <v>154</v>
      </c>
      <c r="O30" s="36"/>
      <c r="P30" s="17"/>
      <c r="Q30" s="17"/>
      <c r="U30" t="s">
        <v>148</v>
      </c>
      <c r="V30" t="s">
        <v>148</v>
      </c>
      <c r="X30" s="31">
        <v>43923</v>
      </c>
      <c r="Y30" s="31">
        <v>43923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57125</v>
      </c>
      <c r="AJ30">
        <v>2180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 x14ac:dyDescent="0.2">
      <c r="B31" t="s">
        <v>153</v>
      </c>
      <c r="C31" s="31">
        <v>43921</v>
      </c>
      <c r="D31" s="15">
        <v>255.87</v>
      </c>
      <c r="E31" s="15">
        <v>0</v>
      </c>
      <c r="F31" s="53" t="s">
        <v>133</v>
      </c>
      <c r="G31" t="s">
        <v>144</v>
      </c>
      <c r="H31" s="41" t="s">
        <v>135</v>
      </c>
      <c r="I31" t="s">
        <v>145</v>
      </c>
      <c r="J31" t="s">
        <v>146</v>
      </c>
      <c r="K31" t="s">
        <v>138</v>
      </c>
      <c r="L31" s="17"/>
      <c r="M31" s="17"/>
      <c r="N31" s="17" t="s">
        <v>147</v>
      </c>
      <c r="O31" s="36"/>
      <c r="P31" s="17"/>
      <c r="Q31" s="17"/>
      <c r="U31" t="s">
        <v>148</v>
      </c>
      <c r="V31" t="s">
        <v>148</v>
      </c>
      <c r="X31" s="31">
        <v>43923</v>
      </c>
      <c r="Y31" s="31">
        <v>43923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57125</v>
      </c>
      <c r="AJ31">
        <v>2180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 x14ac:dyDescent="0.2">
      <c r="B32" t="s">
        <v>153</v>
      </c>
      <c r="C32" s="31">
        <v>43921</v>
      </c>
      <c r="D32" s="15">
        <v>480.48</v>
      </c>
      <c r="E32" s="15">
        <v>0</v>
      </c>
      <c r="F32" s="53" t="s">
        <v>133</v>
      </c>
      <c r="G32" t="s">
        <v>144</v>
      </c>
      <c r="H32" s="41" t="s">
        <v>135</v>
      </c>
      <c r="I32" t="s">
        <v>145</v>
      </c>
      <c r="J32" t="s">
        <v>146</v>
      </c>
      <c r="K32" t="s">
        <v>138</v>
      </c>
      <c r="L32" s="17"/>
      <c r="M32" s="17"/>
      <c r="N32" s="17" t="s">
        <v>152</v>
      </c>
      <c r="O32" s="36"/>
      <c r="P32" s="17"/>
      <c r="Q32" s="17"/>
      <c r="U32" t="s">
        <v>148</v>
      </c>
      <c r="V32" t="s">
        <v>148</v>
      </c>
      <c r="X32" s="31">
        <v>43923</v>
      </c>
      <c r="Y32" s="31">
        <v>43923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57125</v>
      </c>
      <c r="AJ32">
        <v>2180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 x14ac:dyDescent="0.2">
      <c r="B33" t="s">
        <v>155</v>
      </c>
      <c r="C33" s="31">
        <v>43921</v>
      </c>
      <c r="D33" s="15">
        <v>417.78</v>
      </c>
      <c r="E33" s="15">
        <v>0</v>
      </c>
      <c r="F33" s="53" t="s">
        <v>133</v>
      </c>
      <c r="G33" t="s">
        <v>144</v>
      </c>
      <c r="H33" s="41" t="s">
        <v>135</v>
      </c>
      <c r="I33" t="s">
        <v>145</v>
      </c>
      <c r="J33" t="s">
        <v>146</v>
      </c>
      <c r="K33" t="s">
        <v>138</v>
      </c>
      <c r="L33" s="17"/>
      <c r="M33" s="17"/>
      <c r="N33" s="17" t="s">
        <v>156</v>
      </c>
      <c r="O33" s="36"/>
      <c r="P33" s="17"/>
      <c r="Q33" s="17"/>
      <c r="U33" t="s">
        <v>148</v>
      </c>
      <c r="V33" t="s">
        <v>148</v>
      </c>
      <c r="X33" s="31">
        <v>43923</v>
      </c>
      <c r="Y33" s="31">
        <v>43923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70086</v>
      </c>
      <c r="AJ33">
        <v>2180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 x14ac:dyDescent="0.2">
      <c r="B34" t="s">
        <v>157</v>
      </c>
      <c r="C34" s="31">
        <v>43921</v>
      </c>
      <c r="D34" s="15">
        <v>2652</v>
      </c>
      <c r="E34" s="15">
        <v>0</v>
      </c>
      <c r="F34" s="53" t="s">
        <v>133</v>
      </c>
      <c r="G34" t="s">
        <v>144</v>
      </c>
      <c r="H34" s="41" t="s">
        <v>135</v>
      </c>
      <c r="I34" t="s">
        <v>145</v>
      </c>
      <c r="J34" t="s">
        <v>146</v>
      </c>
      <c r="K34" t="s">
        <v>138</v>
      </c>
      <c r="L34" s="17"/>
      <c r="M34" s="17"/>
      <c r="N34" s="17" t="s">
        <v>158</v>
      </c>
      <c r="O34" s="36"/>
      <c r="P34" s="17"/>
      <c r="Q34" s="17"/>
      <c r="U34" t="s">
        <v>148</v>
      </c>
      <c r="V34" t="s">
        <v>148</v>
      </c>
      <c r="X34" s="31">
        <v>43923</v>
      </c>
      <c r="Y34" s="31">
        <v>43923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70302</v>
      </c>
      <c r="AJ34">
        <v>2180</v>
      </c>
      <c r="AK34">
        <v>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 x14ac:dyDescent="0.2">
      <c r="B35" t="s">
        <v>159</v>
      </c>
      <c r="C35" s="31">
        <v>43921</v>
      </c>
      <c r="D35" s="15">
        <v>100.8</v>
      </c>
      <c r="E35" s="15">
        <v>0</v>
      </c>
      <c r="F35" s="53" t="s">
        <v>133</v>
      </c>
      <c r="G35" t="s">
        <v>160</v>
      </c>
      <c r="H35" s="41" t="s">
        <v>135</v>
      </c>
      <c r="I35" t="s">
        <v>161</v>
      </c>
      <c r="J35" t="s">
        <v>146</v>
      </c>
      <c r="K35" t="s">
        <v>138</v>
      </c>
      <c r="L35" s="17"/>
      <c r="M35" s="17"/>
      <c r="N35" s="17" t="s">
        <v>162</v>
      </c>
      <c r="O35" s="36"/>
      <c r="P35" s="17"/>
      <c r="Q35" s="17"/>
      <c r="U35" t="s">
        <v>163</v>
      </c>
      <c r="V35" t="s">
        <v>163</v>
      </c>
      <c r="X35" s="31">
        <v>43923</v>
      </c>
      <c r="Y35" s="31">
        <v>43923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50036</v>
      </c>
      <c r="AJ35">
        <v>2180</v>
      </c>
      <c r="AK35">
        <v>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 x14ac:dyDescent="0.2">
      <c r="B36" t="s">
        <v>164</v>
      </c>
      <c r="C36" s="31">
        <v>43921</v>
      </c>
      <c r="D36" s="15">
        <v>610.78</v>
      </c>
      <c r="E36" s="15">
        <v>0</v>
      </c>
      <c r="F36" s="53" t="s">
        <v>133</v>
      </c>
      <c r="G36" t="s">
        <v>160</v>
      </c>
      <c r="H36" s="41" t="s">
        <v>135</v>
      </c>
      <c r="I36" t="s">
        <v>161</v>
      </c>
      <c r="J36" t="s">
        <v>146</v>
      </c>
      <c r="K36" t="s">
        <v>138</v>
      </c>
      <c r="L36" s="17"/>
      <c r="M36" s="17"/>
      <c r="N36" s="17" t="s">
        <v>162</v>
      </c>
      <c r="O36" s="36"/>
      <c r="P36" s="17"/>
      <c r="Q36" s="17"/>
      <c r="U36" t="s">
        <v>163</v>
      </c>
      <c r="V36" t="s">
        <v>163</v>
      </c>
      <c r="X36" s="31">
        <v>43923</v>
      </c>
      <c r="Y36" s="31">
        <v>43923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50036</v>
      </c>
      <c r="AJ36">
        <v>2180</v>
      </c>
      <c r="AK36">
        <v>100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 x14ac:dyDescent="0.2">
      <c r="B37" t="s">
        <v>165</v>
      </c>
      <c r="C37" s="31">
        <v>43921</v>
      </c>
      <c r="D37" s="15">
        <v>2647.48</v>
      </c>
      <c r="E37" s="15">
        <v>0</v>
      </c>
      <c r="F37" s="53" t="s">
        <v>133</v>
      </c>
      <c r="G37" t="s">
        <v>160</v>
      </c>
      <c r="H37" s="41" t="s">
        <v>135</v>
      </c>
      <c r="I37" t="s">
        <v>161</v>
      </c>
      <c r="J37" t="s">
        <v>146</v>
      </c>
      <c r="K37" t="s">
        <v>138</v>
      </c>
      <c r="L37" s="17"/>
      <c r="M37" s="17"/>
      <c r="N37" s="17" t="s">
        <v>162</v>
      </c>
      <c r="O37" s="36"/>
      <c r="P37" s="17"/>
      <c r="Q37" s="17"/>
      <c r="U37" t="s">
        <v>163</v>
      </c>
      <c r="V37" t="s">
        <v>163</v>
      </c>
      <c r="X37" s="31">
        <v>43923</v>
      </c>
      <c r="Y37" s="31">
        <v>43923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50036</v>
      </c>
      <c r="AJ37">
        <v>2180</v>
      </c>
      <c r="AK37">
        <v>200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 x14ac:dyDescent="0.2">
      <c r="B38" t="s">
        <v>166</v>
      </c>
      <c r="C38" s="31">
        <v>43921</v>
      </c>
      <c r="D38" s="15">
        <v>2463.86</v>
      </c>
      <c r="E38" s="15">
        <v>0</v>
      </c>
      <c r="F38" s="53" t="s">
        <v>133</v>
      </c>
      <c r="G38" t="s">
        <v>160</v>
      </c>
      <c r="H38" s="41" t="s">
        <v>135</v>
      </c>
      <c r="I38" t="s">
        <v>161</v>
      </c>
      <c r="J38" t="s">
        <v>146</v>
      </c>
      <c r="K38" t="s">
        <v>138</v>
      </c>
      <c r="L38" s="17"/>
      <c r="M38" s="17"/>
      <c r="N38" s="17" t="s">
        <v>162</v>
      </c>
      <c r="O38" s="36"/>
      <c r="P38" s="17"/>
      <c r="Q38" s="17"/>
      <c r="U38" t="s">
        <v>163</v>
      </c>
      <c r="V38" t="s">
        <v>163</v>
      </c>
      <c r="X38" s="31">
        <v>43923</v>
      </c>
      <c r="Y38" s="31">
        <v>43923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50036</v>
      </c>
      <c r="AJ38">
        <v>2180</v>
      </c>
      <c r="AK38">
        <v>210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 x14ac:dyDescent="0.2">
      <c r="B39" t="s">
        <v>167</v>
      </c>
      <c r="C39" s="31">
        <v>43921</v>
      </c>
      <c r="D39" s="15">
        <v>377.48</v>
      </c>
      <c r="E39" s="15">
        <v>0</v>
      </c>
      <c r="F39" s="53" t="s">
        <v>133</v>
      </c>
      <c r="G39" t="s">
        <v>160</v>
      </c>
      <c r="H39" s="41" t="s">
        <v>135</v>
      </c>
      <c r="I39" t="s">
        <v>161</v>
      </c>
      <c r="J39" t="s">
        <v>146</v>
      </c>
      <c r="K39" t="s">
        <v>138</v>
      </c>
      <c r="L39" s="17"/>
      <c r="M39" s="17"/>
      <c r="N39" s="17" t="s">
        <v>162</v>
      </c>
      <c r="O39" s="36"/>
      <c r="P39" s="17"/>
      <c r="Q39" s="17"/>
      <c r="U39" t="s">
        <v>163</v>
      </c>
      <c r="V39" t="s">
        <v>163</v>
      </c>
      <c r="X39" s="31">
        <v>43923</v>
      </c>
      <c r="Y39" s="31">
        <v>43923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50036</v>
      </c>
      <c r="AJ39">
        <v>2180</v>
      </c>
      <c r="AK39">
        <v>300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 x14ac:dyDescent="0.2">
      <c r="B40" t="s">
        <v>168</v>
      </c>
      <c r="C40" s="31">
        <v>43921</v>
      </c>
      <c r="D40" s="15">
        <v>167.28</v>
      </c>
      <c r="E40" s="15">
        <v>0</v>
      </c>
      <c r="F40" s="53" t="s">
        <v>133</v>
      </c>
      <c r="G40" t="s">
        <v>160</v>
      </c>
      <c r="H40" s="41" t="s">
        <v>135</v>
      </c>
      <c r="I40" t="s">
        <v>161</v>
      </c>
      <c r="J40" t="s">
        <v>146</v>
      </c>
      <c r="K40" t="s">
        <v>138</v>
      </c>
      <c r="L40" s="17"/>
      <c r="M40" s="17"/>
      <c r="N40" s="17" t="s">
        <v>162</v>
      </c>
      <c r="O40" s="36"/>
      <c r="P40" s="17"/>
      <c r="Q40" s="17"/>
      <c r="U40" t="s">
        <v>163</v>
      </c>
      <c r="V40" t="s">
        <v>163</v>
      </c>
      <c r="X40" s="31">
        <v>43923</v>
      </c>
      <c r="Y40" s="31">
        <v>43923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50036</v>
      </c>
      <c r="AJ40">
        <v>2180</v>
      </c>
      <c r="AK40">
        <v>301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 x14ac:dyDescent="0.2">
      <c r="B41" t="s">
        <v>169</v>
      </c>
      <c r="C41" s="31">
        <v>43921</v>
      </c>
      <c r="D41" s="15">
        <v>438.5</v>
      </c>
      <c r="E41" s="15">
        <v>0</v>
      </c>
      <c r="F41" s="53" t="s">
        <v>133</v>
      </c>
      <c r="G41" t="s">
        <v>160</v>
      </c>
      <c r="H41" s="41" t="s">
        <v>135</v>
      </c>
      <c r="I41" t="s">
        <v>161</v>
      </c>
      <c r="J41" t="s">
        <v>146</v>
      </c>
      <c r="K41" t="s">
        <v>138</v>
      </c>
      <c r="L41" s="17"/>
      <c r="M41" s="17"/>
      <c r="N41" s="17" t="s">
        <v>162</v>
      </c>
      <c r="O41" s="36"/>
      <c r="P41" s="17"/>
      <c r="Q41" s="17"/>
      <c r="U41" t="s">
        <v>163</v>
      </c>
      <c r="V41" t="s">
        <v>163</v>
      </c>
      <c r="X41" s="31">
        <v>43923</v>
      </c>
      <c r="Y41" s="31">
        <v>43923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50036</v>
      </c>
      <c r="AJ41">
        <v>2180</v>
      </c>
      <c r="AK41">
        <v>320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 x14ac:dyDescent="0.2">
      <c r="B42" t="s">
        <v>170</v>
      </c>
      <c r="C42" s="31">
        <v>43921</v>
      </c>
      <c r="D42" s="15">
        <v>211.84</v>
      </c>
      <c r="E42" s="15">
        <v>0</v>
      </c>
      <c r="F42" s="53" t="s">
        <v>133</v>
      </c>
      <c r="G42" t="s">
        <v>160</v>
      </c>
      <c r="H42" s="41" t="s">
        <v>135</v>
      </c>
      <c r="I42" t="s">
        <v>161</v>
      </c>
      <c r="J42" t="s">
        <v>146</v>
      </c>
      <c r="K42" t="s">
        <v>138</v>
      </c>
      <c r="L42" s="17"/>
      <c r="M42" s="17"/>
      <c r="N42" s="17" t="s">
        <v>162</v>
      </c>
      <c r="O42" s="36"/>
      <c r="P42" s="17"/>
      <c r="Q42" s="17"/>
      <c r="U42" t="s">
        <v>163</v>
      </c>
      <c r="V42" t="s">
        <v>163</v>
      </c>
      <c r="X42" s="31">
        <v>43923</v>
      </c>
      <c r="Y42" s="31">
        <v>43923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50036</v>
      </c>
      <c r="AJ42">
        <v>2180</v>
      </c>
      <c r="AK42">
        <v>500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 x14ac:dyDescent="0.2">
      <c r="B43" t="s">
        <v>171</v>
      </c>
      <c r="C43" s="31">
        <v>43921</v>
      </c>
      <c r="D43" s="15">
        <v>269</v>
      </c>
      <c r="E43" s="15">
        <v>0</v>
      </c>
      <c r="F43" s="53" t="s">
        <v>133</v>
      </c>
      <c r="G43" t="s">
        <v>160</v>
      </c>
      <c r="H43" s="41" t="s">
        <v>135</v>
      </c>
      <c r="I43" t="s">
        <v>161</v>
      </c>
      <c r="J43" t="s">
        <v>146</v>
      </c>
      <c r="K43" t="s">
        <v>138</v>
      </c>
      <c r="L43" s="17"/>
      <c r="M43" s="17"/>
      <c r="N43" s="17" t="s">
        <v>162</v>
      </c>
      <c r="O43" s="36"/>
      <c r="P43" s="17"/>
      <c r="Q43" s="17"/>
      <c r="U43" t="s">
        <v>163</v>
      </c>
      <c r="V43" t="s">
        <v>163</v>
      </c>
      <c r="X43" s="31">
        <v>43923</v>
      </c>
      <c r="Y43" s="31">
        <v>43923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50036</v>
      </c>
      <c r="AJ43">
        <v>2180</v>
      </c>
      <c r="AK43">
        <v>501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 x14ac:dyDescent="0.2">
      <c r="B44" t="s">
        <v>172</v>
      </c>
      <c r="C44" s="31">
        <v>43921</v>
      </c>
      <c r="D44" s="15">
        <v>1799.96</v>
      </c>
      <c r="E44" s="15">
        <v>0</v>
      </c>
      <c r="F44" s="53" t="s">
        <v>133</v>
      </c>
      <c r="G44" t="s">
        <v>160</v>
      </c>
      <c r="H44" s="41" t="s">
        <v>135</v>
      </c>
      <c r="I44" t="s">
        <v>161</v>
      </c>
      <c r="J44" t="s">
        <v>146</v>
      </c>
      <c r="K44" t="s">
        <v>138</v>
      </c>
      <c r="L44" s="17"/>
      <c r="M44" s="17"/>
      <c r="N44" s="17" t="s">
        <v>162</v>
      </c>
      <c r="O44" s="36"/>
      <c r="P44" s="17"/>
      <c r="Q44" s="17"/>
      <c r="U44" t="s">
        <v>163</v>
      </c>
      <c r="V44" t="s">
        <v>163</v>
      </c>
      <c r="X44" s="31">
        <v>43923</v>
      </c>
      <c r="Y44" s="31">
        <v>43923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52036</v>
      </c>
      <c r="AJ44">
        <v>2180</v>
      </c>
      <c r="AK44">
        <v>0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 x14ac:dyDescent="0.2">
      <c r="B45" t="s">
        <v>173</v>
      </c>
      <c r="C45" s="31">
        <v>43921</v>
      </c>
      <c r="D45" s="15">
        <v>577.6</v>
      </c>
      <c r="E45" s="15">
        <v>0</v>
      </c>
      <c r="F45" s="53" t="s">
        <v>133</v>
      </c>
      <c r="G45" t="s">
        <v>160</v>
      </c>
      <c r="H45" s="41" t="s">
        <v>135</v>
      </c>
      <c r="I45" t="s">
        <v>161</v>
      </c>
      <c r="J45" t="s">
        <v>146</v>
      </c>
      <c r="K45" t="s">
        <v>138</v>
      </c>
      <c r="L45" s="17"/>
      <c r="M45" s="17"/>
      <c r="N45" s="17" t="s">
        <v>162</v>
      </c>
      <c r="O45" s="36"/>
      <c r="P45" s="17"/>
      <c r="Q45" s="17"/>
      <c r="U45" t="s">
        <v>163</v>
      </c>
      <c r="V45" t="s">
        <v>163</v>
      </c>
      <c r="X45" s="31">
        <v>43923</v>
      </c>
      <c r="Y45" s="31">
        <v>43923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55036</v>
      </c>
      <c r="AJ45">
        <v>2180</v>
      </c>
      <c r="AK45">
        <v>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 x14ac:dyDescent="0.2">
      <c r="B46" t="s">
        <v>174</v>
      </c>
      <c r="C46" s="31">
        <v>43921</v>
      </c>
      <c r="D46" s="15">
        <v>506.2</v>
      </c>
      <c r="E46" s="15">
        <v>0</v>
      </c>
      <c r="F46" s="53" t="s">
        <v>133</v>
      </c>
      <c r="G46" t="s">
        <v>160</v>
      </c>
      <c r="H46" s="41" t="s">
        <v>135</v>
      </c>
      <c r="I46" t="s">
        <v>161</v>
      </c>
      <c r="J46" t="s">
        <v>146</v>
      </c>
      <c r="K46" t="s">
        <v>138</v>
      </c>
      <c r="L46" s="17"/>
      <c r="M46" s="17"/>
      <c r="N46" s="17" t="s">
        <v>162</v>
      </c>
      <c r="O46" s="36"/>
      <c r="P46" s="17"/>
      <c r="Q46" s="17"/>
      <c r="U46" t="s">
        <v>163</v>
      </c>
      <c r="V46" t="s">
        <v>163</v>
      </c>
      <c r="X46" s="31">
        <v>43923</v>
      </c>
      <c r="Y46" s="31">
        <v>43923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55036</v>
      </c>
      <c r="AJ46">
        <v>2180</v>
      </c>
      <c r="AK46">
        <v>200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 x14ac:dyDescent="0.2">
      <c r="B47" t="s">
        <v>175</v>
      </c>
      <c r="C47" s="31">
        <v>43921</v>
      </c>
      <c r="D47" s="15">
        <v>625</v>
      </c>
      <c r="E47" s="15">
        <v>0</v>
      </c>
      <c r="F47" s="53" t="s">
        <v>133</v>
      </c>
      <c r="G47" t="s">
        <v>160</v>
      </c>
      <c r="H47" s="41" t="s">
        <v>135</v>
      </c>
      <c r="I47" t="s">
        <v>161</v>
      </c>
      <c r="J47" t="s">
        <v>146</v>
      </c>
      <c r="K47" t="s">
        <v>138</v>
      </c>
      <c r="L47" s="17"/>
      <c r="M47" s="17"/>
      <c r="N47" s="17" t="s">
        <v>162</v>
      </c>
      <c r="O47" s="36"/>
      <c r="P47" s="17"/>
      <c r="Q47" s="17"/>
      <c r="U47" t="s">
        <v>163</v>
      </c>
      <c r="V47" t="s">
        <v>163</v>
      </c>
      <c r="X47" s="31">
        <v>43923</v>
      </c>
      <c r="Y47" s="31">
        <v>43923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56036</v>
      </c>
      <c r="AJ47">
        <v>2180</v>
      </c>
      <c r="AK47">
        <v>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 x14ac:dyDescent="0.2">
      <c r="B48" t="s">
        <v>176</v>
      </c>
      <c r="C48" s="31">
        <v>43921</v>
      </c>
      <c r="D48" s="15">
        <v>1876.72</v>
      </c>
      <c r="E48" s="15">
        <v>0</v>
      </c>
      <c r="F48" s="53" t="s">
        <v>133</v>
      </c>
      <c r="G48" t="s">
        <v>160</v>
      </c>
      <c r="H48" s="41" t="s">
        <v>135</v>
      </c>
      <c r="I48" t="s">
        <v>161</v>
      </c>
      <c r="J48" t="s">
        <v>146</v>
      </c>
      <c r="K48" t="s">
        <v>138</v>
      </c>
      <c r="L48" s="17"/>
      <c r="M48" s="17"/>
      <c r="N48" s="17" t="s">
        <v>162</v>
      </c>
      <c r="O48" s="36"/>
      <c r="P48" s="17"/>
      <c r="Q48" s="17"/>
      <c r="U48" t="s">
        <v>163</v>
      </c>
      <c r="V48" t="s">
        <v>163</v>
      </c>
      <c r="X48" s="31">
        <v>43923</v>
      </c>
      <c r="Y48" s="31">
        <v>43923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70036</v>
      </c>
      <c r="AJ48">
        <v>2180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 x14ac:dyDescent="0.2">
      <c r="B49" t="s">
        <v>177</v>
      </c>
      <c r="C49" s="31">
        <v>43921</v>
      </c>
      <c r="D49" s="15">
        <v>144.96</v>
      </c>
      <c r="E49" s="15">
        <v>0</v>
      </c>
      <c r="F49" s="53" t="s">
        <v>133</v>
      </c>
      <c r="G49" t="s">
        <v>160</v>
      </c>
      <c r="H49" s="41" t="s">
        <v>135</v>
      </c>
      <c r="I49" t="s">
        <v>161</v>
      </c>
      <c r="J49" t="s">
        <v>146</v>
      </c>
      <c r="K49" t="s">
        <v>138</v>
      </c>
      <c r="L49" s="17"/>
      <c r="M49" s="17"/>
      <c r="N49" s="17" t="s">
        <v>162</v>
      </c>
      <c r="O49" s="36"/>
      <c r="P49" s="17"/>
      <c r="Q49" s="17"/>
      <c r="U49" t="s">
        <v>163</v>
      </c>
      <c r="V49" t="s">
        <v>163</v>
      </c>
      <c r="X49" s="31">
        <v>43923</v>
      </c>
      <c r="Y49" s="31">
        <v>43923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70036</v>
      </c>
      <c r="AJ49">
        <v>2180</v>
      </c>
      <c r="AK49">
        <v>700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 x14ac:dyDescent="0.2">
      <c r="B50" t="s">
        <v>178</v>
      </c>
      <c r="C50" s="31">
        <v>43921</v>
      </c>
      <c r="D50" s="15">
        <v>69.14</v>
      </c>
      <c r="E50" s="15">
        <v>0</v>
      </c>
      <c r="F50" s="53" t="s">
        <v>133</v>
      </c>
      <c r="G50" t="s">
        <v>179</v>
      </c>
      <c r="H50" s="41" t="s">
        <v>135</v>
      </c>
      <c r="I50" t="s">
        <v>180</v>
      </c>
      <c r="J50" t="s">
        <v>137</v>
      </c>
      <c r="K50" t="s">
        <v>138</v>
      </c>
      <c r="L50" s="17"/>
      <c r="M50" s="17"/>
      <c r="N50" s="17" t="s">
        <v>181</v>
      </c>
      <c r="O50" s="36"/>
      <c r="P50" s="17"/>
      <c r="Q50" s="17"/>
      <c r="U50" t="s">
        <v>182</v>
      </c>
      <c r="V50" t="s">
        <v>182</v>
      </c>
      <c r="X50" s="31">
        <v>43927</v>
      </c>
      <c r="Y50" s="31">
        <v>43927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52125</v>
      </c>
      <c r="AJ50">
        <v>2180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 x14ac:dyDescent="0.2">
      <c r="B51" t="s">
        <v>153</v>
      </c>
      <c r="C51" s="31">
        <v>43921</v>
      </c>
      <c r="D51" s="15">
        <v>319.7</v>
      </c>
      <c r="E51" s="15">
        <v>0</v>
      </c>
      <c r="F51" s="53" t="s">
        <v>133</v>
      </c>
      <c r="G51" t="s">
        <v>179</v>
      </c>
      <c r="H51" s="41" t="s">
        <v>135</v>
      </c>
      <c r="I51" t="s">
        <v>180</v>
      </c>
      <c r="J51" t="s">
        <v>137</v>
      </c>
      <c r="K51" t="s">
        <v>138</v>
      </c>
      <c r="L51" s="17"/>
      <c r="M51" s="17"/>
      <c r="N51" s="17" t="s">
        <v>147</v>
      </c>
      <c r="O51" s="36"/>
      <c r="P51" s="17"/>
      <c r="Q51" s="17"/>
      <c r="U51" t="s">
        <v>182</v>
      </c>
      <c r="V51" t="s">
        <v>182</v>
      </c>
      <c r="X51" s="31">
        <v>43927</v>
      </c>
      <c r="Y51" s="31">
        <v>43927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57125</v>
      </c>
      <c r="AJ51">
        <v>2180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 x14ac:dyDescent="0.2">
      <c r="B52" t="s">
        <v>153</v>
      </c>
      <c r="C52" s="31">
        <v>43921</v>
      </c>
      <c r="D52" s="15">
        <v>97.67</v>
      </c>
      <c r="E52" s="15">
        <v>0</v>
      </c>
      <c r="F52" s="53" t="s">
        <v>133</v>
      </c>
      <c r="G52" t="s">
        <v>179</v>
      </c>
      <c r="H52" s="41" t="s">
        <v>135</v>
      </c>
      <c r="I52" t="s">
        <v>180</v>
      </c>
      <c r="J52" t="s">
        <v>137</v>
      </c>
      <c r="K52" t="s">
        <v>138</v>
      </c>
      <c r="L52" s="17"/>
      <c r="M52" s="17"/>
      <c r="N52" s="17" t="s">
        <v>147</v>
      </c>
      <c r="O52" s="36"/>
      <c r="P52" s="17"/>
      <c r="Q52" s="17"/>
      <c r="U52" t="s">
        <v>182</v>
      </c>
      <c r="V52" t="s">
        <v>182</v>
      </c>
      <c r="X52" s="31">
        <v>43927</v>
      </c>
      <c r="Y52" s="31">
        <v>43927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57125</v>
      </c>
      <c r="AJ52">
        <v>2180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 x14ac:dyDescent="0.2">
      <c r="B53" t="s">
        <v>143</v>
      </c>
      <c r="C53" s="31">
        <v>43921</v>
      </c>
      <c r="D53" s="15">
        <v>1184.24</v>
      </c>
      <c r="E53" s="15">
        <v>0</v>
      </c>
      <c r="F53" s="53" t="s">
        <v>133</v>
      </c>
      <c r="G53" t="s">
        <v>183</v>
      </c>
      <c r="H53" s="41" t="s">
        <v>135</v>
      </c>
      <c r="I53" t="s">
        <v>184</v>
      </c>
      <c r="J53" t="s">
        <v>137</v>
      </c>
      <c r="K53" t="s">
        <v>138</v>
      </c>
      <c r="L53" s="17"/>
      <c r="M53" s="17"/>
      <c r="N53" s="17" t="s">
        <v>185</v>
      </c>
      <c r="O53" s="36"/>
      <c r="P53" s="17"/>
      <c r="Q53" s="17"/>
      <c r="U53" t="s">
        <v>186</v>
      </c>
      <c r="V53" t="s">
        <v>186</v>
      </c>
      <c r="X53" s="31">
        <v>43927</v>
      </c>
      <c r="Y53" s="31">
        <v>43927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50086</v>
      </c>
      <c r="AJ53">
        <v>2180</v>
      </c>
      <c r="AK53">
        <v>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 x14ac:dyDescent="0.2">
      <c r="B54" t="s">
        <v>153</v>
      </c>
      <c r="C54" s="31">
        <v>43921</v>
      </c>
      <c r="D54" s="15">
        <v>986.87</v>
      </c>
      <c r="E54" s="15">
        <v>0</v>
      </c>
      <c r="F54" s="53" t="s">
        <v>133</v>
      </c>
      <c r="G54" t="s">
        <v>183</v>
      </c>
      <c r="H54" s="41" t="s">
        <v>135</v>
      </c>
      <c r="I54" t="s">
        <v>184</v>
      </c>
      <c r="J54" t="s">
        <v>137</v>
      </c>
      <c r="K54" t="s">
        <v>138</v>
      </c>
      <c r="L54" s="17"/>
      <c r="M54" s="17"/>
      <c r="N54" s="17" t="s">
        <v>187</v>
      </c>
      <c r="O54" s="36"/>
      <c r="P54" s="17"/>
      <c r="Q54" s="17"/>
      <c r="U54" t="s">
        <v>186</v>
      </c>
      <c r="V54" t="s">
        <v>186</v>
      </c>
      <c r="X54" s="31">
        <v>43927</v>
      </c>
      <c r="Y54" s="31">
        <v>43927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57125</v>
      </c>
      <c r="AJ54">
        <v>2180</v>
      </c>
      <c r="AK54">
        <v>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 x14ac:dyDescent="0.2">
      <c r="B55" t="s">
        <v>153</v>
      </c>
      <c r="C55" s="31">
        <v>43921</v>
      </c>
      <c r="D55" s="15">
        <v>-417.37</v>
      </c>
      <c r="E55" s="15">
        <v>0</v>
      </c>
      <c r="F55" s="53" t="s">
        <v>133</v>
      </c>
      <c r="G55" t="s">
        <v>183</v>
      </c>
      <c r="H55" s="41" t="s">
        <v>135</v>
      </c>
      <c r="I55" t="s">
        <v>184</v>
      </c>
      <c r="J55" t="s">
        <v>137</v>
      </c>
      <c r="K55" t="s">
        <v>138</v>
      </c>
      <c r="L55" s="17"/>
      <c r="M55" s="17"/>
      <c r="N55" s="17" t="s">
        <v>188</v>
      </c>
      <c r="O55" s="36"/>
      <c r="P55" s="17"/>
      <c r="Q55" s="17"/>
      <c r="U55" t="s">
        <v>186</v>
      </c>
      <c r="V55" t="s">
        <v>186</v>
      </c>
      <c r="X55" s="31">
        <v>43927</v>
      </c>
      <c r="Y55" s="31">
        <v>43927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57125</v>
      </c>
      <c r="AJ55">
        <v>2180</v>
      </c>
      <c r="AK55">
        <v>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 x14ac:dyDescent="0.2">
      <c r="B56" t="s">
        <v>159</v>
      </c>
      <c r="C56" s="31">
        <v>43921</v>
      </c>
      <c r="D56" s="15">
        <v>2821.88</v>
      </c>
      <c r="E56" s="15">
        <v>0</v>
      </c>
      <c r="F56" s="53" t="s">
        <v>133</v>
      </c>
      <c r="G56" t="s">
        <v>189</v>
      </c>
      <c r="H56" s="41" t="s">
        <v>135</v>
      </c>
      <c r="I56" t="s">
        <v>190</v>
      </c>
      <c r="J56" t="s">
        <v>146</v>
      </c>
      <c r="K56" t="s">
        <v>138</v>
      </c>
      <c r="L56" s="17"/>
      <c r="M56" s="17"/>
      <c r="N56" s="17" t="s">
        <v>191</v>
      </c>
      <c r="O56" s="36"/>
      <c r="P56" s="17"/>
      <c r="Q56" s="17"/>
      <c r="U56" t="s">
        <v>192</v>
      </c>
      <c r="V56" t="s">
        <v>192</v>
      </c>
      <c r="X56" s="31">
        <v>43928</v>
      </c>
      <c r="Y56" s="31">
        <v>43928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50036</v>
      </c>
      <c r="AJ56">
        <v>2180</v>
      </c>
      <c r="AK56">
        <v>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 x14ac:dyDescent="0.2">
      <c r="B57" t="s">
        <v>193</v>
      </c>
      <c r="C57" s="31">
        <v>43921</v>
      </c>
      <c r="D57" s="15">
        <v>215.87</v>
      </c>
      <c r="E57" s="15">
        <v>0</v>
      </c>
      <c r="F57" s="53" t="s">
        <v>133</v>
      </c>
      <c r="G57" t="s">
        <v>189</v>
      </c>
      <c r="H57" s="41" t="s">
        <v>135</v>
      </c>
      <c r="I57" t="s">
        <v>190</v>
      </c>
      <c r="J57" t="s">
        <v>146</v>
      </c>
      <c r="K57" t="s">
        <v>138</v>
      </c>
      <c r="L57" s="17"/>
      <c r="M57" s="17"/>
      <c r="N57" s="17" t="s">
        <v>191</v>
      </c>
      <c r="O57" s="36"/>
      <c r="P57" s="17"/>
      <c r="Q57" s="17"/>
      <c r="U57" t="s">
        <v>192</v>
      </c>
      <c r="V57" t="s">
        <v>192</v>
      </c>
      <c r="X57" s="31">
        <v>43928</v>
      </c>
      <c r="Y57" s="31">
        <v>43928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50050</v>
      </c>
      <c r="AJ57">
        <v>2180</v>
      </c>
      <c r="AK57">
        <v>0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 x14ac:dyDescent="0.2">
      <c r="B58" t="s">
        <v>172</v>
      </c>
      <c r="C58" s="31">
        <v>43921</v>
      </c>
      <c r="D58" s="15">
        <v>658.4</v>
      </c>
      <c r="E58" s="15">
        <v>0</v>
      </c>
      <c r="F58" s="53" t="s">
        <v>133</v>
      </c>
      <c r="G58" t="s">
        <v>189</v>
      </c>
      <c r="H58" s="41" t="s">
        <v>135</v>
      </c>
      <c r="I58" t="s">
        <v>190</v>
      </c>
      <c r="J58" t="s">
        <v>146</v>
      </c>
      <c r="K58" t="s">
        <v>138</v>
      </c>
      <c r="L58" s="17"/>
      <c r="M58" s="17"/>
      <c r="N58" s="17" t="s">
        <v>191</v>
      </c>
      <c r="O58" s="36"/>
      <c r="P58" s="17"/>
      <c r="Q58" s="17"/>
      <c r="U58" t="s">
        <v>192</v>
      </c>
      <c r="V58" t="s">
        <v>192</v>
      </c>
      <c r="X58" s="31">
        <v>43928</v>
      </c>
      <c r="Y58" s="31">
        <v>43928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52036</v>
      </c>
      <c r="AJ58">
        <v>2180</v>
      </c>
      <c r="AK58">
        <v>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 x14ac:dyDescent="0.2">
      <c r="B59" t="s">
        <v>194</v>
      </c>
      <c r="C59" s="31">
        <v>43921</v>
      </c>
      <c r="D59" s="15">
        <v>50.37</v>
      </c>
      <c r="E59" s="15">
        <v>0</v>
      </c>
      <c r="F59" s="53" t="s">
        <v>133</v>
      </c>
      <c r="G59" t="s">
        <v>189</v>
      </c>
      <c r="H59" s="41" t="s">
        <v>135</v>
      </c>
      <c r="I59" t="s">
        <v>190</v>
      </c>
      <c r="J59" t="s">
        <v>146</v>
      </c>
      <c r="K59" t="s">
        <v>138</v>
      </c>
      <c r="L59" s="17"/>
      <c r="M59" s="17"/>
      <c r="N59" s="17" t="s">
        <v>191</v>
      </c>
      <c r="O59" s="36"/>
      <c r="P59" s="17"/>
      <c r="Q59" s="17"/>
      <c r="U59" t="s">
        <v>192</v>
      </c>
      <c r="V59" t="s">
        <v>192</v>
      </c>
      <c r="X59" s="31">
        <v>43928</v>
      </c>
      <c r="Y59" s="31">
        <v>43928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52050</v>
      </c>
      <c r="AJ59">
        <v>2180</v>
      </c>
      <c r="AK59">
        <v>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 x14ac:dyDescent="0.2">
      <c r="B60" t="s">
        <v>173</v>
      </c>
      <c r="C60" s="31">
        <v>43921</v>
      </c>
      <c r="D60" s="15">
        <v>416.48</v>
      </c>
      <c r="E60" s="15">
        <v>0</v>
      </c>
      <c r="F60" s="53" t="s">
        <v>133</v>
      </c>
      <c r="G60" t="s">
        <v>189</v>
      </c>
      <c r="H60" s="41" t="s">
        <v>135</v>
      </c>
      <c r="I60" t="s">
        <v>190</v>
      </c>
      <c r="J60" t="s">
        <v>146</v>
      </c>
      <c r="K60" t="s">
        <v>138</v>
      </c>
      <c r="L60" s="17"/>
      <c r="M60" s="17"/>
      <c r="N60" s="17" t="s">
        <v>191</v>
      </c>
      <c r="O60" s="36"/>
      <c r="P60" s="17"/>
      <c r="Q60" s="17"/>
      <c r="U60" t="s">
        <v>192</v>
      </c>
      <c r="V60" t="s">
        <v>192</v>
      </c>
      <c r="X60" s="31">
        <v>43928</v>
      </c>
      <c r="Y60" s="31">
        <v>43928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55036</v>
      </c>
      <c r="AJ60">
        <v>2180</v>
      </c>
      <c r="AK60">
        <v>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 x14ac:dyDescent="0.2">
      <c r="B61" t="s">
        <v>195</v>
      </c>
      <c r="C61" s="31">
        <v>43921</v>
      </c>
      <c r="D61" s="15">
        <v>31.86</v>
      </c>
      <c r="E61" s="15">
        <v>0</v>
      </c>
      <c r="F61" s="53" t="s">
        <v>133</v>
      </c>
      <c r="G61" t="s">
        <v>189</v>
      </c>
      <c r="H61" s="41" t="s">
        <v>135</v>
      </c>
      <c r="I61" t="s">
        <v>190</v>
      </c>
      <c r="J61" t="s">
        <v>146</v>
      </c>
      <c r="K61" t="s">
        <v>138</v>
      </c>
      <c r="L61" s="17"/>
      <c r="M61" s="17"/>
      <c r="N61" s="17" t="s">
        <v>191</v>
      </c>
      <c r="O61" s="36"/>
      <c r="P61" s="17"/>
      <c r="Q61" s="17"/>
      <c r="U61" t="s">
        <v>192</v>
      </c>
      <c r="V61" t="s">
        <v>192</v>
      </c>
      <c r="X61" s="31">
        <v>43928</v>
      </c>
      <c r="Y61" s="31">
        <v>43928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55050</v>
      </c>
      <c r="AJ61">
        <v>2180</v>
      </c>
      <c r="AK61">
        <v>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 x14ac:dyDescent="0.2">
      <c r="B62" t="s">
        <v>175</v>
      </c>
      <c r="C62" s="31">
        <v>43921</v>
      </c>
      <c r="D62" s="15">
        <v>250</v>
      </c>
      <c r="E62" s="15">
        <v>0</v>
      </c>
      <c r="F62" s="53" t="s">
        <v>133</v>
      </c>
      <c r="G62" t="s">
        <v>189</v>
      </c>
      <c r="H62" s="41" t="s">
        <v>135</v>
      </c>
      <c r="I62" t="s">
        <v>190</v>
      </c>
      <c r="J62" t="s">
        <v>146</v>
      </c>
      <c r="K62" t="s">
        <v>138</v>
      </c>
      <c r="L62" s="17"/>
      <c r="M62" s="17"/>
      <c r="N62" s="17" t="s">
        <v>191</v>
      </c>
      <c r="O62" s="36"/>
      <c r="P62" s="17"/>
      <c r="Q62" s="17"/>
      <c r="U62" t="s">
        <v>192</v>
      </c>
      <c r="V62" t="s">
        <v>192</v>
      </c>
      <c r="X62" s="31">
        <v>43928</v>
      </c>
      <c r="Y62" s="31">
        <v>43928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56036</v>
      </c>
      <c r="AJ62">
        <v>2180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 x14ac:dyDescent="0.2">
      <c r="B63" t="s">
        <v>196</v>
      </c>
      <c r="C63" s="31">
        <v>43921</v>
      </c>
      <c r="D63" s="15">
        <v>19.13</v>
      </c>
      <c r="E63" s="15">
        <v>0</v>
      </c>
      <c r="F63" s="53" t="s">
        <v>133</v>
      </c>
      <c r="G63" t="s">
        <v>189</v>
      </c>
      <c r="H63" s="41" t="s">
        <v>135</v>
      </c>
      <c r="I63" t="s">
        <v>190</v>
      </c>
      <c r="J63" t="s">
        <v>146</v>
      </c>
      <c r="K63" t="s">
        <v>138</v>
      </c>
      <c r="L63" s="17"/>
      <c r="M63" s="17"/>
      <c r="N63" s="17" t="s">
        <v>191</v>
      </c>
      <c r="O63" s="36"/>
      <c r="P63" s="17"/>
      <c r="Q63" s="17"/>
      <c r="U63" t="s">
        <v>192</v>
      </c>
      <c r="V63" t="s">
        <v>192</v>
      </c>
      <c r="X63" s="31">
        <v>43928</v>
      </c>
      <c r="Y63" s="31">
        <v>43928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56050</v>
      </c>
      <c r="AJ63">
        <v>2180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 x14ac:dyDescent="0.2">
      <c r="B64" t="s">
        <v>176</v>
      </c>
      <c r="C64" s="31">
        <v>43921</v>
      </c>
      <c r="D64" s="15">
        <v>869.42</v>
      </c>
      <c r="E64" s="15">
        <v>0</v>
      </c>
      <c r="F64" s="53" t="s">
        <v>133</v>
      </c>
      <c r="G64" t="s">
        <v>189</v>
      </c>
      <c r="H64" s="41" t="s">
        <v>135</v>
      </c>
      <c r="I64" t="s">
        <v>190</v>
      </c>
      <c r="J64" t="s">
        <v>146</v>
      </c>
      <c r="K64" t="s">
        <v>138</v>
      </c>
      <c r="L64" s="17"/>
      <c r="M64" s="17"/>
      <c r="N64" s="17" t="s">
        <v>191</v>
      </c>
      <c r="O64" s="36"/>
      <c r="P64" s="17"/>
      <c r="Q64" s="17"/>
      <c r="U64" t="s">
        <v>192</v>
      </c>
      <c r="V64" t="s">
        <v>192</v>
      </c>
      <c r="X64" s="31">
        <v>43928</v>
      </c>
      <c r="Y64" s="31">
        <v>43928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70036</v>
      </c>
      <c r="AJ64">
        <v>2180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 x14ac:dyDescent="0.2">
      <c r="B65" t="s">
        <v>197</v>
      </c>
      <c r="C65" s="31">
        <v>43921</v>
      </c>
      <c r="D65" s="15">
        <v>66.510000000000005</v>
      </c>
      <c r="E65" s="15">
        <v>0</v>
      </c>
      <c r="F65" s="53" t="s">
        <v>133</v>
      </c>
      <c r="G65" t="s">
        <v>189</v>
      </c>
      <c r="H65" s="41" t="s">
        <v>135</v>
      </c>
      <c r="I65" t="s">
        <v>190</v>
      </c>
      <c r="J65" t="s">
        <v>146</v>
      </c>
      <c r="K65" t="s">
        <v>138</v>
      </c>
      <c r="L65" s="17"/>
      <c r="M65" s="17"/>
      <c r="N65" s="17" t="s">
        <v>191</v>
      </c>
      <c r="O65" s="36"/>
      <c r="P65" s="17"/>
      <c r="Q65" s="17"/>
      <c r="U65" t="s">
        <v>192</v>
      </c>
      <c r="V65" t="s">
        <v>192</v>
      </c>
      <c r="X65" s="31">
        <v>43928</v>
      </c>
      <c r="Y65" s="31">
        <v>43928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70050</v>
      </c>
      <c r="AJ65">
        <v>2180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 x14ac:dyDescent="0.2">
      <c r="B66" t="s">
        <v>178</v>
      </c>
      <c r="C66" s="31">
        <v>43951</v>
      </c>
      <c r="D66" s="15">
        <v>-69.14</v>
      </c>
      <c r="E66" s="15">
        <v>0</v>
      </c>
      <c r="F66" s="53" t="s">
        <v>133</v>
      </c>
      <c r="G66" t="s">
        <v>198</v>
      </c>
      <c r="H66" s="41" t="s">
        <v>135</v>
      </c>
      <c r="I66" t="s">
        <v>180</v>
      </c>
      <c r="J66" t="s">
        <v>137</v>
      </c>
      <c r="K66" t="s">
        <v>138</v>
      </c>
      <c r="L66" s="17"/>
      <c r="M66" s="17"/>
      <c r="N66" s="17" t="s">
        <v>181</v>
      </c>
      <c r="O66" s="36"/>
      <c r="P66" s="17"/>
      <c r="Q66" s="17"/>
      <c r="U66" t="s">
        <v>182</v>
      </c>
      <c r="V66" t="s">
        <v>199</v>
      </c>
      <c r="X66" s="31">
        <v>43927</v>
      </c>
      <c r="Y66" s="31">
        <v>43927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5</v>
      </c>
      <c r="AH66">
        <v>1</v>
      </c>
      <c r="AI66">
        <v>52125</v>
      </c>
      <c r="AJ66">
        <v>2180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 x14ac:dyDescent="0.2">
      <c r="B67" t="s">
        <v>153</v>
      </c>
      <c r="C67" s="31">
        <v>43951</v>
      </c>
      <c r="D67" s="15">
        <v>-319.7</v>
      </c>
      <c r="E67" s="15">
        <v>0</v>
      </c>
      <c r="F67" s="53" t="s">
        <v>133</v>
      </c>
      <c r="G67" t="s">
        <v>198</v>
      </c>
      <c r="H67" s="41" t="s">
        <v>135</v>
      </c>
      <c r="I67" t="s">
        <v>180</v>
      </c>
      <c r="J67" t="s">
        <v>137</v>
      </c>
      <c r="K67" t="s">
        <v>138</v>
      </c>
      <c r="L67" s="17"/>
      <c r="M67" s="17"/>
      <c r="N67" s="17" t="s">
        <v>147</v>
      </c>
      <c r="O67" s="36"/>
      <c r="P67" s="17"/>
      <c r="Q67" s="17"/>
      <c r="U67" t="s">
        <v>182</v>
      </c>
      <c r="V67" t="s">
        <v>199</v>
      </c>
      <c r="X67" s="31">
        <v>43927</v>
      </c>
      <c r="Y67" s="31">
        <v>43927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5</v>
      </c>
      <c r="AH67">
        <v>1</v>
      </c>
      <c r="AI67">
        <v>57125</v>
      </c>
      <c r="AJ67">
        <v>2180</v>
      </c>
      <c r="AK67">
        <v>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 x14ac:dyDescent="0.2">
      <c r="B68" t="s">
        <v>153</v>
      </c>
      <c r="C68" s="31">
        <v>43951</v>
      </c>
      <c r="D68" s="15">
        <v>-97.67</v>
      </c>
      <c r="E68" s="15">
        <v>0</v>
      </c>
      <c r="F68" s="53" t="s">
        <v>133</v>
      </c>
      <c r="G68" t="s">
        <v>198</v>
      </c>
      <c r="H68" s="41" t="s">
        <v>135</v>
      </c>
      <c r="I68" t="s">
        <v>180</v>
      </c>
      <c r="J68" t="s">
        <v>137</v>
      </c>
      <c r="K68" t="s">
        <v>138</v>
      </c>
      <c r="L68" s="17"/>
      <c r="M68" s="17"/>
      <c r="N68" s="17" t="s">
        <v>147</v>
      </c>
      <c r="O68" s="36"/>
      <c r="P68" s="17"/>
      <c r="Q68" s="17"/>
      <c r="U68" t="s">
        <v>182</v>
      </c>
      <c r="V68" t="s">
        <v>199</v>
      </c>
      <c r="X68" s="31">
        <v>43927</v>
      </c>
      <c r="Y68" s="31">
        <v>43927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5</v>
      </c>
      <c r="AH68">
        <v>1</v>
      </c>
      <c r="AI68">
        <v>57125</v>
      </c>
      <c r="AJ68">
        <v>2180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 x14ac:dyDescent="0.2">
      <c r="B69" t="s">
        <v>143</v>
      </c>
      <c r="C69" s="31">
        <v>43951</v>
      </c>
      <c r="D69" s="15">
        <v>-1184.24</v>
      </c>
      <c r="E69" s="15">
        <v>0</v>
      </c>
      <c r="F69" s="53" t="s">
        <v>133</v>
      </c>
      <c r="G69" t="s">
        <v>200</v>
      </c>
      <c r="H69" s="41" t="s">
        <v>135</v>
      </c>
      <c r="I69" t="s">
        <v>184</v>
      </c>
      <c r="J69" t="s">
        <v>137</v>
      </c>
      <c r="K69" t="s">
        <v>138</v>
      </c>
      <c r="L69" s="17"/>
      <c r="M69" s="17"/>
      <c r="N69" s="17" t="s">
        <v>185</v>
      </c>
      <c r="O69" s="36"/>
      <c r="P69" s="17"/>
      <c r="Q69" s="17"/>
      <c r="U69" t="s">
        <v>186</v>
      </c>
      <c r="V69" t="s">
        <v>201</v>
      </c>
      <c r="X69" s="31">
        <v>43927</v>
      </c>
      <c r="Y69" s="31">
        <v>43927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5</v>
      </c>
      <c r="AH69">
        <v>1</v>
      </c>
      <c r="AI69">
        <v>50086</v>
      </c>
      <c r="AJ69">
        <v>2180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 x14ac:dyDescent="0.2">
      <c r="B70" t="s">
        <v>153</v>
      </c>
      <c r="C70" s="31">
        <v>43951</v>
      </c>
      <c r="D70" s="15">
        <v>-986.87</v>
      </c>
      <c r="E70" s="15">
        <v>0</v>
      </c>
      <c r="F70" s="53" t="s">
        <v>133</v>
      </c>
      <c r="G70" t="s">
        <v>200</v>
      </c>
      <c r="H70" s="41" t="s">
        <v>135</v>
      </c>
      <c r="I70" t="s">
        <v>184</v>
      </c>
      <c r="J70" t="s">
        <v>137</v>
      </c>
      <c r="K70" t="s">
        <v>138</v>
      </c>
      <c r="L70" s="17"/>
      <c r="M70" s="17"/>
      <c r="N70" s="17" t="s">
        <v>187</v>
      </c>
      <c r="O70" s="36"/>
      <c r="P70" s="17"/>
      <c r="Q70" s="17"/>
      <c r="U70" t="s">
        <v>186</v>
      </c>
      <c r="V70" t="s">
        <v>201</v>
      </c>
      <c r="X70" s="31">
        <v>43927</v>
      </c>
      <c r="Y70" s="31">
        <v>43927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5</v>
      </c>
      <c r="AH70">
        <v>1</v>
      </c>
      <c r="AI70">
        <v>57125</v>
      </c>
      <c r="AJ70">
        <v>2180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 x14ac:dyDescent="0.2">
      <c r="B71" t="s">
        <v>153</v>
      </c>
      <c r="C71" s="31">
        <v>43951</v>
      </c>
      <c r="D71" s="15">
        <v>417.37</v>
      </c>
      <c r="E71" s="15">
        <v>0</v>
      </c>
      <c r="F71" s="53" t="s">
        <v>133</v>
      </c>
      <c r="G71" t="s">
        <v>200</v>
      </c>
      <c r="H71" s="41" t="s">
        <v>135</v>
      </c>
      <c r="I71" t="s">
        <v>184</v>
      </c>
      <c r="J71" t="s">
        <v>137</v>
      </c>
      <c r="K71" t="s">
        <v>138</v>
      </c>
      <c r="L71" s="17"/>
      <c r="M71" s="17"/>
      <c r="N71" s="17" t="s">
        <v>188</v>
      </c>
      <c r="O71" s="36"/>
      <c r="P71" s="17"/>
      <c r="Q71" s="17"/>
      <c r="U71" t="s">
        <v>186</v>
      </c>
      <c r="V71" t="s">
        <v>201</v>
      </c>
      <c r="X71" s="31">
        <v>43927</v>
      </c>
      <c r="Y71" s="31">
        <v>43927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5</v>
      </c>
      <c r="AH71">
        <v>1</v>
      </c>
      <c r="AI71">
        <v>57125</v>
      </c>
      <c r="AJ71">
        <v>2180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 x14ac:dyDescent="0.2">
      <c r="B72" t="s">
        <v>159</v>
      </c>
      <c r="C72" s="31">
        <v>43951</v>
      </c>
      <c r="D72" s="15">
        <v>-2821.88</v>
      </c>
      <c r="E72" s="15">
        <v>0</v>
      </c>
      <c r="F72" s="53" t="s">
        <v>133</v>
      </c>
      <c r="G72" t="s">
        <v>202</v>
      </c>
      <c r="H72" s="41" t="s">
        <v>135</v>
      </c>
      <c r="I72" t="s">
        <v>190</v>
      </c>
      <c r="J72" t="s">
        <v>203</v>
      </c>
      <c r="K72" t="s">
        <v>138</v>
      </c>
      <c r="L72" s="17"/>
      <c r="M72" s="17"/>
      <c r="N72" s="17" t="s">
        <v>191</v>
      </c>
      <c r="O72" s="36"/>
      <c r="P72" s="17"/>
      <c r="Q72" s="17"/>
      <c r="U72" t="s">
        <v>192</v>
      </c>
      <c r="V72" t="s">
        <v>204</v>
      </c>
      <c r="X72" s="31">
        <v>43928</v>
      </c>
      <c r="Y72" s="31">
        <v>43928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5</v>
      </c>
      <c r="AH72">
        <v>1</v>
      </c>
      <c r="AI72">
        <v>50036</v>
      </c>
      <c r="AJ72">
        <v>2180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 x14ac:dyDescent="0.2">
      <c r="B73" t="s">
        <v>193</v>
      </c>
      <c r="C73" s="31">
        <v>43951</v>
      </c>
      <c r="D73" s="15">
        <v>-215.87</v>
      </c>
      <c r="E73" s="15">
        <v>0</v>
      </c>
      <c r="F73" s="53" t="s">
        <v>133</v>
      </c>
      <c r="G73" t="s">
        <v>202</v>
      </c>
      <c r="H73" s="41" t="s">
        <v>135</v>
      </c>
      <c r="I73" t="s">
        <v>190</v>
      </c>
      <c r="J73" t="s">
        <v>203</v>
      </c>
      <c r="K73" t="s">
        <v>138</v>
      </c>
      <c r="L73" s="17"/>
      <c r="M73" s="17"/>
      <c r="N73" s="17" t="s">
        <v>191</v>
      </c>
      <c r="O73" s="36"/>
      <c r="P73" s="17"/>
      <c r="Q73" s="17"/>
      <c r="U73" t="s">
        <v>192</v>
      </c>
      <c r="V73" t="s">
        <v>204</v>
      </c>
      <c r="X73" s="31">
        <v>43928</v>
      </c>
      <c r="Y73" s="31">
        <v>43928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5</v>
      </c>
      <c r="AH73">
        <v>1</v>
      </c>
      <c r="AI73">
        <v>50050</v>
      </c>
      <c r="AJ73">
        <v>2180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 x14ac:dyDescent="0.2">
      <c r="B74" t="s">
        <v>172</v>
      </c>
      <c r="C74" s="31">
        <v>43951</v>
      </c>
      <c r="D74" s="15">
        <v>-658.4</v>
      </c>
      <c r="E74" s="15">
        <v>0</v>
      </c>
      <c r="F74" s="53" t="s">
        <v>133</v>
      </c>
      <c r="G74" t="s">
        <v>202</v>
      </c>
      <c r="H74" s="41" t="s">
        <v>135</v>
      </c>
      <c r="I74" t="s">
        <v>190</v>
      </c>
      <c r="J74" t="s">
        <v>203</v>
      </c>
      <c r="K74" t="s">
        <v>138</v>
      </c>
      <c r="L74" s="17"/>
      <c r="M74" s="17"/>
      <c r="N74" s="17" t="s">
        <v>191</v>
      </c>
      <c r="O74" s="36"/>
      <c r="P74" s="17"/>
      <c r="Q74" s="17"/>
      <c r="U74" t="s">
        <v>192</v>
      </c>
      <c r="V74" t="s">
        <v>204</v>
      </c>
      <c r="X74" s="31">
        <v>43928</v>
      </c>
      <c r="Y74" s="31">
        <v>43928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5</v>
      </c>
      <c r="AH74">
        <v>1</v>
      </c>
      <c r="AI74">
        <v>52036</v>
      </c>
      <c r="AJ74">
        <v>2180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 x14ac:dyDescent="0.2">
      <c r="B75" t="s">
        <v>194</v>
      </c>
      <c r="C75" s="31">
        <v>43951</v>
      </c>
      <c r="D75" s="15">
        <v>-50.37</v>
      </c>
      <c r="E75" s="15">
        <v>0</v>
      </c>
      <c r="F75" s="53" t="s">
        <v>133</v>
      </c>
      <c r="G75" t="s">
        <v>202</v>
      </c>
      <c r="H75" s="41" t="s">
        <v>135</v>
      </c>
      <c r="I75" t="s">
        <v>190</v>
      </c>
      <c r="J75" t="s">
        <v>203</v>
      </c>
      <c r="K75" t="s">
        <v>138</v>
      </c>
      <c r="L75" s="17"/>
      <c r="M75" s="17"/>
      <c r="N75" s="17" t="s">
        <v>191</v>
      </c>
      <c r="O75" s="36"/>
      <c r="P75" s="17"/>
      <c r="Q75" s="17"/>
      <c r="U75" t="s">
        <v>192</v>
      </c>
      <c r="V75" t="s">
        <v>204</v>
      </c>
      <c r="X75" s="31">
        <v>43928</v>
      </c>
      <c r="Y75" s="31">
        <v>43928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5</v>
      </c>
      <c r="AH75">
        <v>1</v>
      </c>
      <c r="AI75">
        <v>52050</v>
      </c>
      <c r="AJ75">
        <v>2180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 x14ac:dyDescent="0.2">
      <c r="B76" t="s">
        <v>173</v>
      </c>
      <c r="C76" s="31">
        <v>43951</v>
      </c>
      <c r="D76" s="15">
        <v>-416.48</v>
      </c>
      <c r="E76" s="15">
        <v>0</v>
      </c>
      <c r="F76" s="53" t="s">
        <v>133</v>
      </c>
      <c r="G76" t="s">
        <v>202</v>
      </c>
      <c r="H76" s="41" t="s">
        <v>135</v>
      </c>
      <c r="I76" t="s">
        <v>190</v>
      </c>
      <c r="J76" t="s">
        <v>203</v>
      </c>
      <c r="K76" t="s">
        <v>138</v>
      </c>
      <c r="L76" s="17"/>
      <c r="M76" s="17"/>
      <c r="N76" s="17" t="s">
        <v>191</v>
      </c>
      <c r="O76" s="36"/>
      <c r="P76" s="17"/>
      <c r="Q76" s="17"/>
      <c r="U76" t="s">
        <v>192</v>
      </c>
      <c r="V76" t="s">
        <v>204</v>
      </c>
      <c r="X76" s="31">
        <v>43928</v>
      </c>
      <c r="Y76" s="31">
        <v>43928</v>
      </c>
      <c r="AA76" s="31"/>
      <c r="AB76" t="s">
        <v>9</v>
      </c>
      <c r="AC76">
        <v>0</v>
      </c>
      <c r="AD76">
        <v>0</v>
      </c>
      <c r="AE76">
        <v>0</v>
      </c>
      <c r="AF76">
        <v>0</v>
      </c>
      <c r="AG76">
        <v>5</v>
      </c>
      <c r="AH76">
        <v>1</v>
      </c>
      <c r="AI76">
        <v>55036</v>
      </c>
      <c r="AJ76">
        <v>2180</v>
      </c>
      <c r="AK76">
        <v>0</v>
      </c>
      <c r="AL76">
        <v>19</v>
      </c>
      <c r="AO76" s="41"/>
      <c r="AP76" s="41"/>
      <c r="AQ76" t="str">
        <f t="shared" si="0"/>
        <v/>
      </c>
      <c r="AS76" t="str">
        <f t="shared" si="1"/>
        <v>wci_corp</v>
      </c>
    </row>
    <row r="77" spans="2:45" x14ac:dyDescent="0.2">
      <c r="B77" t="s">
        <v>195</v>
      </c>
      <c r="C77" s="31">
        <v>43951</v>
      </c>
      <c r="D77" s="15">
        <v>-31.86</v>
      </c>
      <c r="E77" s="15">
        <v>0</v>
      </c>
      <c r="F77" s="53" t="s">
        <v>133</v>
      </c>
      <c r="G77" t="s">
        <v>202</v>
      </c>
      <c r="H77" s="41" t="s">
        <v>135</v>
      </c>
      <c r="I77" t="s">
        <v>190</v>
      </c>
      <c r="J77" t="s">
        <v>203</v>
      </c>
      <c r="K77" t="s">
        <v>138</v>
      </c>
      <c r="L77" s="17"/>
      <c r="M77" s="17"/>
      <c r="N77" s="17" t="s">
        <v>191</v>
      </c>
      <c r="O77" s="36"/>
      <c r="P77" s="17"/>
      <c r="Q77" s="17"/>
      <c r="U77" t="s">
        <v>192</v>
      </c>
      <c r="V77" t="s">
        <v>204</v>
      </c>
      <c r="X77" s="31">
        <v>43928</v>
      </c>
      <c r="Y77" s="31">
        <v>43928</v>
      </c>
      <c r="AA77" s="31"/>
      <c r="AB77" t="s">
        <v>9</v>
      </c>
      <c r="AC77">
        <v>0</v>
      </c>
      <c r="AD77">
        <v>0</v>
      </c>
      <c r="AE77">
        <v>0</v>
      </c>
      <c r="AF77">
        <v>0</v>
      </c>
      <c r="AG77">
        <v>5</v>
      </c>
      <c r="AH77">
        <v>1</v>
      </c>
      <c r="AI77">
        <v>55050</v>
      </c>
      <c r="AJ77">
        <v>2180</v>
      </c>
      <c r="AK77">
        <v>0</v>
      </c>
      <c r="AL77">
        <v>19</v>
      </c>
      <c r="AO77" s="41"/>
      <c r="AP77" s="41"/>
      <c r="AQ77" t="str">
        <f t="shared" si="0"/>
        <v/>
      </c>
      <c r="AS77" t="str">
        <f t="shared" si="1"/>
        <v>wci_corp</v>
      </c>
    </row>
    <row r="78" spans="2:45" x14ac:dyDescent="0.2">
      <c r="B78" t="s">
        <v>175</v>
      </c>
      <c r="C78" s="31">
        <v>43951</v>
      </c>
      <c r="D78" s="15">
        <v>-250</v>
      </c>
      <c r="E78" s="15">
        <v>0</v>
      </c>
      <c r="F78" s="53" t="s">
        <v>133</v>
      </c>
      <c r="G78" t="s">
        <v>202</v>
      </c>
      <c r="H78" s="41" t="s">
        <v>135</v>
      </c>
      <c r="I78" t="s">
        <v>190</v>
      </c>
      <c r="J78" t="s">
        <v>203</v>
      </c>
      <c r="K78" t="s">
        <v>138</v>
      </c>
      <c r="L78" s="17"/>
      <c r="M78" s="17"/>
      <c r="N78" s="17" t="s">
        <v>191</v>
      </c>
      <c r="O78" s="36"/>
      <c r="P78" s="17"/>
      <c r="Q78" s="17"/>
      <c r="U78" t="s">
        <v>192</v>
      </c>
      <c r="V78" t="s">
        <v>204</v>
      </c>
      <c r="X78" s="31">
        <v>43928</v>
      </c>
      <c r="Y78" s="31">
        <v>43928</v>
      </c>
      <c r="AA78" s="31"/>
      <c r="AB78" t="s">
        <v>9</v>
      </c>
      <c r="AC78">
        <v>0</v>
      </c>
      <c r="AD78">
        <v>0</v>
      </c>
      <c r="AE78">
        <v>0</v>
      </c>
      <c r="AF78">
        <v>0</v>
      </c>
      <c r="AG78">
        <v>5</v>
      </c>
      <c r="AH78">
        <v>1</v>
      </c>
      <c r="AI78">
        <v>56036</v>
      </c>
      <c r="AJ78">
        <v>2180</v>
      </c>
      <c r="AK78">
        <v>0</v>
      </c>
      <c r="AL78">
        <v>19</v>
      </c>
      <c r="AO78" s="41"/>
      <c r="AP78" s="41"/>
      <c r="AQ78" t="str">
        <f t="shared" si="0"/>
        <v/>
      </c>
      <c r="AS78" t="str">
        <f t="shared" si="1"/>
        <v>wci_corp</v>
      </c>
    </row>
    <row r="79" spans="2:45" x14ac:dyDescent="0.2">
      <c r="B79" t="s">
        <v>196</v>
      </c>
      <c r="C79" s="31">
        <v>43951</v>
      </c>
      <c r="D79" s="15">
        <v>-19.13</v>
      </c>
      <c r="E79" s="15">
        <v>0</v>
      </c>
      <c r="F79" s="53" t="s">
        <v>133</v>
      </c>
      <c r="G79" t="s">
        <v>202</v>
      </c>
      <c r="H79" s="41" t="s">
        <v>135</v>
      </c>
      <c r="I79" t="s">
        <v>190</v>
      </c>
      <c r="J79" t="s">
        <v>203</v>
      </c>
      <c r="K79" t="s">
        <v>138</v>
      </c>
      <c r="L79" s="17"/>
      <c r="M79" s="17"/>
      <c r="N79" s="17" t="s">
        <v>191</v>
      </c>
      <c r="O79" s="36"/>
      <c r="P79" s="17"/>
      <c r="Q79" s="17"/>
      <c r="U79" t="s">
        <v>192</v>
      </c>
      <c r="V79" t="s">
        <v>204</v>
      </c>
      <c r="X79" s="31">
        <v>43928</v>
      </c>
      <c r="Y79" s="31">
        <v>43928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5</v>
      </c>
      <c r="AH79">
        <v>1</v>
      </c>
      <c r="AI79">
        <v>56050</v>
      </c>
      <c r="AJ79">
        <v>2180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 x14ac:dyDescent="0.2">
      <c r="B80" t="s">
        <v>176</v>
      </c>
      <c r="C80" s="31">
        <v>43951</v>
      </c>
      <c r="D80" s="15">
        <v>-869.42</v>
      </c>
      <c r="E80" s="15">
        <v>0</v>
      </c>
      <c r="F80" s="53" t="s">
        <v>133</v>
      </c>
      <c r="G80" t="s">
        <v>202</v>
      </c>
      <c r="H80" s="41" t="s">
        <v>135</v>
      </c>
      <c r="I80" t="s">
        <v>190</v>
      </c>
      <c r="J80" t="s">
        <v>203</v>
      </c>
      <c r="K80" t="s">
        <v>138</v>
      </c>
      <c r="L80" s="17"/>
      <c r="M80" s="17"/>
      <c r="N80" s="17" t="s">
        <v>191</v>
      </c>
      <c r="O80" s="36"/>
      <c r="P80" s="17"/>
      <c r="Q80" s="17"/>
      <c r="U80" t="s">
        <v>192</v>
      </c>
      <c r="V80" t="s">
        <v>204</v>
      </c>
      <c r="X80" s="31">
        <v>43928</v>
      </c>
      <c r="Y80" s="31">
        <v>43928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5</v>
      </c>
      <c r="AH80">
        <v>1</v>
      </c>
      <c r="AI80">
        <v>70036</v>
      </c>
      <c r="AJ80">
        <v>2180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 x14ac:dyDescent="0.2">
      <c r="B81" t="s">
        <v>197</v>
      </c>
      <c r="C81" s="31">
        <v>43951</v>
      </c>
      <c r="D81" s="15">
        <v>-66.510000000000005</v>
      </c>
      <c r="E81" s="15">
        <v>0</v>
      </c>
      <c r="F81" s="53" t="s">
        <v>133</v>
      </c>
      <c r="G81" t="s">
        <v>202</v>
      </c>
      <c r="H81" s="41" t="s">
        <v>135</v>
      </c>
      <c r="I81" t="s">
        <v>190</v>
      </c>
      <c r="J81" t="s">
        <v>203</v>
      </c>
      <c r="K81" t="s">
        <v>138</v>
      </c>
      <c r="L81" s="17"/>
      <c r="M81" s="17"/>
      <c r="N81" s="17" t="s">
        <v>191</v>
      </c>
      <c r="O81" s="36"/>
      <c r="P81" s="17"/>
      <c r="Q81" s="17"/>
      <c r="U81" t="s">
        <v>192</v>
      </c>
      <c r="V81" t="s">
        <v>204</v>
      </c>
      <c r="X81" s="31">
        <v>43928</v>
      </c>
      <c r="Y81" s="31">
        <v>43928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5</v>
      </c>
      <c r="AH81">
        <v>1</v>
      </c>
      <c r="AI81">
        <v>70050</v>
      </c>
      <c r="AJ81">
        <v>2180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 x14ac:dyDescent="0.2">
      <c r="B82" t="s">
        <v>159</v>
      </c>
      <c r="C82" s="31">
        <v>43951</v>
      </c>
      <c r="D82" s="15">
        <v>186.6</v>
      </c>
      <c r="E82" s="15">
        <v>0</v>
      </c>
      <c r="F82" s="53" t="s">
        <v>133</v>
      </c>
      <c r="G82" t="s">
        <v>205</v>
      </c>
      <c r="H82" s="41" t="s">
        <v>135</v>
      </c>
      <c r="I82" t="s">
        <v>206</v>
      </c>
      <c r="J82" t="s">
        <v>207</v>
      </c>
      <c r="K82" t="s">
        <v>138</v>
      </c>
      <c r="L82" s="17"/>
      <c r="M82" s="17"/>
      <c r="N82" s="17" t="s">
        <v>208</v>
      </c>
      <c r="O82" s="36"/>
      <c r="P82" s="17"/>
      <c r="Q82" s="17"/>
      <c r="U82" t="s">
        <v>209</v>
      </c>
      <c r="V82" t="s">
        <v>209</v>
      </c>
      <c r="X82" s="31">
        <v>43937</v>
      </c>
      <c r="Y82" s="31">
        <v>43937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50036</v>
      </c>
      <c r="AJ82">
        <v>2180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 x14ac:dyDescent="0.2">
      <c r="B83" t="s">
        <v>164</v>
      </c>
      <c r="C83" s="31">
        <v>43951</v>
      </c>
      <c r="D83" s="15">
        <v>1142.72</v>
      </c>
      <c r="E83" s="15">
        <v>0</v>
      </c>
      <c r="F83" s="53" t="s">
        <v>133</v>
      </c>
      <c r="G83" t="s">
        <v>205</v>
      </c>
      <c r="H83" s="41" t="s">
        <v>135</v>
      </c>
      <c r="I83" t="s">
        <v>206</v>
      </c>
      <c r="J83" t="s">
        <v>207</v>
      </c>
      <c r="K83" t="s">
        <v>138</v>
      </c>
      <c r="L83" s="17"/>
      <c r="M83" s="17"/>
      <c r="N83" s="17" t="s">
        <v>208</v>
      </c>
      <c r="O83" s="36"/>
      <c r="P83" s="17"/>
      <c r="Q83" s="17"/>
      <c r="U83" t="s">
        <v>209</v>
      </c>
      <c r="V83" t="s">
        <v>209</v>
      </c>
      <c r="X83" s="31">
        <v>43937</v>
      </c>
      <c r="Y83" s="31">
        <v>43937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50036</v>
      </c>
      <c r="AJ83">
        <v>2180</v>
      </c>
      <c r="AK83">
        <v>100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 x14ac:dyDescent="0.2">
      <c r="B84" t="s">
        <v>165</v>
      </c>
      <c r="C84" s="31">
        <v>43951</v>
      </c>
      <c r="D84" s="15">
        <v>5642.8</v>
      </c>
      <c r="E84" s="15">
        <v>0</v>
      </c>
      <c r="F84" s="53" t="s">
        <v>133</v>
      </c>
      <c r="G84" t="s">
        <v>205</v>
      </c>
      <c r="H84" s="41" t="s">
        <v>135</v>
      </c>
      <c r="I84" t="s">
        <v>206</v>
      </c>
      <c r="J84" t="s">
        <v>207</v>
      </c>
      <c r="K84" t="s">
        <v>138</v>
      </c>
      <c r="L84" s="17"/>
      <c r="M84" s="17"/>
      <c r="N84" s="17" t="s">
        <v>208</v>
      </c>
      <c r="O84" s="36"/>
      <c r="P84" s="17"/>
      <c r="Q84" s="17"/>
      <c r="U84" t="s">
        <v>209</v>
      </c>
      <c r="V84" t="s">
        <v>209</v>
      </c>
      <c r="X84" s="31">
        <v>43937</v>
      </c>
      <c r="Y84" s="31">
        <v>43937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50036</v>
      </c>
      <c r="AJ84">
        <v>2180</v>
      </c>
      <c r="AK84">
        <v>200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 x14ac:dyDescent="0.2">
      <c r="B85" t="s">
        <v>166</v>
      </c>
      <c r="C85" s="31">
        <v>43951</v>
      </c>
      <c r="D85" s="15">
        <v>4802.5</v>
      </c>
      <c r="E85" s="15">
        <v>0</v>
      </c>
      <c r="F85" s="53" t="s">
        <v>133</v>
      </c>
      <c r="G85" t="s">
        <v>205</v>
      </c>
      <c r="H85" s="41" t="s">
        <v>135</v>
      </c>
      <c r="I85" t="s">
        <v>206</v>
      </c>
      <c r="J85" t="s">
        <v>207</v>
      </c>
      <c r="K85" t="s">
        <v>138</v>
      </c>
      <c r="L85" s="17"/>
      <c r="M85" s="17"/>
      <c r="N85" s="17" t="s">
        <v>208</v>
      </c>
      <c r="O85" s="36"/>
      <c r="P85" s="17"/>
      <c r="Q85" s="17"/>
      <c r="U85" t="s">
        <v>209</v>
      </c>
      <c r="V85" t="s">
        <v>209</v>
      </c>
      <c r="X85" s="31">
        <v>43937</v>
      </c>
      <c r="Y85" s="31">
        <v>43937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50036</v>
      </c>
      <c r="AJ85">
        <v>2180</v>
      </c>
      <c r="AK85">
        <v>210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 x14ac:dyDescent="0.2">
      <c r="B86" t="s">
        <v>167</v>
      </c>
      <c r="C86" s="31">
        <v>43951</v>
      </c>
      <c r="D86" s="15">
        <v>789.34</v>
      </c>
      <c r="E86" s="15">
        <v>0</v>
      </c>
      <c r="F86" s="53" t="s">
        <v>133</v>
      </c>
      <c r="G86" t="s">
        <v>205</v>
      </c>
      <c r="H86" s="41" t="s">
        <v>135</v>
      </c>
      <c r="I86" t="s">
        <v>206</v>
      </c>
      <c r="J86" t="s">
        <v>207</v>
      </c>
      <c r="K86" t="s">
        <v>138</v>
      </c>
      <c r="L86" s="17"/>
      <c r="M86" s="17"/>
      <c r="N86" s="17" t="s">
        <v>208</v>
      </c>
      <c r="O86" s="36"/>
      <c r="P86" s="17"/>
      <c r="Q86" s="17"/>
      <c r="U86" t="s">
        <v>209</v>
      </c>
      <c r="V86" t="s">
        <v>209</v>
      </c>
      <c r="X86" s="31">
        <v>43937</v>
      </c>
      <c r="Y86" s="31">
        <v>43937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50036</v>
      </c>
      <c r="AJ86">
        <v>2180</v>
      </c>
      <c r="AK86">
        <v>300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 x14ac:dyDescent="0.2">
      <c r="B87" t="s">
        <v>168</v>
      </c>
      <c r="C87" s="31">
        <v>43951</v>
      </c>
      <c r="D87" s="15">
        <v>270.8</v>
      </c>
      <c r="E87" s="15">
        <v>0</v>
      </c>
      <c r="F87" s="53" t="s">
        <v>133</v>
      </c>
      <c r="G87" t="s">
        <v>205</v>
      </c>
      <c r="H87" s="41" t="s">
        <v>135</v>
      </c>
      <c r="I87" t="s">
        <v>206</v>
      </c>
      <c r="J87" t="s">
        <v>207</v>
      </c>
      <c r="K87" t="s">
        <v>138</v>
      </c>
      <c r="L87" s="17"/>
      <c r="M87" s="17"/>
      <c r="N87" s="17" t="s">
        <v>208</v>
      </c>
      <c r="O87" s="36"/>
      <c r="P87" s="17"/>
      <c r="Q87" s="17"/>
      <c r="U87" t="s">
        <v>209</v>
      </c>
      <c r="V87" t="s">
        <v>209</v>
      </c>
      <c r="X87" s="31">
        <v>43937</v>
      </c>
      <c r="Y87" s="31">
        <v>43937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50036</v>
      </c>
      <c r="AJ87">
        <v>2180</v>
      </c>
      <c r="AK87">
        <v>301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 x14ac:dyDescent="0.2">
      <c r="B88" t="s">
        <v>169</v>
      </c>
      <c r="C88" s="31">
        <v>43951</v>
      </c>
      <c r="D88" s="15">
        <v>617.4</v>
      </c>
      <c r="E88" s="15">
        <v>0</v>
      </c>
      <c r="F88" s="53" t="s">
        <v>133</v>
      </c>
      <c r="G88" t="s">
        <v>205</v>
      </c>
      <c r="H88" s="41" t="s">
        <v>135</v>
      </c>
      <c r="I88" t="s">
        <v>206</v>
      </c>
      <c r="J88" t="s">
        <v>207</v>
      </c>
      <c r="K88" t="s">
        <v>138</v>
      </c>
      <c r="L88" s="17"/>
      <c r="M88" s="17"/>
      <c r="N88" s="17" t="s">
        <v>208</v>
      </c>
      <c r="O88" s="36"/>
      <c r="P88" s="17"/>
      <c r="Q88" s="17"/>
      <c r="U88" t="s">
        <v>209</v>
      </c>
      <c r="V88" t="s">
        <v>209</v>
      </c>
      <c r="X88" s="31">
        <v>43937</v>
      </c>
      <c r="Y88" s="31">
        <v>43937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50036</v>
      </c>
      <c r="AJ88">
        <v>2180</v>
      </c>
      <c r="AK88">
        <v>320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 x14ac:dyDescent="0.2">
      <c r="B89" t="s">
        <v>170</v>
      </c>
      <c r="C89" s="31">
        <v>43951</v>
      </c>
      <c r="D89" s="15">
        <v>404.24</v>
      </c>
      <c r="E89" s="15">
        <v>0</v>
      </c>
      <c r="F89" s="53" t="s">
        <v>133</v>
      </c>
      <c r="G89" t="s">
        <v>205</v>
      </c>
      <c r="H89" s="41" t="s">
        <v>135</v>
      </c>
      <c r="I89" t="s">
        <v>206</v>
      </c>
      <c r="J89" t="s">
        <v>207</v>
      </c>
      <c r="K89" t="s">
        <v>138</v>
      </c>
      <c r="L89" s="17"/>
      <c r="M89" s="17"/>
      <c r="N89" s="17" t="s">
        <v>208</v>
      </c>
      <c r="O89" s="36"/>
      <c r="P89" s="17"/>
      <c r="Q89" s="17"/>
      <c r="U89" t="s">
        <v>209</v>
      </c>
      <c r="V89" t="s">
        <v>209</v>
      </c>
      <c r="X89" s="31">
        <v>43937</v>
      </c>
      <c r="Y89" s="31">
        <v>43937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50036</v>
      </c>
      <c r="AJ89">
        <v>2180</v>
      </c>
      <c r="AK89">
        <v>500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 x14ac:dyDescent="0.2">
      <c r="B90" t="s">
        <v>171</v>
      </c>
      <c r="C90" s="31">
        <v>43951</v>
      </c>
      <c r="D90" s="15">
        <v>310.89999999999998</v>
      </c>
      <c r="E90" s="15">
        <v>0</v>
      </c>
      <c r="F90" s="53" t="s">
        <v>133</v>
      </c>
      <c r="G90" t="s">
        <v>205</v>
      </c>
      <c r="H90" s="41" t="s">
        <v>135</v>
      </c>
      <c r="I90" t="s">
        <v>206</v>
      </c>
      <c r="J90" t="s">
        <v>207</v>
      </c>
      <c r="K90" t="s">
        <v>138</v>
      </c>
      <c r="L90" s="17"/>
      <c r="M90" s="17"/>
      <c r="N90" s="17" t="s">
        <v>208</v>
      </c>
      <c r="O90" s="36"/>
      <c r="P90" s="17"/>
      <c r="Q90" s="17"/>
      <c r="U90" t="s">
        <v>209</v>
      </c>
      <c r="V90" t="s">
        <v>209</v>
      </c>
      <c r="X90" s="31">
        <v>43937</v>
      </c>
      <c r="Y90" s="31">
        <v>43937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50036</v>
      </c>
      <c r="AJ90">
        <v>2180</v>
      </c>
      <c r="AK90">
        <v>501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 x14ac:dyDescent="0.2">
      <c r="B91" t="s">
        <v>132</v>
      </c>
      <c r="C91" s="31">
        <v>43951</v>
      </c>
      <c r="D91" s="15">
        <v>668.48</v>
      </c>
      <c r="E91" s="15">
        <v>0</v>
      </c>
      <c r="F91" s="53" t="s">
        <v>133</v>
      </c>
      <c r="G91" t="s">
        <v>205</v>
      </c>
      <c r="H91" s="41" t="s">
        <v>135</v>
      </c>
      <c r="I91" t="s">
        <v>206</v>
      </c>
      <c r="J91" t="s">
        <v>207</v>
      </c>
      <c r="K91" t="s">
        <v>138</v>
      </c>
      <c r="L91" s="17"/>
      <c r="M91" s="17"/>
      <c r="N91" s="17" t="s">
        <v>210</v>
      </c>
      <c r="O91" s="36"/>
      <c r="P91" s="17"/>
      <c r="Q91" s="17"/>
      <c r="U91" t="s">
        <v>209</v>
      </c>
      <c r="V91" t="s">
        <v>209</v>
      </c>
      <c r="X91" s="31">
        <v>43937</v>
      </c>
      <c r="Y91" s="31">
        <v>43937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50065</v>
      </c>
      <c r="AJ91">
        <v>2180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 x14ac:dyDescent="0.2">
      <c r="B92" t="s">
        <v>132</v>
      </c>
      <c r="C92" s="31">
        <v>43951</v>
      </c>
      <c r="D92" s="15">
        <v>1132</v>
      </c>
      <c r="E92" s="15">
        <v>0</v>
      </c>
      <c r="F92" s="53" t="s">
        <v>133</v>
      </c>
      <c r="G92" t="s">
        <v>205</v>
      </c>
      <c r="H92" s="41" t="s">
        <v>135</v>
      </c>
      <c r="I92" t="s">
        <v>206</v>
      </c>
      <c r="J92" t="s">
        <v>207</v>
      </c>
      <c r="K92" t="s">
        <v>138</v>
      </c>
      <c r="L92" s="17"/>
      <c r="M92" s="17"/>
      <c r="N92" s="17" t="s">
        <v>210</v>
      </c>
      <c r="O92" s="36"/>
      <c r="P92" s="17"/>
      <c r="Q92" s="17"/>
      <c r="U92" t="s">
        <v>209</v>
      </c>
      <c r="V92" t="s">
        <v>209</v>
      </c>
      <c r="X92" s="31">
        <v>43937</v>
      </c>
      <c r="Y92" s="31">
        <v>43937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50065</v>
      </c>
      <c r="AJ92">
        <v>2180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 x14ac:dyDescent="0.2">
      <c r="B93" t="s">
        <v>132</v>
      </c>
      <c r="C93" s="31">
        <v>43951</v>
      </c>
      <c r="D93" s="15">
        <v>668.4</v>
      </c>
      <c r="E93" s="15">
        <v>0</v>
      </c>
      <c r="F93" s="53" t="s">
        <v>133</v>
      </c>
      <c r="G93" t="s">
        <v>205</v>
      </c>
      <c r="H93" s="41" t="s">
        <v>135</v>
      </c>
      <c r="I93" t="s">
        <v>206</v>
      </c>
      <c r="J93" t="s">
        <v>207</v>
      </c>
      <c r="K93" t="s">
        <v>138</v>
      </c>
      <c r="L93" s="17"/>
      <c r="M93" s="17"/>
      <c r="N93" s="17" t="s">
        <v>210</v>
      </c>
      <c r="O93" s="36"/>
      <c r="P93" s="17"/>
      <c r="Q93" s="17"/>
      <c r="U93" t="s">
        <v>209</v>
      </c>
      <c r="V93" t="s">
        <v>209</v>
      </c>
      <c r="X93" s="31">
        <v>43937</v>
      </c>
      <c r="Y93" s="31">
        <v>43937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50065</v>
      </c>
      <c r="AJ93">
        <v>2180</v>
      </c>
      <c r="AK93">
        <v>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 x14ac:dyDescent="0.2">
      <c r="B94" t="s">
        <v>172</v>
      </c>
      <c r="C94" s="31">
        <v>43951</v>
      </c>
      <c r="D94" s="15">
        <v>3448.6</v>
      </c>
      <c r="E94" s="15">
        <v>0</v>
      </c>
      <c r="F94" s="53" t="s">
        <v>133</v>
      </c>
      <c r="G94" t="s">
        <v>205</v>
      </c>
      <c r="H94" s="41" t="s">
        <v>135</v>
      </c>
      <c r="I94" t="s">
        <v>206</v>
      </c>
      <c r="J94" t="s">
        <v>207</v>
      </c>
      <c r="K94" t="s">
        <v>138</v>
      </c>
      <c r="L94" s="17"/>
      <c r="M94" s="17"/>
      <c r="N94" s="17" t="s">
        <v>208</v>
      </c>
      <c r="O94" s="36"/>
      <c r="P94" s="17"/>
      <c r="Q94" s="17"/>
      <c r="U94" t="s">
        <v>209</v>
      </c>
      <c r="V94" t="s">
        <v>209</v>
      </c>
      <c r="X94" s="31">
        <v>43937</v>
      </c>
      <c r="Y94" s="31">
        <v>43937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52036</v>
      </c>
      <c r="AJ94">
        <v>2180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 x14ac:dyDescent="0.2">
      <c r="B95" t="s">
        <v>173</v>
      </c>
      <c r="C95" s="31">
        <v>43951</v>
      </c>
      <c r="D95" s="15">
        <v>1009.5</v>
      </c>
      <c r="E95" s="15">
        <v>0</v>
      </c>
      <c r="F95" s="53" t="s">
        <v>133</v>
      </c>
      <c r="G95" t="s">
        <v>205</v>
      </c>
      <c r="H95" s="41" t="s">
        <v>135</v>
      </c>
      <c r="I95" t="s">
        <v>206</v>
      </c>
      <c r="J95" t="s">
        <v>207</v>
      </c>
      <c r="K95" t="s">
        <v>138</v>
      </c>
      <c r="L95" s="17"/>
      <c r="M95" s="17"/>
      <c r="N95" s="17" t="s">
        <v>208</v>
      </c>
      <c r="O95" s="36"/>
      <c r="P95" s="17"/>
      <c r="Q95" s="17"/>
      <c r="U95" t="s">
        <v>209</v>
      </c>
      <c r="V95" t="s">
        <v>209</v>
      </c>
      <c r="X95" s="31">
        <v>43937</v>
      </c>
      <c r="Y95" s="31">
        <v>43937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55036</v>
      </c>
      <c r="AJ95">
        <v>2180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 x14ac:dyDescent="0.2">
      <c r="B96" t="s">
        <v>174</v>
      </c>
      <c r="C96" s="31">
        <v>43951</v>
      </c>
      <c r="D96" s="15">
        <v>952.98</v>
      </c>
      <c r="E96" s="15">
        <v>0</v>
      </c>
      <c r="F96" s="53" t="s">
        <v>133</v>
      </c>
      <c r="G96" t="s">
        <v>205</v>
      </c>
      <c r="H96" s="41" t="s">
        <v>135</v>
      </c>
      <c r="I96" t="s">
        <v>206</v>
      </c>
      <c r="J96" t="s">
        <v>207</v>
      </c>
      <c r="K96" t="s">
        <v>138</v>
      </c>
      <c r="L96" s="17"/>
      <c r="M96" s="17"/>
      <c r="N96" s="17" t="s">
        <v>208</v>
      </c>
      <c r="O96" s="36"/>
      <c r="P96" s="17"/>
      <c r="Q96" s="17"/>
      <c r="U96" t="s">
        <v>209</v>
      </c>
      <c r="V96" t="s">
        <v>209</v>
      </c>
      <c r="X96" s="31">
        <v>43937</v>
      </c>
      <c r="Y96" s="31">
        <v>43937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55036</v>
      </c>
      <c r="AJ96">
        <v>2180</v>
      </c>
      <c r="AK96">
        <v>200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 x14ac:dyDescent="0.2">
      <c r="B97" t="s">
        <v>211</v>
      </c>
      <c r="C97" s="31">
        <v>43951</v>
      </c>
      <c r="D97" s="15">
        <v>480</v>
      </c>
      <c r="E97" s="15">
        <v>0</v>
      </c>
      <c r="F97" s="53" t="s">
        <v>133</v>
      </c>
      <c r="G97" t="s">
        <v>205</v>
      </c>
      <c r="H97" s="41" t="s">
        <v>135</v>
      </c>
      <c r="I97" t="s">
        <v>206</v>
      </c>
      <c r="J97" t="s">
        <v>207</v>
      </c>
      <c r="K97" t="s">
        <v>138</v>
      </c>
      <c r="L97" s="17"/>
      <c r="M97" s="17"/>
      <c r="N97" s="17" t="s">
        <v>210</v>
      </c>
      <c r="O97" s="36"/>
      <c r="P97" s="17"/>
      <c r="Q97" s="17"/>
      <c r="U97" t="s">
        <v>209</v>
      </c>
      <c r="V97" t="s">
        <v>209</v>
      </c>
      <c r="X97" s="31">
        <v>43937</v>
      </c>
      <c r="Y97" s="31">
        <v>43937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55065</v>
      </c>
      <c r="AJ97">
        <v>2180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 x14ac:dyDescent="0.2">
      <c r="B98" t="s">
        <v>175</v>
      </c>
      <c r="C98" s="31">
        <v>43951</v>
      </c>
      <c r="D98" s="15">
        <v>1250</v>
      </c>
      <c r="E98" s="15">
        <v>0</v>
      </c>
      <c r="F98" s="53" t="s">
        <v>133</v>
      </c>
      <c r="G98" t="s">
        <v>205</v>
      </c>
      <c r="H98" s="41" t="s">
        <v>135</v>
      </c>
      <c r="I98" t="s">
        <v>206</v>
      </c>
      <c r="J98" t="s">
        <v>207</v>
      </c>
      <c r="K98" t="s">
        <v>138</v>
      </c>
      <c r="L98" s="17"/>
      <c r="M98" s="17"/>
      <c r="N98" s="17" t="s">
        <v>208</v>
      </c>
      <c r="O98" s="36"/>
      <c r="P98" s="17"/>
      <c r="Q98" s="17"/>
      <c r="U98" t="s">
        <v>209</v>
      </c>
      <c r="V98" t="s">
        <v>209</v>
      </c>
      <c r="X98" s="31">
        <v>43937</v>
      </c>
      <c r="Y98" s="31">
        <v>43937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56036</v>
      </c>
      <c r="AJ98">
        <v>2180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 x14ac:dyDescent="0.2">
      <c r="B99" t="s">
        <v>176</v>
      </c>
      <c r="C99" s="31">
        <v>43951</v>
      </c>
      <c r="D99" s="15">
        <v>3743.82</v>
      </c>
      <c r="E99" s="15">
        <v>0</v>
      </c>
      <c r="F99" s="53" t="s">
        <v>133</v>
      </c>
      <c r="G99" t="s">
        <v>205</v>
      </c>
      <c r="H99" s="41" t="s">
        <v>135</v>
      </c>
      <c r="I99" t="s">
        <v>206</v>
      </c>
      <c r="J99" t="s">
        <v>207</v>
      </c>
      <c r="K99" t="s">
        <v>138</v>
      </c>
      <c r="L99" s="17"/>
      <c r="M99" s="17"/>
      <c r="N99" s="17" t="s">
        <v>208</v>
      </c>
      <c r="O99" s="36"/>
      <c r="P99" s="17"/>
      <c r="Q99" s="17"/>
      <c r="U99" t="s">
        <v>209</v>
      </c>
      <c r="V99" t="s">
        <v>209</v>
      </c>
      <c r="X99" s="31">
        <v>43937</v>
      </c>
      <c r="Y99" s="31">
        <v>43937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70036</v>
      </c>
      <c r="AJ99">
        <v>2180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 x14ac:dyDescent="0.2">
      <c r="B100" t="s">
        <v>177</v>
      </c>
      <c r="C100" s="31">
        <v>43951</v>
      </c>
      <c r="D100" s="15">
        <v>325.2</v>
      </c>
      <c r="E100" s="15">
        <v>0</v>
      </c>
      <c r="F100" s="53" t="s">
        <v>133</v>
      </c>
      <c r="G100" t="s">
        <v>205</v>
      </c>
      <c r="H100" s="41" t="s">
        <v>135</v>
      </c>
      <c r="I100" t="s">
        <v>206</v>
      </c>
      <c r="J100" t="s">
        <v>207</v>
      </c>
      <c r="K100" t="s">
        <v>138</v>
      </c>
      <c r="L100" s="17"/>
      <c r="M100" s="17"/>
      <c r="N100" s="17" t="s">
        <v>208</v>
      </c>
      <c r="O100" s="36"/>
      <c r="P100" s="17"/>
      <c r="Q100" s="17"/>
      <c r="U100" t="s">
        <v>209</v>
      </c>
      <c r="V100" t="s">
        <v>209</v>
      </c>
      <c r="X100" s="31">
        <v>43937</v>
      </c>
      <c r="Y100" s="31">
        <v>43937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70036</v>
      </c>
      <c r="AJ100">
        <v>2180</v>
      </c>
      <c r="AK100">
        <v>700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 x14ac:dyDescent="0.2">
      <c r="B101" t="s">
        <v>212</v>
      </c>
      <c r="C101" s="31">
        <v>43951</v>
      </c>
      <c r="D101" s="15">
        <v>445.6</v>
      </c>
      <c r="E101" s="15">
        <v>0</v>
      </c>
      <c r="F101" s="53" t="s">
        <v>133</v>
      </c>
      <c r="G101" t="s">
        <v>213</v>
      </c>
      <c r="H101" s="41" t="s">
        <v>135</v>
      </c>
      <c r="I101" t="s">
        <v>214</v>
      </c>
      <c r="J101" t="s">
        <v>215</v>
      </c>
      <c r="K101" t="s">
        <v>138</v>
      </c>
      <c r="L101" s="17"/>
      <c r="M101" s="17"/>
      <c r="N101" s="17" t="s">
        <v>139</v>
      </c>
      <c r="O101" s="36"/>
      <c r="P101" s="17"/>
      <c r="Q101" s="17"/>
      <c r="U101" t="s">
        <v>216</v>
      </c>
      <c r="V101" t="s">
        <v>216</v>
      </c>
      <c r="X101" s="31">
        <v>43951</v>
      </c>
      <c r="Y101" s="31">
        <v>43951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50020</v>
      </c>
      <c r="AJ101">
        <v>2180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 x14ac:dyDescent="0.2">
      <c r="B102" t="s">
        <v>212</v>
      </c>
      <c r="C102" s="31">
        <v>43951</v>
      </c>
      <c r="D102" s="15">
        <v>445.6</v>
      </c>
      <c r="E102" s="15">
        <v>0</v>
      </c>
      <c r="F102" s="53" t="s">
        <v>133</v>
      </c>
      <c r="G102" t="s">
        <v>213</v>
      </c>
      <c r="H102" s="41" t="s">
        <v>135</v>
      </c>
      <c r="I102" t="s">
        <v>214</v>
      </c>
      <c r="J102" t="s">
        <v>215</v>
      </c>
      <c r="K102" t="s">
        <v>138</v>
      </c>
      <c r="L102" s="17"/>
      <c r="M102" s="17"/>
      <c r="N102" s="17" t="s">
        <v>139</v>
      </c>
      <c r="O102" s="36"/>
      <c r="P102" s="17"/>
      <c r="Q102" s="17"/>
      <c r="U102" t="s">
        <v>216</v>
      </c>
      <c r="V102" t="s">
        <v>216</v>
      </c>
      <c r="X102" s="31">
        <v>43951</v>
      </c>
      <c r="Y102" s="31">
        <v>43951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50020</v>
      </c>
      <c r="AJ102">
        <v>2180</v>
      </c>
      <c r="AK102">
        <v>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 x14ac:dyDescent="0.2">
      <c r="B103" t="s">
        <v>212</v>
      </c>
      <c r="C103" s="31">
        <v>43951</v>
      </c>
      <c r="D103" s="15">
        <v>668.4</v>
      </c>
      <c r="E103" s="15">
        <v>0</v>
      </c>
      <c r="F103" s="53" t="s">
        <v>133</v>
      </c>
      <c r="G103" t="s">
        <v>213</v>
      </c>
      <c r="H103" s="41" t="s">
        <v>135</v>
      </c>
      <c r="I103" t="s">
        <v>214</v>
      </c>
      <c r="J103" t="s">
        <v>215</v>
      </c>
      <c r="K103" t="s">
        <v>138</v>
      </c>
      <c r="L103" s="17"/>
      <c r="M103" s="17"/>
      <c r="N103" s="17" t="s">
        <v>210</v>
      </c>
      <c r="O103" s="36"/>
      <c r="P103" s="17"/>
      <c r="Q103" s="17"/>
      <c r="U103" t="s">
        <v>216</v>
      </c>
      <c r="V103" t="s">
        <v>216</v>
      </c>
      <c r="X103" s="31">
        <v>43951</v>
      </c>
      <c r="Y103" s="31">
        <v>43951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50020</v>
      </c>
      <c r="AJ103">
        <v>2180</v>
      </c>
      <c r="AK103">
        <v>0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 x14ac:dyDescent="0.2">
      <c r="B104" t="s">
        <v>212</v>
      </c>
      <c r="C104" s="31">
        <v>43951</v>
      </c>
      <c r="D104" s="15">
        <v>668.48</v>
      </c>
      <c r="E104" s="15">
        <v>0</v>
      </c>
      <c r="F104" s="53" t="s">
        <v>133</v>
      </c>
      <c r="G104" t="s">
        <v>213</v>
      </c>
      <c r="H104" s="41" t="s">
        <v>135</v>
      </c>
      <c r="I104" t="s">
        <v>214</v>
      </c>
      <c r="J104" t="s">
        <v>215</v>
      </c>
      <c r="K104" t="s">
        <v>138</v>
      </c>
      <c r="L104" s="17"/>
      <c r="M104" s="17"/>
      <c r="N104" s="17" t="s">
        <v>210</v>
      </c>
      <c r="O104" s="36"/>
      <c r="P104" s="17"/>
      <c r="Q104" s="17"/>
      <c r="U104" t="s">
        <v>216</v>
      </c>
      <c r="V104" t="s">
        <v>216</v>
      </c>
      <c r="X104" s="31">
        <v>43951</v>
      </c>
      <c r="Y104" s="31">
        <v>43951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50020</v>
      </c>
      <c r="AJ104">
        <v>2180</v>
      </c>
      <c r="AK104">
        <v>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 x14ac:dyDescent="0.2">
      <c r="B105" t="s">
        <v>212</v>
      </c>
      <c r="C105" s="31">
        <v>43951</v>
      </c>
      <c r="D105" s="15">
        <v>1132</v>
      </c>
      <c r="E105" s="15">
        <v>0</v>
      </c>
      <c r="F105" s="53" t="s">
        <v>133</v>
      </c>
      <c r="G105" t="s">
        <v>213</v>
      </c>
      <c r="H105" s="41" t="s">
        <v>135</v>
      </c>
      <c r="I105" t="s">
        <v>214</v>
      </c>
      <c r="J105" t="s">
        <v>215</v>
      </c>
      <c r="K105" t="s">
        <v>138</v>
      </c>
      <c r="L105" s="17"/>
      <c r="M105" s="17"/>
      <c r="N105" s="17" t="s">
        <v>210</v>
      </c>
      <c r="O105" s="36"/>
      <c r="P105" s="17"/>
      <c r="Q105" s="17"/>
      <c r="U105" t="s">
        <v>216</v>
      </c>
      <c r="V105" t="s">
        <v>216</v>
      </c>
      <c r="X105" s="31">
        <v>43951</v>
      </c>
      <c r="Y105" s="31">
        <v>43951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50020</v>
      </c>
      <c r="AJ105">
        <v>2180</v>
      </c>
      <c r="AK105">
        <v>0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 x14ac:dyDescent="0.2">
      <c r="B106" t="s">
        <v>132</v>
      </c>
      <c r="C106" s="31">
        <v>43951</v>
      </c>
      <c r="D106" s="15">
        <v>-668.4</v>
      </c>
      <c r="E106" s="15">
        <v>0</v>
      </c>
      <c r="F106" s="53" t="s">
        <v>133</v>
      </c>
      <c r="G106" t="s">
        <v>213</v>
      </c>
      <c r="H106" s="41" t="s">
        <v>135</v>
      </c>
      <c r="I106" t="s">
        <v>214</v>
      </c>
      <c r="J106" t="s">
        <v>215</v>
      </c>
      <c r="K106" t="s">
        <v>138</v>
      </c>
      <c r="L106" s="17"/>
      <c r="M106" s="17"/>
      <c r="N106" s="17" t="s">
        <v>210</v>
      </c>
      <c r="O106" s="36"/>
      <c r="P106" s="17"/>
      <c r="Q106" s="17"/>
      <c r="U106" t="s">
        <v>216</v>
      </c>
      <c r="V106" t="s">
        <v>216</v>
      </c>
      <c r="X106" s="31">
        <v>43951</v>
      </c>
      <c r="Y106" s="31">
        <v>43951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50065</v>
      </c>
      <c r="AJ106">
        <v>2180</v>
      </c>
      <c r="AK106">
        <v>0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 x14ac:dyDescent="0.2">
      <c r="B107" t="s">
        <v>132</v>
      </c>
      <c r="C107" s="31">
        <v>43951</v>
      </c>
      <c r="D107" s="15">
        <v>-668.48</v>
      </c>
      <c r="E107" s="15">
        <v>0</v>
      </c>
      <c r="F107" s="53" t="s">
        <v>133</v>
      </c>
      <c r="G107" t="s">
        <v>213</v>
      </c>
      <c r="H107" s="41" t="s">
        <v>135</v>
      </c>
      <c r="I107" t="s">
        <v>214</v>
      </c>
      <c r="J107" t="s">
        <v>215</v>
      </c>
      <c r="K107" t="s">
        <v>138</v>
      </c>
      <c r="L107" s="17"/>
      <c r="M107" s="17"/>
      <c r="N107" s="17" t="s">
        <v>210</v>
      </c>
      <c r="O107" s="36"/>
      <c r="P107" s="17"/>
      <c r="Q107" s="17"/>
      <c r="U107" t="s">
        <v>216</v>
      </c>
      <c r="V107" t="s">
        <v>216</v>
      </c>
      <c r="X107" s="31">
        <v>43951</v>
      </c>
      <c r="Y107" s="31">
        <v>43951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50065</v>
      </c>
      <c r="AJ107">
        <v>2180</v>
      </c>
      <c r="AK107">
        <v>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 x14ac:dyDescent="0.2">
      <c r="B108" t="s">
        <v>132</v>
      </c>
      <c r="C108" s="31">
        <v>43951</v>
      </c>
      <c r="D108" s="15">
        <v>-1132</v>
      </c>
      <c r="E108" s="15">
        <v>0</v>
      </c>
      <c r="F108" s="53" t="s">
        <v>133</v>
      </c>
      <c r="G108" t="s">
        <v>213</v>
      </c>
      <c r="H108" s="41" t="s">
        <v>135</v>
      </c>
      <c r="I108" t="s">
        <v>214</v>
      </c>
      <c r="J108" t="s">
        <v>215</v>
      </c>
      <c r="K108" t="s">
        <v>138</v>
      </c>
      <c r="L108" s="17"/>
      <c r="M108" s="17"/>
      <c r="N108" s="17" t="s">
        <v>210</v>
      </c>
      <c r="O108" s="36"/>
      <c r="P108" s="17"/>
      <c r="Q108" s="17"/>
      <c r="U108" t="s">
        <v>216</v>
      </c>
      <c r="V108" t="s">
        <v>216</v>
      </c>
      <c r="X108" s="31">
        <v>43951</v>
      </c>
      <c r="Y108" s="31">
        <v>43951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50065</v>
      </c>
      <c r="AJ108">
        <v>2180</v>
      </c>
      <c r="AK108">
        <v>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 x14ac:dyDescent="0.2">
      <c r="B109" t="s">
        <v>132</v>
      </c>
      <c r="C109" s="31">
        <v>43951</v>
      </c>
      <c r="D109" s="15">
        <v>-445.6</v>
      </c>
      <c r="E109" s="15">
        <v>0</v>
      </c>
      <c r="F109" s="53" t="s">
        <v>133</v>
      </c>
      <c r="G109" t="s">
        <v>213</v>
      </c>
      <c r="H109" s="41" t="s">
        <v>135</v>
      </c>
      <c r="I109" t="s">
        <v>214</v>
      </c>
      <c r="J109" t="s">
        <v>215</v>
      </c>
      <c r="K109" t="s">
        <v>138</v>
      </c>
      <c r="L109" s="17"/>
      <c r="M109" s="17"/>
      <c r="N109" s="17" t="s">
        <v>139</v>
      </c>
      <c r="O109" s="36"/>
      <c r="P109" s="17"/>
      <c r="Q109" s="17"/>
      <c r="U109" t="s">
        <v>216</v>
      </c>
      <c r="V109" t="s">
        <v>216</v>
      </c>
      <c r="X109" s="31">
        <v>43951</v>
      </c>
      <c r="Y109" s="31">
        <v>43951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50065</v>
      </c>
      <c r="AJ109">
        <v>2180</v>
      </c>
      <c r="AK109">
        <v>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 x14ac:dyDescent="0.2">
      <c r="B110" t="s">
        <v>132</v>
      </c>
      <c r="C110" s="31">
        <v>43951</v>
      </c>
      <c r="D110" s="15">
        <v>-445.6</v>
      </c>
      <c r="E110" s="15">
        <v>0</v>
      </c>
      <c r="F110" s="53" t="s">
        <v>133</v>
      </c>
      <c r="G110" t="s">
        <v>213</v>
      </c>
      <c r="H110" s="41" t="s">
        <v>135</v>
      </c>
      <c r="I110" t="s">
        <v>214</v>
      </c>
      <c r="J110" t="s">
        <v>215</v>
      </c>
      <c r="K110" t="s">
        <v>138</v>
      </c>
      <c r="L110" s="17"/>
      <c r="M110" s="17"/>
      <c r="N110" s="17" t="s">
        <v>139</v>
      </c>
      <c r="O110" s="36"/>
      <c r="P110" s="17"/>
      <c r="Q110" s="17"/>
      <c r="U110" t="s">
        <v>216</v>
      </c>
      <c r="V110" t="s">
        <v>216</v>
      </c>
      <c r="X110" s="31">
        <v>43951</v>
      </c>
      <c r="Y110" s="31">
        <v>43951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50065</v>
      </c>
      <c r="AJ110">
        <v>2180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 x14ac:dyDescent="0.2">
      <c r="B111" t="s">
        <v>217</v>
      </c>
      <c r="C111" s="31">
        <v>43951</v>
      </c>
      <c r="D111" s="15">
        <v>480</v>
      </c>
      <c r="E111" s="15">
        <v>0</v>
      </c>
      <c r="F111" s="53" t="s">
        <v>133</v>
      </c>
      <c r="G111" t="s">
        <v>213</v>
      </c>
      <c r="H111" s="41" t="s">
        <v>135</v>
      </c>
      <c r="I111" t="s">
        <v>214</v>
      </c>
      <c r="J111" t="s">
        <v>215</v>
      </c>
      <c r="K111" t="s">
        <v>138</v>
      </c>
      <c r="L111" s="17"/>
      <c r="M111" s="17"/>
      <c r="N111" s="17" t="s">
        <v>210</v>
      </c>
      <c r="O111" s="36"/>
      <c r="P111" s="17"/>
      <c r="Q111" s="17"/>
      <c r="U111" t="s">
        <v>216</v>
      </c>
      <c r="V111" t="s">
        <v>216</v>
      </c>
      <c r="X111" s="31">
        <v>43951</v>
      </c>
      <c r="Y111" s="31">
        <v>43951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55020</v>
      </c>
      <c r="AJ111">
        <v>2180</v>
      </c>
      <c r="AK111">
        <v>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 x14ac:dyDescent="0.2">
      <c r="B112" t="s">
        <v>211</v>
      </c>
      <c r="C112" s="31">
        <v>43951</v>
      </c>
      <c r="D112" s="15">
        <v>-480</v>
      </c>
      <c r="E112" s="15">
        <v>0</v>
      </c>
      <c r="F112" s="53" t="s">
        <v>133</v>
      </c>
      <c r="G112" t="s">
        <v>213</v>
      </c>
      <c r="H112" s="41" t="s">
        <v>135</v>
      </c>
      <c r="I112" t="s">
        <v>214</v>
      </c>
      <c r="J112" t="s">
        <v>215</v>
      </c>
      <c r="K112" t="s">
        <v>138</v>
      </c>
      <c r="L112" s="17"/>
      <c r="M112" s="17"/>
      <c r="N112" s="17" t="s">
        <v>210</v>
      </c>
      <c r="O112" s="36"/>
      <c r="P112" s="17"/>
      <c r="Q112" s="17"/>
      <c r="U112" t="s">
        <v>216</v>
      </c>
      <c r="V112" t="s">
        <v>216</v>
      </c>
      <c r="X112" s="31">
        <v>43951</v>
      </c>
      <c r="Y112" s="31">
        <v>43951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55065</v>
      </c>
      <c r="AJ112">
        <v>2180</v>
      </c>
      <c r="AK112">
        <v>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 x14ac:dyDescent="0.2">
      <c r="B113" t="s">
        <v>212</v>
      </c>
      <c r="C113" s="31">
        <v>43951</v>
      </c>
      <c r="D113" s="15">
        <v>2450.8000000000002</v>
      </c>
      <c r="E113" s="15">
        <v>0</v>
      </c>
      <c r="F113" s="53" t="s">
        <v>133</v>
      </c>
      <c r="G113" t="s">
        <v>218</v>
      </c>
      <c r="H113" s="41" t="s">
        <v>135</v>
      </c>
      <c r="I113" t="s">
        <v>219</v>
      </c>
      <c r="J113" t="s">
        <v>137</v>
      </c>
      <c r="K113" t="s">
        <v>138</v>
      </c>
      <c r="L113" s="17"/>
      <c r="M113" s="17"/>
      <c r="N113" s="17" t="s">
        <v>220</v>
      </c>
      <c r="O113" s="36"/>
      <c r="P113" s="17"/>
      <c r="Q113" s="17"/>
      <c r="U113" t="s">
        <v>221</v>
      </c>
      <c r="V113" t="s">
        <v>221</v>
      </c>
      <c r="X113" s="31">
        <v>43952</v>
      </c>
      <c r="Y113" s="31">
        <v>43952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50020</v>
      </c>
      <c r="AJ113">
        <v>2180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 x14ac:dyDescent="0.2">
      <c r="B114" t="s">
        <v>159</v>
      </c>
      <c r="C114" s="31">
        <v>43951</v>
      </c>
      <c r="D114" s="15">
        <v>193.7</v>
      </c>
      <c r="E114" s="15">
        <v>0</v>
      </c>
      <c r="F114" s="53" t="s">
        <v>133</v>
      </c>
      <c r="G114" t="s">
        <v>218</v>
      </c>
      <c r="H114" s="41" t="s">
        <v>135</v>
      </c>
      <c r="I114" t="s">
        <v>219</v>
      </c>
      <c r="J114" t="s">
        <v>137</v>
      </c>
      <c r="K114" t="s">
        <v>138</v>
      </c>
      <c r="L114" s="17"/>
      <c r="M114" s="17"/>
      <c r="N114" s="17" t="s">
        <v>222</v>
      </c>
      <c r="O114" s="36"/>
      <c r="P114" s="17"/>
      <c r="Q114" s="17"/>
      <c r="U114" t="s">
        <v>221</v>
      </c>
      <c r="V114" t="s">
        <v>221</v>
      </c>
      <c r="X114" s="31">
        <v>43952</v>
      </c>
      <c r="Y114" s="31">
        <v>43952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50036</v>
      </c>
      <c r="AJ114">
        <v>2180</v>
      </c>
      <c r="AK114">
        <v>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 x14ac:dyDescent="0.2">
      <c r="B115" t="s">
        <v>164</v>
      </c>
      <c r="C115" s="31">
        <v>43951</v>
      </c>
      <c r="D115" s="15">
        <v>1116.98</v>
      </c>
      <c r="E115" s="15">
        <v>0</v>
      </c>
      <c r="F115" s="53" t="s">
        <v>133</v>
      </c>
      <c r="G115" t="s">
        <v>218</v>
      </c>
      <c r="H115" s="41" t="s">
        <v>135</v>
      </c>
      <c r="I115" t="s">
        <v>219</v>
      </c>
      <c r="J115" t="s">
        <v>137</v>
      </c>
      <c r="K115" t="s">
        <v>138</v>
      </c>
      <c r="L115" s="17"/>
      <c r="M115" s="17"/>
      <c r="N115" s="17" t="s">
        <v>222</v>
      </c>
      <c r="O115" s="36"/>
      <c r="P115" s="17"/>
      <c r="Q115" s="17"/>
      <c r="U115" t="s">
        <v>221</v>
      </c>
      <c r="V115" t="s">
        <v>221</v>
      </c>
      <c r="X115" s="31">
        <v>43952</v>
      </c>
      <c r="Y115" s="31">
        <v>43952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50036</v>
      </c>
      <c r="AJ115">
        <v>2180</v>
      </c>
      <c r="AK115">
        <v>100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 x14ac:dyDescent="0.2">
      <c r="B116" t="s">
        <v>165</v>
      </c>
      <c r="C116" s="31">
        <v>43951</v>
      </c>
      <c r="D116" s="15">
        <v>5808.56</v>
      </c>
      <c r="E116" s="15">
        <v>0</v>
      </c>
      <c r="F116" s="53" t="s">
        <v>133</v>
      </c>
      <c r="G116" t="s">
        <v>218</v>
      </c>
      <c r="H116" s="41" t="s">
        <v>135</v>
      </c>
      <c r="I116" t="s">
        <v>219</v>
      </c>
      <c r="J116" t="s">
        <v>137</v>
      </c>
      <c r="K116" t="s">
        <v>138</v>
      </c>
      <c r="L116" s="17"/>
      <c r="M116" s="17"/>
      <c r="N116" s="17" t="s">
        <v>222</v>
      </c>
      <c r="O116" s="36"/>
      <c r="P116" s="17"/>
      <c r="Q116" s="17"/>
      <c r="U116" t="s">
        <v>221</v>
      </c>
      <c r="V116" t="s">
        <v>221</v>
      </c>
      <c r="X116" s="31">
        <v>43952</v>
      </c>
      <c r="Y116" s="31">
        <v>43952</v>
      </c>
      <c r="AA116" s="31"/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50036</v>
      </c>
      <c r="AJ116">
        <v>2180</v>
      </c>
      <c r="AK116">
        <v>200</v>
      </c>
      <c r="AL116">
        <v>19</v>
      </c>
      <c r="AO116" s="41"/>
      <c r="AP116" s="41"/>
      <c r="AQ116" t="str">
        <f t="shared" si="2"/>
        <v/>
      </c>
      <c r="AS116" t="str">
        <f t="shared" si="3"/>
        <v>wci_corp</v>
      </c>
    </row>
    <row r="117" spans="2:45" x14ac:dyDescent="0.2">
      <c r="B117" t="s">
        <v>166</v>
      </c>
      <c r="C117" s="31">
        <v>43951</v>
      </c>
      <c r="D117" s="15">
        <v>5263.14</v>
      </c>
      <c r="E117" s="15">
        <v>0</v>
      </c>
      <c r="F117" s="53" t="s">
        <v>133</v>
      </c>
      <c r="G117" t="s">
        <v>218</v>
      </c>
      <c r="H117" s="41" t="s">
        <v>135</v>
      </c>
      <c r="I117" t="s">
        <v>219</v>
      </c>
      <c r="J117" t="s">
        <v>137</v>
      </c>
      <c r="K117" t="s">
        <v>138</v>
      </c>
      <c r="L117" s="17"/>
      <c r="M117" s="17"/>
      <c r="N117" s="17" t="s">
        <v>222</v>
      </c>
      <c r="O117" s="36"/>
      <c r="P117" s="17"/>
      <c r="Q117" s="17"/>
      <c r="U117" t="s">
        <v>221</v>
      </c>
      <c r="V117" t="s">
        <v>221</v>
      </c>
      <c r="X117" s="31">
        <v>43952</v>
      </c>
      <c r="Y117" s="31">
        <v>43952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50036</v>
      </c>
      <c r="AJ117">
        <v>2180</v>
      </c>
      <c r="AK117">
        <v>210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 x14ac:dyDescent="0.2">
      <c r="B118" t="s">
        <v>167</v>
      </c>
      <c r="C118" s="31">
        <v>43951</v>
      </c>
      <c r="D118" s="15">
        <v>828.28</v>
      </c>
      <c r="E118" s="15">
        <v>0</v>
      </c>
      <c r="F118" s="53" t="s">
        <v>133</v>
      </c>
      <c r="G118" t="s">
        <v>218</v>
      </c>
      <c r="H118" s="41" t="s">
        <v>135</v>
      </c>
      <c r="I118" t="s">
        <v>219</v>
      </c>
      <c r="J118" t="s">
        <v>137</v>
      </c>
      <c r="K118" t="s">
        <v>138</v>
      </c>
      <c r="L118" s="17"/>
      <c r="M118" s="17"/>
      <c r="N118" s="17" t="s">
        <v>222</v>
      </c>
      <c r="O118" s="36"/>
      <c r="P118" s="17"/>
      <c r="Q118" s="17"/>
      <c r="U118" t="s">
        <v>221</v>
      </c>
      <c r="V118" t="s">
        <v>221</v>
      </c>
      <c r="X118" s="31">
        <v>43952</v>
      </c>
      <c r="Y118" s="31">
        <v>43952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50036</v>
      </c>
      <c r="AJ118">
        <v>2180</v>
      </c>
      <c r="AK118">
        <v>300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 x14ac:dyDescent="0.2">
      <c r="B119" t="s">
        <v>168</v>
      </c>
      <c r="C119" s="31">
        <v>43951</v>
      </c>
      <c r="D119" s="15">
        <v>245.32</v>
      </c>
      <c r="E119" s="15">
        <v>0</v>
      </c>
      <c r="F119" s="53" t="s">
        <v>133</v>
      </c>
      <c r="G119" t="s">
        <v>218</v>
      </c>
      <c r="H119" s="41" t="s">
        <v>135</v>
      </c>
      <c r="I119" t="s">
        <v>219</v>
      </c>
      <c r="J119" t="s">
        <v>137</v>
      </c>
      <c r="K119" t="s">
        <v>138</v>
      </c>
      <c r="L119" s="17"/>
      <c r="M119" s="17"/>
      <c r="N119" s="17" t="s">
        <v>222</v>
      </c>
      <c r="O119" s="36"/>
      <c r="P119" s="17"/>
      <c r="Q119" s="17"/>
      <c r="U119" t="s">
        <v>221</v>
      </c>
      <c r="V119" t="s">
        <v>221</v>
      </c>
      <c r="X119" s="31">
        <v>43952</v>
      </c>
      <c r="Y119" s="31">
        <v>43952</v>
      </c>
      <c r="AA119" s="31"/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50036</v>
      </c>
      <c r="AJ119">
        <v>2180</v>
      </c>
      <c r="AK119">
        <v>301</v>
      </c>
      <c r="AL119">
        <v>19</v>
      </c>
      <c r="AO119" s="41"/>
      <c r="AP119" s="41"/>
      <c r="AQ119" t="str">
        <f t="shared" si="2"/>
        <v/>
      </c>
      <c r="AS119" t="str">
        <f t="shared" si="3"/>
        <v>wci_corp</v>
      </c>
    </row>
    <row r="120" spans="2:45" x14ac:dyDescent="0.2">
      <c r="B120" t="s">
        <v>169</v>
      </c>
      <c r="C120" s="31">
        <v>43951</v>
      </c>
      <c r="D120" s="15">
        <v>671.94</v>
      </c>
      <c r="E120" s="15">
        <v>0</v>
      </c>
      <c r="F120" s="53" t="s">
        <v>133</v>
      </c>
      <c r="G120" t="s">
        <v>218</v>
      </c>
      <c r="H120" s="41" t="s">
        <v>135</v>
      </c>
      <c r="I120" t="s">
        <v>219</v>
      </c>
      <c r="J120" t="s">
        <v>137</v>
      </c>
      <c r="K120" t="s">
        <v>138</v>
      </c>
      <c r="L120" s="17"/>
      <c r="M120" s="17"/>
      <c r="N120" s="17" t="s">
        <v>222</v>
      </c>
      <c r="O120" s="36"/>
      <c r="P120" s="17"/>
      <c r="Q120" s="17"/>
      <c r="U120" t="s">
        <v>221</v>
      </c>
      <c r="V120" t="s">
        <v>221</v>
      </c>
      <c r="X120" s="31">
        <v>43952</v>
      </c>
      <c r="Y120" s="31">
        <v>43952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50036</v>
      </c>
      <c r="AJ120">
        <v>2180</v>
      </c>
      <c r="AK120">
        <v>320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 x14ac:dyDescent="0.2">
      <c r="B121" t="s">
        <v>170</v>
      </c>
      <c r="C121" s="31">
        <v>43951</v>
      </c>
      <c r="D121" s="15">
        <v>451.4</v>
      </c>
      <c r="E121" s="15">
        <v>0</v>
      </c>
      <c r="F121" s="53" t="s">
        <v>133</v>
      </c>
      <c r="G121" t="s">
        <v>218</v>
      </c>
      <c r="H121" s="41" t="s">
        <v>135</v>
      </c>
      <c r="I121" t="s">
        <v>219</v>
      </c>
      <c r="J121" t="s">
        <v>137</v>
      </c>
      <c r="K121" t="s">
        <v>138</v>
      </c>
      <c r="L121" s="17"/>
      <c r="M121" s="17"/>
      <c r="N121" s="17" t="s">
        <v>222</v>
      </c>
      <c r="O121" s="36"/>
      <c r="P121" s="17"/>
      <c r="Q121" s="17"/>
      <c r="U121" t="s">
        <v>221</v>
      </c>
      <c r="V121" t="s">
        <v>221</v>
      </c>
      <c r="X121" s="31">
        <v>43952</v>
      </c>
      <c r="Y121" s="31">
        <v>43952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50036</v>
      </c>
      <c r="AJ121">
        <v>2180</v>
      </c>
      <c r="AK121">
        <v>500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 x14ac:dyDescent="0.2">
      <c r="B122" t="s">
        <v>171</v>
      </c>
      <c r="C122" s="31">
        <v>43951</v>
      </c>
      <c r="D122" s="15">
        <v>434.8</v>
      </c>
      <c r="E122" s="15">
        <v>0</v>
      </c>
      <c r="F122" s="53" t="s">
        <v>133</v>
      </c>
      <c r="G122" t="s">
        <v>218</v>
      </c>
      <c r="H122" s="41" t="s">
        <v>135</v>
      </c>
      <c r="I122" t="s">
        <v>219</v>
      </c>
      <c r="J122" t="s">
        <v>137</v>
      </c>
      <c r="K122" t="s">
        <v>138</v>
      </c>
      <c r="L122" s="17"/>
      <c r="M122" s="17"/>
      <c r="N122" s="17" t="s">
        <v>222</v>
      </c>
      <c r="O122" s="36"/>
      <c r="P122" s="17"/>
      <c r="Q122" s="17"/>
      <c r="U122" t="s">
        <v>221</v>
      </c>
      <c r="V122" t="s">
        <v>221</v>
      </c>
      <c r="X122" s="31">
        <v>43952</v>
      </c>
      <c r="Y122" s="31">
        <v>43952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50036</v>
      </c>
      <c r="AJ122">
        <v>2180</v>
      </c>
      <c r="AK122">
        <v>501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 x14ac:dyDescent="0.2">
      <c r="B123" t="s">
        <v>172</v>
      </c>
      <c r="C123" s="31">
        <v>43951</v>
      </c>
      <c r="D123" s="15">
        <v>3679.32</v>
      </c>
      <c r="E123" s="15">
        <v>0</v>
      </c>
      <c r="F123" s="53" t="s">
        <v>133</v>
      </c>
      <c r="G123" t="s">
        <v>218</v>
      </c>
      <c r="H123" s="41" t="s">
        <v>135</v>
      </c>
      <c r="I123" t="s">
        <v>219</v>
      </c>
      <c r="J123" t="s">
        <v>137</v>
      </c>
      <c r="K123" t="s">
        <v>138</v>
      </c>
      <c r="L123" s="17"/>
      <c r="M123" s="17"/>
      <c r="N123" s="17" t="s">
        <v>222</v>
      </c>
      <c r="O123" s="36"/>
      <c r="P123" s="17"/>
      <c r="Q123" s="17"/>
      <c r="U123" t="s">
        <v>221</v>
      </c>
      <c r="V123" t="s">
        <v>221</v>
      </c>
      <c r="X123" s="31">
        <v>43952</v>
      </c>
      <c r="Y123" s="31">
        <v>43952</v>
      </c>
      <c r="AA123" s="31"/>
      <c r="AB123" t="s">
        <v>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52036</v>
      </c>
      <c r="AJ123">
        <v>2180</v>
      </c>
      <c r="AK123">
        <v>0</v>
      </c>
      <c r="AL123">
        <v>19</v>
      </c>
      <c r="AO123" s="41"/>
      <c r="AP123" s="41"/>
      <c r="AQ123" t="str">
        <f t="shared" si="2"/>
        <v/>
      </c>
      <c r="AS123" t="str">
        <f t="shared" si="3"/>
        <v>wci_corp</v>
      </c>
    </row>
    <row r="124" spans="2:45" x14ac:dyDescent="0.2">
      <c r="B124" t="s">
        <v>173</v>
      </c>
      <c r="C124" s="31">
        <v>43951</v>
      </c>
      <c r="D124" s="15">
        <v>1161.3599999999999</v>
      </c>
      <c r="E124" s="15">
        <v>0</v>
      </c>
      <c r="F124" s="53" t="s">
        <v>133</v>
      </c>
      <c r="G124" t="s">
        <v>218</v>
      </c>
      <c r="H124" s="41" t="s">
        <v>135</v>
      </c>
      <c r="I124" t="s">
        <v>219</v>
      </c>
      <c r="J124" t="s">
        <v>137</v>
      </c>
      <c r="K124" t="s">
        <v>138</v>
      </c>
      <c r="L124" s="17"/>
      <c r="M124" s="17"/>
      <c r="N124" s="17" t="s">
        <v>222</v>
      </c>
      <c r="O124" s="36"/>
      <c r="P124" s="17"/>
      <c r="Q124" s="17"/>
      <c r="U124" t="s">
        <v>221</v>
      </c>
      <c r="V124" t="s">
        <v>221</v>
      </c>
      <c r="X124" s="31">
        <v>43952</v>
      </c>
      <c r="Y124" s="31">
        <v>43952</v>
      </c>
      <c r="AA124" s="31"/>
      <c r="AB124" t="s">
        <v>9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55036</v>
      </c>
      <c r="AJ124">
        <v>2180</v>
      </c>
      <c r="AK124">
        <v>0</v>
      </c>
      <c r="AL124">
        <v>19</v>
      </c>
      <c r="AO124" s="41"/>
      <c r="AP124" s="41"/>
      <c r="AQ124" t="str">
        <f t="shared" si="2"/>
        <v/>
      </c>
      <c r="AS124" t="str">
        <f t="shared" si="3"/>
        <v>wci_corp</v>
      </c>
    </row>
    <row r="125" spans="2:45" x14ac:dyDescent="0.2">
      <c r="B125" t="s">
        <v>174</v>
      </c>
      <c r="C125" s="31">
        <v>43951</v>
      </c>
      <c r="D125" s="15">
        <v>686.18</v>
      </c>
      <c r="E125" s="15">
        <v>0</v>
      </c>
      <c r="F125" s="53" t="s">
        <v>133</v>
      </c>
      <c r="G125" t="s">
        <v>218</v>
      </c>
      <c r="H125" s="41" t="s">
        <v>135</v>
      </c>
      <c r="I125" t="s">
        <v>219</v>
      </c>
      <c r="J125" t="s">
        <v>137</v>
      </c>
      <c r="K125" t="s">
        <v>138</v>
      </c>
      <c r="L125" s="17"/>
      <c r="M125" s="17"/>
      <c r="N125" s="17" t="s">
        <v>222</v>
      </c>
      <c r="O125" s="36"/>
      <c r="P125" s="17"/>
      <c r="Q125" s="17"/>
      <c r="U125" t="s">
        <v>221</v>
      </c>
      <c r="V125" t="s">
        <v>221</v>
      </c>
      <c r="X125" s="31">
        <v>43952</v>
      </c>
      <c r="Y125" s="31">
        <v>43952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55036</v>
      </c>
      <c r="AJ125">
        <v>2180</v>
      </c>
      <c r="AK125">
        <v>200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 x14ac:dyDescent="0.2">
      <c r="B126" t="s">
        <v>175</v>
      </c>
      <c r="C126" s="31">
        <v>43951</v>
      </c>
      <c r="D126" s="15">
        <v>1250</v>
      </c>
      <c r="E126" s="15">
        <v>0</v>
      </c>
      <c r="F126" s="53" t="s">
        <v>133</v>
      </c>
      <c r="G126" t="s">
        <v>218</v>
      </c>
      <c r="H126" s="41" t="s">
        <v>135</v>
      </c>
      <c r="I126" t="s">
        <v>219</v>
      </c>
      <c r="J126" t="s">
        <v>137</v>
      </c>
      <c r="K126" t="s">
        <v>138</v>
      </c>
      <c r="L126" s="17"/>
      <c r="M126" s="17"/>
      <c r="N126" s="17" t="s">
        <v>222</v>
      </c>
      <c r="O126" s="36"/>
      <c r="P126" s="17"/>
      <c r="Q126" s="17"/>
      <c r="U126" t="s">
        <v>221</v>
      </c>
      <c r="V126" t="s">
        <v>221</v>
      </c>
      <c r="X126" s="31">
        <v>43952</v>
      </c>
      <c r="Y126" s="31">
        <v>43952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56036</v>
      </c>
      <c r="AJ126">
        <v>2180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 x14ac:dyDescent="0.2">
      <c r="B127" t="s">
        <v>176</v>
      </c>
      <c r="C127" s="31">
        <v>43951</v>
      </c>
      <c r="D127" s="15">
        <v>3586.46</v>
      </c>
      <c r="E127" s="15">
        <v>0</v>
      </c>
      <c r="F127" s="53" t="s">
        <v>133</v>
      </c>
      <c r="G127" t="s">
        <v>218</v>
      </c>
      <c r="H127" s="41" t="s">
        <v>135</v>
      </c>
      <c r="I127" t="s">
        <v>219</v>
      </c>
      <c r="J127" t="s">
        <v>137</v>
      </c>
      <c r="K127" t="s">
        <v>138</v>
      </c>
      <c r="L127" s="17"/>
      <c r="M127" s="17"/>
      <c r="N127" s="17" t="s">
        <v>222</v>
      </c>
      <c r="O127" s="36"/>
      <c r="P127" s="17"/>
      <c r="Q127" s="17"/>
      <c r="U127" t="s">
        <v>221</v>
      </c>
      <c r="V127" t="s">
        <v>221</v>
      </c>
      <c r="X127" s="31">
        <v>43952</v>
      </c>
      <c r="Y127" s="31">
        <v>43952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70036</v>
      </c>
      <c r="AJ127">
        <v>2180</v>
      </c>
      <c r="AK127">
        <v>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 x14ac:dyDescent="0.2">
      <c r="B128" t="s">
        <v>177</v>
      </c>
      <c r="C128" s="31">
        <v>43951</v>
      </c>
      <c r="D128" s="15">
        <v>322.76</v>
      </c>
      <c r="E128" s="15">
        <v>0</v>
      </c>
      <c r="F128" s="53" t="s">
        <v>133</v>
      </c>
      <c r="G128" t="s">
        <v>218</v>
      </c>
      <c r="H128" s="41" t="s">
        <v>135</v>
      </c>
      <c r="I128" t="s">
        <v>219</v>
      </c>
      <c r="J128" t="s">
        <v>137</v>
      </c>
      <c r="K128" t="s">
        <v>138</v>
      </c>
      <c r="L128" s="17"/>
      <c r="M128" s="17"/>
      <c r="N128" s="17" t="s">
        <v>222</v>
      </c>
      <c r="O128" s="36"/>
      <c r="P128" s="17"/>
      <c r="Q128" s="17"/>
      <c r="U128" t="s">
        <v>221</v>
      </c>
      <c r="V128" t="s">
        <v>221</v>
      </c>
      <c r="X128" s="31">
        <v>43952</v>
      </c>
      <c r="Y128" s="31">
        <v>43952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70036</v>
      </c>
      <c r="AJ128">
        <v>2180</v>
      </c>
      <c r="AK128">
        <v>700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 x14ac:dyDescent="0.2">
      <c r="B129" t="s">
        <v>212</v>
      </c>
      <c r="C129" s="31">
        <v>43951</v>
      </c>
      <c r="D129" s="15">
        <v>445.6</v>
      </c>
      <c r="E129" s="15">
        <v>0</v>
      </c>
      <c r="F129" s="53" t="s">
        <v>133</v>
      </c>
      <c r="G129" t="s">
        <v>223</v>
      </c>
      <c r="H129" s="41" t="s">
        <v>135</v>
      </c>
      <c r="I129" t="s">
        <v>224</v>
      </c>
      <c r="J129" t="s">
        <v>137</v>
      </c>
      <c r="K129" t="s">
        <v>138</v>
      </c>
      <c r="L129" s="17"/>
      <c r="M129" s="17"/>
      <c r="N129" s="17" t="s">
        <v>225</v>
      </c>
      <c r="O129" s="36"/>
      <c r="P129" s="17"/>
      <c r="Q129" s="17"/>
      <c r="U129" t="s">
        <v>226</v>
      </c>
      <c r="V129" t="s">
        <v>226</v>
      </c>
      <c r="X129" s="31">
        <v>43952</v>
      </c>
      <c r="Y129" s="31">
        <v>43952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50020</v>
      </c>
      <c r="AJ129">
        <v>2180</v>
      </c>
      <c r="AK129">
        <v>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 x14ac:dyDescent="0.2">
      <c r="B130" t="s">
        <v>212</v>
      </c>
      <c r="C130" s="31">
        <v>43951</v>
      </c>
      <c r="D130" s="15">
        <v>156</v>
      </c>
      <c r="E130" s="15">
        <v>0</v>
      </c>
      <c r="F130" s="53" t="s">
        <v>133</v>
      </c>
      <c r="G130" t="s">
        <v>223</v>
      </c>
      <c r="H130" s="41" t="s">
        <v>135</v>
      </c>
      <c r="I130" t="s">
        <v>224</v>
      </c>
      <c r="J130" t="s">
        <v>137</v>
      </c>
      <c r="K130" t="s">
        <v>138</v>
      </c>
      <c r="L130" s="17"/>
      <c r="M130" s="17"/>
      <c r="N130" s="17" t="s">
        <v>225</v>
      </c>
      <c r="O130" s="36"/>
      <c r="P130" s="17"/>
      <c r="Q130" s="17"/>
      <c r="U130" t="s">
        <v>226</v>
      </c>
      <c r="V130" t="s">
        <v>226</v>
      </c>
      <c r="X130" s="31">
        <v>43952</v>
      </c>
      <c r="Y130" s="31">
        <v>43952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50020</v>
      </c>
      <c r="AJ130">
        <v>2180</v>
      </c>
      <c r="AK130">
        <v>0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 x14ac:dyDescent="0.2">
      <c r="B131" t="s">
        <v>212</v>
      </c>
      <c r="C131" s="31">
        <v>43951</v>
      </c>
      <c r="D131" s="15">
        <v>445.6</v>
      </c>
      <c r="E131" s="15">
        <v>0</v>
      </c>
      <c r="F131" s="53" t="s">
        <v>133</v>
      </c>
      <c r="G131" t="s">
        <v>223</v>
      </c>
      <c r="H131" s="41" t="s">
        <v>135</v>
      </c>
      <c r="I131" t="s">
        <v>224</v>
      </c>
      <c r="J131" t="s">
        <v>137</v>
      </c>
      <c r="K131" t="s">
        <v>138</v>
      </c>
      <c r="L131" s="17"/>
      <c r="M131" s="17"/>
      <c r="N131" s="17" t="s">
        <v>225</v>
      </c>
      <c r="O131" s="36"/>
      <c r="P131" s="17"/>
      <c r="Q131" s="17"/>
      <c r="U131" t="s">
        <v>226</v>
      </c>
      <c r="V131" t="s">
        <v>226</v>
      </c>
      <c r="X131" s="31">
        <v>43952</v>
      </c>
      <c r="Y131" s="31">
        <v>43952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50020</v>
      </c>
      <c r="AJ131">
        <v>2180</v>
      </c>
      <c r="AK131">
        <v>0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 x14ac:dyDescent="0.2">
      <c r="B132" t="s">
        <v>143</v>
      </c>
      <c r="C132" s="31">
        <v>43951</v>
      </c>
      <c r="D132" s="15">
        <v>184.72</v>
      </c>
      <c r="E132" s="15">
        <v>0</v>
      </c>
      <c r="F132" s="53" t="s">
        <v>133</v>
      </c>
      <c r="G132" t="s">
        <v>227</v>
      </c>
      <c r="H132" s="41" t="s">
        <v>135</v>
      </c>
      <c r="I132" t="s">
        <v>228</v>
      </c>
      <c r="J132" t="s">
        <v>215</v>
      </c>
      <c r="K132" t="s">
        <v>138</v>
      </c>
      <c r="L132" s="17"/>
      <c r="M132" s="17"/>
      <c r="N132" s="17" t="s">
        <v>231</v>
      </c>
      <c r="O132" s="36"/>
      <c r="P132" s="17"/>
      <c r="Q132" s="17"/>
      <c r="U132" t="s">
        <v>230</v>
      </c>
      <c r="V132" t="s">
        <v>230</v>
      </c>
      <c r="X132" s="31">
        <v>43955</v>
      </c>
      <c r="Y132" s="31">
        <v>43955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50086</v>
      </c>
      <c r="AJ132">
        <v>2180</v>
      </c>
      <c r="AK132">
        <v>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 x14ac:dyDescent="0.2">
      <c r="B133" t="s">
        <v>143</v>
      </c>
      <c r="C133" s="31">
        <v>43951</v>
      </c>
      <c r="D133" s="15">
        <v>562.24</v>
      </c>
      <c r="E133" s="15">
        <v>0</v>
      </c>
      <c r="F133" s="53" t="s">
        <v>133</v>
      </c>
      <c r="G133" t="s">
        <v>227</v>
      </c>
      <c r="H133" s="41" t="s">
        <v>135</v>
      </c>
      <c r="I133" t="s">
        <v>228</v>
      </c>
      <c r="J133" t="s">
        <v>215</v>
      </c>
      <c r="K133" t="s">
        <v>138</v>
      </c>
      <c r="L133" s="17"/>
      <c r="M133" s="17"/>
      <c r="N133" s="17" t="s">
        <v>229</v>
      </c>
      <c r="O133" s="36"/>
      <c r="P133" s="17"/>
      <c r="Q133" s="17"/>
      <c r="U133" t="s">
        <v>230</v>
      </c>
      <c r="V133" t="s">
        <v>230</v>
      </c>
      <c r="X133" s="31">
        <v>43955</v>
      </c>
      <c r="Y133" s="31">
        <v>43955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50086</v>
      </c>
      <c r="AJ133">
        <v>2180</v>
      </c>
      <c r="AK133">
        <v>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 x14ac:dyDescent="0.2">
      <c r="B134" t="s">
        <v>143</v>
      </c>
      <c r="C134" s="31">
        <v>43951</v>
      </c>
      <c r="D134" s="15">
        <v>435.01</v>
      </c>
      <c r="E134" s="15">
        <v>0</v>
      </c>
      <c r="F134" s="53" t="s">
        <v>133</v>
      </c>
      <c r="G134" t="s">
        <v>227</v>
      </c>
      <c r="H134" s="41" t="s">
        <v>135</v>
      </c>
      <c r="I134" t="s">
        <v>228</v>
      </c>
      <c r="J134" t="s">
        <v>215</v>
      </c>
      <c r="K134" t="s">
        <v>138</v>
      </c>
      <c r="L134" s="17"/>
      <c r="M134" s="17"/>
      <c r="N134" s="17" t="s">
        <v>152</v>
      </c>
      <c r="O134" s="36"/>
      <c r="P134" s="17"/>
      <c r="Q134" s="17"/>
      <c r="U134" t="s">
        <v>230</v>
      </c>
      <c r="V134" t="s">
        <v>230</v>
      </c>
      <c r="X134" s="31">
        <v>43955</v>
      </c>
      <c r="Y134" s="31">
        <v>43955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50086</v>
      </c>
      <c r="AJ134">
        <v>2180</v>
      </c>
      <c r="AK134">
        <v>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 x14ac:dyDescent="0.2">
      <c r="B135" t="s">
        <v>151</v>
      </c>
      <c r="C135" s="31">
        <v>43951</v>
      </c>
      <c r="D135" s="15">
        <v>145.9</v>
      </c>
      <c r="E135" s="15">
        <v>0</v>
      </c>
      <c r="F135" s="53" t="s">
        <v>133</v>
      </c>
      <c r="G135" t="s">
        <v>227</v>
      </c>
      <c r="H135" s="41" t="s">
        <v>135</v>
      </c>
      <c r="I135" t="s">
        <v>228</v>
      </c>
      <c r="J135" t="s">
        <v>215</v>
      </c>
      <c r="K135" t="s">
        <v>138</v>
      </c>
      <c r="L135" s="17"/>
      <c r="M135" s="17"/>
      <c r="N135" s="17" t="s">
        <v>181</v>
      </c>
      <c r="O135" s="36"/>
      <c r="P135" s="17"/>
      <c r="Q135" s="17"/>
      <c r="U135" t="s">
        <v>230</v>
      </c>
      <c r="V135" t="s">
        <v>230</v>
      </c>
      <c r="X135" s="31">
        <v>43955</v>
      </c>
      <c r="Y135" s="31">
        <v>43955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52086</v>
      </c>
      <c r="AJ135">
        <v>2180</v>
      </c>
      <c r="AK135">
        <v>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 x14ac:dyDescent="0.2">
      <c r="B136" t="s">
        <v>178</v>
      </c>
      <c r="C136" s="31">
        <v>43951</v>
      </c>
      <c r="D136" s="15">
        <v>69.14</v>
      </c>
      <c r="E136" s="15">
        <v>0</v>
      </c>
      <c r="F136" s="53" t="s">
        <v>133</v>
      </c>
      <c r="G136" t="s">
        <v>227</v>
      </c>
      <c r="H136" s="41" t="s">
        <v>135</v>
      </c>
      <c r="I136" t="s">
        <v>228</v>
      </c>
      <c r="J136" t="s">
        <v>215</v>
      </c>
      <c r="K136" t="s">
        <v>138</v>
      </c>
      <c r="L136" s="17"/>
      <c r="M136" s="17"/>
      <c r="N136" s="17" t="s">
        <v>181</v>
      </c>
      <c r="O136" s="36"/>
      <c r="P136" s="17"/>
      <c r="Q136" s="17"/>
      <c r="U136" t="s">
        <v>230</v>
      </c>
      <c r="V136" t="s">
        <v>230</v>
      </c>
      <c r="X136" s="31">
        <v>43955</v>
      </c>
      <c r="Y136" s="31">
        <v>43955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52125</v>
      </c>
      <c r="AJ136">
        <v>2180</v>
      </c>
      <c r="AK136">
        <v>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 x14ac:dyDescent="0.2">
      <c r="B137" t="s">
        <v>153</v>
      </c>
      <c r="C137" s="31">
        <v>43951</v>
      </c>
      <c r="D137" s="15">
        <v>319.7</v>
      </c>
      <c r="E137" s="15">
        <v>0</v>
      </c>
      <c r="F137" s="53" t="s">
        <v>133</v>
      </c>
      <c r="G137" t="s">
        <v>227</v>
      </c>
      <c r="H137" s="41" t="s">
        <v>135</v>
      </c>
      <c r="I137" t="s">
        <v>228</v>
      </c>
      <c r="J137" t="s">
        <v>215</v>
      </c>
      <c r="K137" t="s">
        <v>138</v>
      </c>
      <c r="L137" s="17"/>
      <c r="M137" s="17"/>
      <c r="N137" s="17" t="s">
        <v>147</v>
      </c>
      <c r="O137" s="36"/>
      <c r="P137" s="17"/>
      <c r="Q137" s="17"/>
      <c r="U137" t="s">
        <v>230</v>
      </c>
      <c r="V137" t="s">
        <v>230</v>
      </c>
      <c r="X137" s="31">
        <v>43955</v>
      </c>
      <c r="Y137" s="31">
        <v>43955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57125</v>
      </c>
      <c r="AJ137">
        <v>2180</v>
      </c>
      <c r="AK137">
        <v>0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 x14ac:dyDescent="0.2">
      <c r="B138" t="s">
        <v>153</v>
      </c>
      <c r="C138" s="31">
        <v>43951</v>
      </c>
      <c r="D138" s="15">
        <v>97.67</v>
      </c>
      <c r="E138" s="15">
        <v>0</v>
      </c>
      <c r="F138" s="53" t="s">
        <v>133</v>
      </c>
      <c r="G138" t="s">
        <v>227</v>
      </c>
      <c r="H138" s="41" t="s">
        <v>135</v>
      </c>
      <c r="I138" t="s">
        <v>228</v>
      </c>
      <c r="J138" t="s">
        <v>215</v>
      </c>
      <c r="K138" t="s">
        <v>138</v>
      </c>
      <c r="L138" s="17"/>
      <c r="M138" s="17"/>
      <c r="N138" s="17" t="s">
        <v>147</v>
      </c>
      <c r="O138" s="36"/>
      <c r="P138" s="17"/>
      <c r="Q138" s="17"/>
      <c r="U138" t="s">
        <v>230</v>
      </c>
      <c r="V138" t="s">
        <v>230</v>
      </c>
      <c r="X138" s="31">
        <v>43955</v>
      </c>
      <c r="Y138" s="31">
        <v>43955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57125</v>
      </c>
      <c r="AJ138">
        <v>2180</v>
      </c>
      <c r="AK138">
        <v>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 x14ac:dyDescent="0.2">
      <c r="B139" t="s">
        <v>232</v>
      </c>
      <c r="C139" s="31">
        <v>43951</v>
      </c>
      <c r="D139" s="15">
        <v>125.03</v>
      </c>
      <c r="E139" s="15">
        <v>0</v>
      </c>
      <c r="F139" s="53" t="s">
        <v>133</v>
      </c>
      <c r="G139" t="s">
        <v>227</v>
      </c>
      <c r="H139" s="41" t="s">
        <v>135</v>
      </c>
      <c r="I139" t="s">
        <v>228</v>
      </c>
      <c r="J139" t="s">
        <v>215</v>
      </c>
      <c r="K139" t="s">
        <v>138</v>
      </c>
      <c r="L139" s="17"/>
      <c r="M139" s="17"/>
      <c r="N139" s="17" t="s">
        <v>147</v>
      </c>
      <c r="O139" s="36"/>
      <c r="P139" s="17"/>
      <c r="Q139" s="17"/>
      <c r="U139" t="s">
        <v>230</v>
      </c>
      <c r="V139" t="s">
        <v>230</v>
      </c>
      <c r="X139" s="31">
        <v>43955</v>
      </c>
      <c r="Y139" s="31">
        <v>43955</v>
      </c>
      <c r="AA139" s="31"/>
      <c r="AB139" t="s">
        <v>9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57147</v>
      </c>
      <c r="AJ139">
        <v>2180</v>
      </c>
      <c r="AK139">
        <v>0</v>
      </c>
      <c r="AL139">
        <v>19</v>
      </c>
      <c r="AO139" s="41"/>
      <c r="AP139" s="41"/>
      <c r="AQ139" t="str">
        <f t="shared" si="2"/>
        <v/>
      </c>
      <c r="AS139" t="str">
        <f t="shared" si="3"/>
        <v>wci_corp</v>
      </c>
    </row>
    <row r="140" spans="2:45" x14ac:dyDescent="0.2">
      <c r="B140" t="s">
        <v>232</v>
      </c>
      <c r="C140" s="31">
        <v>43951</v>
      </c>
      <c r="D140" s="15">
        <v>41.67</v>
      </c>
      <c r="E140" s="15">
        <v>0</v>
      </c>
      <c r="F140" s="53" t="s">
        <v>133</v>
      </c>
      <c r="G140" t="s">
        <v>227</v>
      </c>
      <c r="H140" s="41" t="s">
        <v>135</v>
      </c>
      <c r="I140" t="s">
        <v>228</v>
      </c>
      <c r="J140" t="s">
        <v>215</v>
      </c>
      <c r="K140" t="s">
        <v>138</v>
      </c>
      <c r="L140" s="17"/>
      <c r="M140" s="17"/>
      <c r="N140" s="17" t="s">
        <v>147</v>
      </c>
      <c r="O140" s="36"/>
      <c r="P140" s="17"/>
      <c r="Q140" s="17"/>
      <c r="U140" t="s">
        <v>230</v>
      </c>
      <c r="V140" t="s">
        <v>230</v>
      </c>
      <c r="X140" s="31">
        <v>43955</v>
      </c>
      <c r="Y140" s="31">
        <v>43955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57147</v>
      </c>
      <c r="AJ140">
        <v>2180</v>
      </c>
      <c r="AK140">
        <v>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 x14ac:dyDescent="0.2">
      <c r="B141" t="s">
        <v>233</v>
      </c>
      <c r="C141" s="31">
        <v>43951</v>
      </c>
      <c r="D141" s="15">
        <v>19958.3</v>
      </c>
      <c r="E141" s="15">
        <v>0</v>
      </c>
      <c r="F141" s="53" t="s">
        <v>133</v>
      </c>
      <c r="G141" t="s">
        <v>234</v>
      </c>
      <c r="H141" s="41" t="s">
        <v>135</v>
      </c>
      <c r="I141" t="s">
        <v>235</v>
      </c>
      <c r="J141" t="s">
        <v>146</v>
      </c>
      <c r="K141" t="s">
        <v>138</v>
      </c>
      <c r="L141" s="17"/>
      <c r="M141" s="17"/>
      <c r="N141" s="17" t="s">
        <v>236</v>
      </c>
      <c r="O141" s="36"/>
      <c r="P141" s="17"/>
      <c r="Q141" s="17"/>
      <c r="U141" t="s">
        <v>237</v>
      </c>
      <c r="V141" t="s">
        <v>237</v>
      </c>
      <c r="X141" s="31">
        <v>43956</v>
      </c>
      <c r="Y141" s="31">
        <v>43956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52140</v>
      </c>
      <c r="AJ141">
        <v>2180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 x14ac:dyDescent="0.2">
      <c r="B142" t="s">
        <v>233</v>
      </c>
      <c r="C142" s="31">
        <v>43951</v>
      </c>
      <c r="D142" s="15">
        <v>-19958.3</v>
      </c>
      <c r="E142" s="15">
        <v>0</v>
      </c>
      <c r="F142" s="53" t="s">
        <v>133</v>
      </c>
      <c r="G142" t="s">
        <v>238</v>
      </c>
      <c r="H142" s="41" t="s">
        <v>135</v>
      </c>
      <c r="I142" t="s">
        <v>239</v>
      </c>
      <c r="J142" t="s">
        <v>240</v>
      </c>
      <c r="K142" t="s">
        <v>241</v>
      </c>
      <c r="L142" s="17"/>
      <c r="M142" s="17"/>
      <c r="N142" s="17" t="s">
        <v>242</v>
      </c>
      <c r="O142" s="36"/>
      <c r="P142" s="17"/>
      <c r="Q142" s="17"/>
      <c r="U142" t="s">
        <v>238</v>
      </c>
      <c r="V142" t="s">
        <v>243</v>
      </c>
      <c r="X142" s="31">
        <v>43957</v>
      </c>
      <c r="Y142" s="31">
        <v>43957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52140</v>
      </c>
      <c r="AJ142">
        <v>2180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wci_wa</v>
      </c>
    </row>
    <row r="143" spans="2:45" x14ac:dyDescent="0.2">
      <c r="B143" t="s">
        <v>159</v>
      </c>
      <c r="C143" s="31">
        <v>43951</v>
      </c>
      <c r="D143" s="15">
        <v>6022.48</v>
      </c>
      <c r="E143" s="15">
        <v>0</v>
      </c>
      <c r="F143" s="53" t="s">
        <v>133</v>
      </c>
      <c r="G143" t="s">
        <v>244</v>
      </c>
      <c r="H143" s="41" t="s">
        <v>135</v>
      </c>
      <c r="I143" t="s">
        <v>245</v>
      </c>
      <c r="J143" t="s">
        <v>137</v>
      </c>
      <c r="K143" t="s">
        <v>138</v>
      </c>
      <c r="L143" s="17"/>
      <c r="M143" s="17"/>
      <c r="N143" s="17" t="s">
        <v>246</v>
      </c>
      <c r="O143" s="36"/>
      <c r="P143" s="17"/>
      <c r="Q143" s="17"/>
      <c r="U143" t="s">
        <v>247</v>
      </c>
      <c r="V143" t="s">
        <v>247</v>
      </c>
      <c r="X143" s="31">
        <v>43957</v>
      </c>
      <c r="Y143" s="31">
        <v>43957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50036</v>
      </c>
      <c r="AJ143">
        <v>2180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 x14ac:dyDescent="0.2">
      <c r="B144" t="s">
        <v>193</v>
      </c>
      <c r="C144" s="31">
        <v>43951</v>
      </c>
      <c r="D144" s="15">
        <v>460.72</v>
      </c>
      <c r="E144" s="15">
        <v>0</v>
      </c>
      <c r="F144" s="53" t="s">
        <v>133</v>
      </c>
      <c r="G144" t="s">
        <v>244</v>
      </c>
      <c r="H144" s="41" t="s">
        <v>135</v>
      </c>
      <c r="I144" t="s">
        <v>245</v>
      </c>
      <c r="J144" t="s">
        <v>137</v>
      </c>
      <c r="K144" t="s">
        <v>138</v>
      </c>
      <c r="L144" s="17"/>
      <c r="M144" s="17"/>
      <c r="N144" s="17" t="s">
        <v>246</v>
      </c>
      <c r="O144" s="36"/>
      <c r="P144" s="17"/>
      <c r="Q144" s="17"/>
      <c r="U144" t="s">
        <v>247</v>
      </c>
      <c r="V144" t="s">
        <v>247</v>
      </c>
      <c r="X144" s="31">
        <v>43957</v>
      </c>
      <c r="Y144" s="31">
        <v>43957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50050</v>
      </c>
      <c r="AJ144">
        <v>2180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 x14ac:dyDescent="0.2">
      <c r="B145" t="s">
        <v>172</v>
      </c>
      <c r="C145" s="31">
        <v>43951</v>
      </c>
      <c r="D145" s="15">
        <v>1467.94</v>
      </c>
      <c r="E145" s="15">
        <v>0</v>
      </c>
      <c r="F145" s="53" t="s">
        <v>133</v>
      </c>
      <c r="G145" t="s">
        <v>244</v>
      </c>
      <c r="H145" s="41" t="s">
        <v>135</v>
      </c>
      <c r="I145" t="s">
        <v>245</v>
      </c>
      <c r="J145" t="s">
        <v>137</v>
      </c>
      <c r="K145" t="s">
        <v>138</v>
      </c>
      <c r="L145" s="17"/>
      <c r="M145" s="17"/>
      <c r="N145" s="17" t="s">
        <v>246</v>
      </c>
      <c r="O145" s="36"/>
      <c r="P145" s="17"/>
      <c r="Q145" s="17"/>
      <c r="U145" t="s">
        <v>247</v>
      </c>
      <c r="V145" t="s">
        <v>247</v>
      </c>
      <c r="X145" s="31">
        <v>43957</v>
      </c>
      <c r="Y145" s="31">
        <v>43957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52036</v>
      </c>
      <c r="AJ145">
        <v>2180</v>
      </c>
      <c r="AK145">
        <v>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 x14ac:dyDescent="0.2">
      <c r="B146" t="s">
        <v>194</v>
      </c>
      <c r="C146" s="31">
        <v>43951</v>
      </c>
      <c r="D146" s="15">
        <v>112.3</v>
      </c>
      <c r="E146" s="15">
        <v>0</v>
      </c>
      <c r="F146" s="53" t="s">
        <v>133</v>
      </c>
      <c r="G146" t="s">
        <v>244</v>
      </c>
      <c r="H146" s="41" t="s">
        <v>135</v>
      </c>
      <c r="I146" t="s">
        <v>245</v>
      </c>
      <c r="J146" t="s">
        <v>137</v>
      </c>
      <c r="K146" t="s">
        <v>138</v>
      </c>
      <c r="L146" s="17"/>
      <c r="M146" s="17"/>
      <c r="N146" s="17" t="s">
        <v>246</v>
      </c>
      <c r="O146" s="36"/>
      <c r="P146" s="17"/>
      <c r="Q146" s="17"/>
      <c r="U146" t="s">
        <v>247</v>
      </c>
      <c r="V146" t="s">
        <v>247</v>
      </c>
      <c r="X146" s="31">
        <v>43957</v>
      </c>
      <c r="Y146" s="31">
        <v>43957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52050</v>
      </c>
      <c r="AJ146">
        <v>2180</v>
      </c>
      <c r="AK146">
        <v>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 x14ac:dyDescent="0.2">
      <c r="B147" t="s">
        <v>173</v>
      </c>
      <c r="C147" s="31">
        <v>43951</v>
      </c>
      <c r="D147" s="15">
        <v>727.7</v>
      </c>
      <c r="E147" s="15">
        <v>0</v>
      </c>
      <c r="F147" s="53" t="s">
        <v>133</v>
      </c>
      <c r="G147" t="s">
        <v>244</v>
      </c>
      <c r="H147" s="41" t="s">
        <v>135</v>
      </c>
      <c r="I147" t="s">
        <v>245</v>
      </c>
      <c r="J147" t="s">
        <v>137</v>
      </c>
      <c r="K147" t="s">
        <v>138</v>
      </c>
      <c r="L147" s="17"/>
      <c r="M147" s="17"/>
      <c r="N147" s="17" t="s">
        <v>246</v>
      </c>
      <c r="O147" s="36"/>
      <c r="P147" s="17"/>
      <c r="Q147" s="17"/>
      <c r="U147" t="s">
        <v>247</v>
      </c>
      <c r="V147" t="s">
        <v>247</v>
      </c>
      <c r="X147" s="31">
        <v>43957</v>
      </c>
      <c r="Y147" s="31">
        <v>43957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55036</v>
      </c>
      <c r="AJ147">
        <v>2180</v>
      </c>
      <c r="AK147">
        <v>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 x14ac:dyDescent="0.2">
      <c r="B148" t="s">
        <v>195</v>
      </c>
      <c r="C148" s="31">
        <v>43951</v>
      </c>
      <c r="D148" s="15">
        <v>55.67</v>
      </c>
      <c r="E148" s="15">
        <v>0</v>
      </c>
      <c r="F148" s="53" t="s">
        <v>133</v>
      </c>
      <c r="G148" t="s">
        <v>244</v>
      </c>
      <c r="H148" s="41" t="s">
        <v>135</v>
      </c>
      <c r="I148" t="s">
        <v>245</v>
      </c>
      <c r="J148" t="s">
        <v>137</v>
      </c>
      <c r="K148" t="s">
        <v>138</v>
      </c>
      <c r="L148" s="17"/>
      <c r="M148" s="17"/>
      <c r="N148" s="17" t="s">
        <v>246</v>
      </c>
      <c r="O148" s="36"/>
      <c r="P148" s="17"/>
      <c r="Q148" s="17"/>
      <c r="U148" t="s">
        <v>247</v>
      </c>
      <c r="V148" t="s">
        <v>247</v>
      </c>
      <c r="X148" s="31">
        <v>43957</v>
      </c>
      <c r="Y148" s="31">
        <v>43957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55050</v>
      </c>
      <c r="AJ148">
        <v>2180</v>
      </c>
      <c r="AK148">
        <v>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 x14ac:dyDescent="0.2">
      <c r="B149" t="s">
        <v>175</v>
      </c>
      <c r="C149" s="31">
        <v>43951</v>
      </c>
      <c r="D149" s="15">
        <v>500</v>
      </c>
      <c r="E149" s="15">
        <v>0</v>
      </c>
      <c r="F149" s="53" t="s">
        <v>133</v>
      </c>
      <c r="G149" t="s">
        <v>244</v>
      </c>
      <c r="H149" s="41" t="s">
        <v>135</v>
      </c>
      <c r="I149" t="s">
        <v>245</v>
      </c>
      <c r="J149" t="s">
        <v>137</v>
      </c>
      <c r="K149" t="s">
        <v>138</v>
      </c>
      <c r="L149" s="17"/>
      <c r="M149" s="17"/>
      <c r="N149" s="17" t="s">
        <v>246</v>
      </c>
      <c r="O149" s="36"/>
      <c r="P149" s="17"/>
      <c r="Q149" s="17"/>
      <c r="U149" t="s">
        <v>247</v>
      </c>
      <c r="V149" t="s">
        <v>247</v>
      </c>
      <c r="X149" s="31">
        <v>43957</v>
      </c>
      <c r="Y149" s="31">
        <v>43957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56036</v>
      </c>
      <c r="AJ149">
        <v>2180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 x14ac:dyDescent="0.2">
      <c r="B150" t="s">
        <v>196</v>
      </c>
      <c r="C150" s="31">
        <v>43951</v>
      </c>
      <c r="D150" s="15">
        <v>38.25</v>
      </c>
      <c r="E150" s="15">
        <v>0</v>
      </c>
      <c r="F150" s="53" t="s">
        <v>133</v>
      </c>
      <c r="G150" t="s">
        <v>244</v>
      </c>
      <c r="H150" s="41" t="s">
        <v>135</v>
      </c>
      <c r="I150" t="s">
        <v>245</v>
      </c>
      <c r="J150" t="s">
        <v>137</v>
      </c>
      <c r="K150" t="s">
        <v>138</v>
      </c>
      <c r="L150" s="17"/>
      <c r="M150" s="17"/>
      <c r="N150" s="17" t="s">
        <v>246</v>
      </c>
      <c r="O150" s="36"/>
      <c r="P150" s="17"/>
      <c r="Q150" s="17"/>
      <c r="U150" t="s">
        <v>247</v>
      </c>
      <c r="V150" t="s">
        <v>247</v>
      </c>
      <c r="X150" s="31">
        <v>43957</v>
      </c>
      <c r="Y150" s="31">
        <v>43957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56050</v>
      </c>
      <c r="AJ150">
        <v>2180</v>
      </c>
      <c r="AK150">
        <v>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 x14ac:dyDescent="0.2">
      <c r="B151" t="s">
        <v>176</v>
      </c>
      <c r="C151" s="31">
        <v>43951</v>
      </c>
      <c r="D151" s="15">
        <v>1627.44</v>
      </c>
      <c r="E151" s="15">
        <v>0</v>
      </c>
      <c r="F151" s="53" t="s">
        <v>133</v>
      </c>
      <c r="G151" t="s">
        <v>244</v>
      </c>
      <c r="H151" s="41" t="s">
        <v>135</v>
      </c>
      <c r="I151" t="s">
        <v>245</v>
      </c>
      <c r="J151" t="s">
        <v>137</v>
      </c>
      <c r="K151" t="s">
        <v>138</v>
      </c>
      <c r="L151" s="17"/>
      <c r="M151" s="17"/>
      <c r="N151" s="17" t="s">
        <v>246</v>
      </c>
      <c r="O151" s="36"/>
      <c r="P151" s="17"/>
      <c r="Q151" s="17"/>
      <c r="U151" t="s">
        <v>247</v>
      </c>
      <c r="V151" t="s">
        <v>247</v>
      </c>
      <c r="X151" s="31">
        <v>43957</v>
      </c>
      <c r="Y151" s="31">
        <v>43957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70036</v>
      </c>
      <c r="AJ151">
        <v>2180</v>
      </c>
      <c r="AK151">
        <v>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 x14ac:dyDescent="0.2">
      <c r="B152" t="s">
        <v>197</v>
      </c>
      <c r="C152" s="31">
        <v>43951</v>
      </c>
      <c r="D152" s="15">
        <v>124.5</v>
      </c>
      <c r="E152" s="15">
        <v>0</v>
      </c>
      <c r="F152" s="53" t="s">
        <v>133</v>
      </c>
      <c r="G152" t="s">
        <v>244</v>
      </c>
      <c r="H152" s="41" t="s">
        <v>135</v>
      </c>
      <c r="I152" t="s">
        <v>245</v>
      </c>
      <c r="J152" t="s">
        <v>137</v>
      </c>
      <c r="K152" t="s">
        <v>138</v>
      </c>
      <c r="L152" s="17"/>
      <c r="M152" s="17"/>
      <c r="N152" s="17" t="s">
        <v>246</v>
      </c>
      <c r="O152" s="36"/>
      <c r="P152" s="17"/>
      <c r="Q152" s="17"/>
      <c r="U152" t="s">
        <v>247</v>
      </c>
      <c r="V152" t="s">
        <v>247</v>
      </c>
      <c r="X152" s="31">
        <v>43957</v>
      </c>
      <c r="Y152" s="31">
        <v>43957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70050</v>
      </c>
      <c r="AJ152">
        <v>2180</v>
      </c>
      <c r="AK152">
        <v>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 x14ac:dyDescent="0.2">
      <c r="B153" t="s">
        <v>143</v>
      </c>
      <c r="C153" s="31">
        <v>43951</v>
      </c>
      <c r="D153" s="15">
        <v>376.94</v>
      </c>
      <c r="E153" s="15">
        <v>0</v>
      </c>
      <c r="F153" s="53" t="s">
        <v>133</v>
      </c>
      <c r="G153" t="s">
        <v>248</v>
      </c>
      <c r="H153" s="41" t="s">
        <v>135</v>
      </c>
      <c r="I153" t="s">
        <v>249</v>
      </c>
      <c r="J153" t="s">
        <v>137</v>
      </c>
      <c r="K153" t="s">
        <v>138</v>
      </c>
      <c r="L153" s="17"/>
      <c r="M153" s="17"/>
      <c r="N153" s="17" t="s">
        <v>249</v>
      </c>
      <c r="O153" s="36"/>
      <c r="P153" s="17"/>
      <c r="Q153" s="17"/>
      <c r="U153" t="s">
        <v>250</v>
      </c>
      <c r="V153" t="s">
        <v>250</v>
      </c>
      <c r="X153" s="31">
        <v>43957</v>
      </c>
      <c r="Y153" s="31">
        <v>43957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50086</v>
      </c>
      <c r="AJ153">
        <v>2180</v>
      </c>
      <c r="AK153">
        <v>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 x14ac:dyDescent="0.2">
      <c r="B154" t="s">
        <v>153</v>
      </c>
      <c r="C154" s="31">
        <v>43951</v>
      </c>
      <c r="D154" s="15">
        <v>651.5</v>
      </c>
      <c r="E154" s="15">
        <v>0</v>
      </c>
      <c r="F154" s="53" t="s">
        <v>133</v>
      </c>
      <c r="G154" t="s">
        <v>248</v>
      </c>
      <c r="H154" s="41" t="s">
        <v>135</v>
      </c>
      <c r="I154" t="s">
        <v>249</v>
      </c>
      <c r="J154" t="s">
        <v>137</v>
      </c>
      <c r="K154" t="s">
        <v>138</v>
      </c>
      <c r="L154" s="17"/>
      <c r="M154" s="17"/>
      <c r="N154" s="17" t="s">
        <v>249</v>
      </c>
      <c r="O154" s="36"/>
      <c r="P154" s="17"/>
      <c r="Q154" s="17"/>
      <c r="U154" t="s">
        <v>250</v>
      </c>
      <c r="V154" t="s">
        <v>250</v>
      </c>
      <c r="X154" s="31">
        <v>43957</v>
      </c>
      <c r="Y154" s="31">
        <v>43957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57125</v>
      </c>
      <c r="AJ154">
        <v>2180</v>
      </c>
      <c r="AK154">
        <v>0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 x14ac:dyDescent="0.2">
      <c r="B155" t="s">
        <v>143</v>
      </c>
      <c r="C155" s="31">
        <v>43951</v>
      </c>
      <c r="D155" s="15">
        <v>1184.24</v>
      </c>
      <c r="E155" s="15">
        <v>0</v>
      </c>
      <c r="F155" s="53" t="s">
        <v>133</v>
      </c>
      <c r="G155" t="s">
        <v>251</v>
      </c>
      <c r="H155" s="41" t="s">
        <v>135</v>
      </c>
      <c r="I155" t="s">
        <v>180</v>
      </c>
      <c r="J155" t="s">
        <v>137</v>
      </c>
      <c r="K155" t="s">
        <v>138</v>
      </c>
      <c r="L155" s="17"/>
      <c r="M155" s="17"/>
      <c r="N155" s="17" t="s">
        <v>252</v>
      </c>
      <c r="O155" s="36"/>
      <c r="P155" s="17"/>
      <c r="Q155" s="17"/>
      <c r="U155" t="s">
        <v>253</v>
      </c>
      <c r="V155" t="s">
        <v>253</v>
      </c>
      <c r="X155" s="31">
        <v>43957</v>
      </c>
      <c r="Y155" s="31">
        <v>43957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50086</v>
      </c>
      <c r="AJ155">
        <v>2180</v>
      </c>
      <c r="AK155">
        <v>0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 x14ac:dyDescent="0.2">
      <c r="B156" t="s">
        <v>143</v>
      </c>
      <c r="C156" s="31">
        <v>43951</v>
      </c>
      <c r="D156" s="15">
        <v>986.88</v>
      </c>
      <c r="E156" s="15">
        <v>0</v>
      </c>
      <c r="F156" s="53" t="s">
        <v>133</v>
      </c>
      <c r="G156" t="s">
        <v>251</v>
      </c>
      <c r="H156" s="41" t="s">
        <v>135</v>
      </c>
      <c r="I156" t="s">
        <v>180</v>
      </c>
      <c r="J156" t="s">
        <v>137</v>
      </c>
      <c r="K156" t="s">
        <v>138</v>
      </c>
      <c r="L156" s="17"/>
      <c r="M156" s="17"/>
      <c r="N156" s="17" t="s">
        <v>252</v>
      </c>
      <c r="O156" s="36"/>
      <c r="P156" s="17"/>
      <c r="Q156" s="17"/>
      <c r="U156" t="s">
        <v>253</v>
      </c>
      <c r="V156" t="s">
        <v>253</v>
      </c>
      <c r="X156" s="31">
        <v>43957</v>
      </c>
      <c r="Y156" s="31">
        <v>43957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50086</v>
      </c>
      <c r="AJ156">
        <v>2180</v>
      </c>
      <c r="AK156">
        <v>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 x14ac:dyDescent="0.2">
      <c r="B157" t="s">
        <v>143</v>
      </c>
      <c r="C157" s="31">
        <v>43951</v>
      </c>
      <c r="D157" s="15">
        <v>429.53</v>
      </c>
      <c r="E157" s="15">
        <v>0</v>
      </c>
      <c r="F157" s="53" t="s">
        <v>133</v>
      </c>
      <c r="G157" t="s">
        <v>251</v>
      </c>
      <c r="H157" s="41" t="s">
        <v>135</v>
      </c>
      <c r="I157" t="s">
        <v>180</v>
      </c>
      <c r="J157" t="s">
        <v>137</v>
      </c>
      <c r="K157" t="s">
        <v>138</v>
      </c>
      <c r="L157" s="17"/>
      <c r="M157" s="17"/>
      <c r="N157" s="17" t="s">
        <v>254</v>
      </c>
      <c r="O157" s="36"/>
      <c r="P157" s="17"/>
      <c r="Q157" s="17"/>
      <c r="U157" t="s">
        <v>253</v>
      </c>
      <c r="V157" t="s">
        <v>253</v>
      </c>
      <c r="X157" s="31">
        <v>43957</v>
      </c>
      <c r="Y157" s="31">
        <v>43957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50086</v>
      </c>
      <c r="AJ157">
        <v>2180</v>
      </c>
      <c r="AK157">
        <v>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 x14ac:dyDescent="0.2">
      <c r="B158" t="s">
        <v>143</v>
      </c>
      <c r="C158" s="31">
        <v>43951</v>
      </c>
      <c r="D158" s="15">
        <v>652.52</v>
      </c>
      <c r="E158" s="15">
        <v>0</v>
      </c>
      <c r="F158" s="53" t="s">
        <v>133</v>
      </c>
      <c r="G158" t="s">
        <v>251</v>
      </c>
      <c r="H158" s="41" t="s">
        <v>135</v>
      </c>
      <c r="I158" t="s">
        <v>180</v>
      </c>
      <c r="J158" t="s">
        <v>137</v>
      </c>
      <c r="K158" t="s">
        <v>138</v>
      </c>
      <c r="L158" s="17"/>
      <c r="M158" s="17"/>
      <c r="N158" s="17" t="s">
        <v>152</v>
      </c>
      <c r="O158" s="36"/>
      <c r="P158" s="17"/>
      <c r="Q158" s="17"/>
      <c r="U158" t="s">
        <v>253</v>
      </c>
      <c r="V158" t="s">
        <v>253</v>
      </c>
      <c r="X158" s="31">
        <v>43957</v>
      </c>
      <c r="Y158" s="31">
        <v>43957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50086</v>
      </c>
      <c r="AJ158">
        <v>2180</v>
      </c>
      <c r="AK158">
        <v>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 x14ac:dyDescent="0.2">
      <c r="B159" t="s">
        <v>153</v>
      </c>
      <c r="C159" s="31">
        <v>43951</v>
      </c>
      <c r="D159" s="15">
        <v>986.87</v>
      </c>
      <c r="E159" s="15">
        <v>0</v>
      </c>
      <c r="F159" s="53" t="s">
        <v>133</v>
      </c>
      <c r="G159" t="s">
        <v>251</v>
      </c>
      <c r="H159" s="41" t="s">
        <v>135</v>
      </c>
      <c r="I159" t="s">
        <v>180</v>
      </c>
      <c r="J159" t="s">
        <v>137</v>
      </c>
      <c r="K159" t="s">
        <v>138</v>
      </c>
      <c r="L159" s="17"/>
      <c r="M159" s="17"/>
      <c r="N159" s="17" t="s">
        <v>252</v>
      </c>
      <c r="O159" s="36"/>
      <c r="P159" s="17"/>
      <c r="Q159" s="17"/>
      <c r="U159" t="s">
        <v>253</v>
      </c>
      <c r="V159" t="s">
        <v>253</v>
      </c>
      <c r="X159" s="31">
        <v>43957</v>
      </c>
      <c r="Y159" s="31">
        <v>43957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57125</v>
      </c>
      <c r="AJ159">
        <v>2180</v>
      </c>
      <c r="AK159">
        <v>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 x14ac:dyDescent="0.2">
      <c r="B160" t="s">
        <v>143</v>
      </c>
      <c r="C160" s="31">
        <v>43951</v>
      </c>
      <c r="D160" s="15">
        <v>1184.27</v>
      </c>
      <c r="E160" s="15">
        <v>0</v>
      </c>
      <c r="F160" s="53" t="s">
        <v>133</v>
      </c>
      <c r="G160" t="s">
        <v>255</v>
      </c>
      <c r="H160" s="41" t="s">
        <v>135</v>
      </c>
      <c r="I160" t="s">
        <v>256</v>
      </c>
      <c r="J160" t="s">
        <v>137</v>
      </c>
      <c r="K160" t="s">
        <v>138</v>
      </c>
      <c r="L160" s="17"/>
      <c r="M160" s="17"/>
      <c r="N160" s="17" t="s">
        <v>257</v>
      </c>
      <c r="O160" s="36"/>
      <c r="P160" s="17"/>
      <c r="Q160" s="17"/>
      <c r="U160" t="s">
        <v>258</v>
      </c>
      <c r="V160" t="s">
        <v>258</v>
      </c>
      <c r="X160" s="31">
        <v>43957</v>
      </c>
      <c r="Y160" s="31">
        <v>43957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50086</v>
      </c>
      <c r="AJ160">
        <v>2180</v>
      </c>
      <c r="AK160">
        <v>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 x14ac:dyDescent="0.2">
      <c r="B161" t="s">
        <v>143</v>
      </c>
      <c r="C161" s="31">
        <v>43951</v>
      </c>
      <c r="D161" s="15">
        <v>-429.53</v>
      </c>
      <c r="E161" s="15">
        <v>0</v>
      </c>
      <c r="F161" s="53" t="s">
        <v>133</v>
      </c>
      <c r="G161" t="s">
        <v>255</v>
      </c>
      <c r="H161" s="41" t="s">
        <v>135</v>
      </c>
      <c r="I161" t="s">
        <v>256</v>
      </c>
      <c r="J161" t="s">
        <v>137</v>
      </c>
      <c r="K161" t="s">
        <v>138</v>
      </c>
      <c r="L161" s="17"/>
      <c r="M161" s="17"/>
      <c r="N161" s="17" t="s">
        <v>259</v>
      </c>
      <c r="O161" s="36"/>
      <c r="P161" s="17"/>
      <c r="Q161" s="17"/>
      <c r="U161" t="s">
        <v>258</v>
      </c>
      <c r="V161" t="s">
        <v>258</v>
      </c>
      <c r="X161" s="31">
        <v>43957</v>
      </c>
      <c r="Y161" s="31">
        <v>43957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50086</v>
      </c>
      <c r="AJ161">
        <v>2180</v>
      </c>
      <c r="AK161">
        <v>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 x14ac:dyDescent="0.2">
      <c r="B162" t="s">
        <v>143</v>
      </c>
      <c r="C162" s="31">
        <v>43951</v>
      </c>
      <c r="D162" s="15">
        <v>220.07</v>
      </c>
      <c r="E162" s="15">
        <v>0</v>
      </c>
      <c r="F162" s="53" t="s">
        <v>133</v>
      </c>
      <c r="G162" t="s">
        <v>255</v>
      </c>
      <c r="H162" s="41" t="s">
        <v>135</v>
      </c>
      <c r="I162" t="s">
        <v>256</v>
      </c>
      <c r="J162" t="s">
        <v>137</v>
      </c>
      <c r="K162" t="s">
        <v>138</v>
      </c>
      <c r="L162" s="17"/>
      <c r="M162" s="17"/>
      <c r="N162" s="17" t="s">
        <v>260</v>
      </c>
      <c r="O162" s="36"/>
      <c r="P162" s="17"/>
      <c r="Q162" s="17"/>
      <c r="U162" t="s">
        <v>258</v>
      </c>
      <c r="V162" t="s">
        <v>258</v>
      </c>
      <c r="X162" s="31">
        <v>43957</v>
      </c>
      <c r="Y162" s="31">
        <v>43957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50086</v>
      </c>
      <c r="AJ162">
        <v>2180</v>
      </c>
      <c r="AK162">
        <v>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 x14ac:dyDescent="0.2">
      <c r="B163" t="s">
        <v>151</v>
      </c>
      <c r="C163" s="31">
        <v>43951</v>
      </c>
      <c r="D163" s="15">
        <v>198.62</v>
      </c>
      <c r="E163" s="15">
        <v>0</v>
      </c>
      <c r="F163" s="53" t="s">
        <v>133</v>
      </c>
      <c r="G163" t="s">
        <v>255</v>
      </c>
      <c r="H163" s="41" t="s">
        <v>135</v>
      </c>
      <c r="I163" t="s">
        <v>256</v>
      </c>
      <c r="J163" t="s">
        <v>137</v>
      </c>
      <c r="K163" t="s">
        <v>138</v>
      </c>
      <c r="L163" s="17"/>
      <c r="M163" s="17"/>
      <c r="N163" s="17" t="s">
        <v>261</v>
      </c>
      <c r="O163" s="36"/>
      <c r="P163" s="17"/>
      <c r="Q163" s="17"/>
      <c r="U163" t="s">
        <v>258</v>
      </c>
      <c r="V163" t="s">
        <v>258</v>
      </c>
      <c r="X163" s="31">
        <v>43957</v>
      </c>
      <c r="Y163" s="31">
        <v>43957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52086</v>
      </c>
      <c r="AJ163">
        <v>2180</v>
      </c>
      <c r="AK163">
        <v>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 x14ac:dyDescent="0.2">
      <c r="B164" t="s">
        <v>212</v>
      </c>
      <c r="C164" s="31">
        <v>43982</v>
      </c>
      <c r="D164" s="15">
        <v>-445.6</v>
      </c>
      <c r="E164" s="15">
        <v>0</v>
      </c>
      <c r="F164" s="53" t="s">
        <v>133</v>
      </c>
      <c r="G164" t="s">
        <v>262</v>
      </c>
      <c r="H164" s="41" t="s">
        <v>135</v>
      </c>
      <c r="I164" t="s">
        <v>224</v>
      </c>
      <c r="J164" t="s">
        <v>146</v>
      </c>
      <c r="K164" t="s">
        <v>138</v>
      </c>
      <c r="L164" s="17"/>
      <c r="M164" s="17"/>
      <c r="N164" s="17" t="s">
        <v>225</v>
      </c>
      <c r="O164" s="36"/>
      <c r="P164" s="17"/>
      <c r="Q164" s="17"/>
      <c r="U164" t="s">
        <v>226</v>
      </c>
      <c r="V164" t="s">
        <v>263</v>
      </c>
      <c r="X164" s="31">
        <v>43952</v>
      </c>
      <c r="Y164" s="31">
        <v>43955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5</v>
      </c>
      <c r="AH164">
        <v>1</v>
      </c>
      <c r="AI164">
        <v>50020</v>
      </c>
      <c r="AJ164">
        <v>2180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 x14ac:dyDescent="0.2">
      <c r="B165" t="s">
        <v>212</v>
      </c>
      <c r="C165" s="31">
        <v>43982</v>
      </c>
      <c r="D165" s="15">
        <v>-156</v>
      </c>
      <c r="E165" s="15">
        <v>0</v>
      </c>
      <c r="F165" s="53" t="s">
        <v>133</v>
      </c>
      <c r="G165" t="s">
        <v>262</v>
      </c>
      <c r="H165" s="41" t="s">
        <v>135</v>
      </c>
      <c r="I165" t="s">
        <v>224</v>
      </c>
      <c r="J165" t="s">
        <v>146</v>
      </c>
      <c r="K165" t="s">
        <v>138</v>
      </c>
      <c r="L165" s="17"/>
      <c r="M165" s="17"/>
      <c r="N165" s="17" t="s">
        <v>225</v>
      </c>
      <c r="O165" s="36"/>
      <c r="P165" s="17"/>
      <c r="Q165" s="17"/>
      <c r="U165" t="s">
        <v>226</v>
      </c>
      <c r="V165" t="s">
        <v>263</v>
      </c>
      <c r="X165" s="31">
        <v>43952</v>
      </c>
      <c r="Y165" s="31">
        <v>43955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5</v>
      </c>
      <c r="AH165">
        <v>1</v>
      </c>
      <c r="AI165">
        <v>50020</v>
      </c>
      <c r="AJ165">
        <v>2180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 x14ac:dyDescent="0.2">
      <c r="B166" t="s">
        <v>212</v>
      </c>
      <c r="C166" s="31">
        <v>43982</v>
      </c>
      <c r="D166" s="15">
        <v>-445.6</v>
      </c>
      <c r="E166" s="15">
        <v>0</v>
      </c>
      <c r="F166" s="53" t="s">
        <v>133</v>
      </c>
      <c r="G166" t="s">
        <v>262</v>
      </c>
      <c r="H166" s="41" t="s">
        <v>135</v>
      </c>
      <c r="I166" t="s">
        <v>224</v>
      </c>
      <c r="J166" t="s">
        <v>146</v>
      </c>
      <c r="K166" t="s">
        <v>138</v>
      </c>
      <c r="L166" s="17"/>
      <c r="M166" s="17"/>
      <c r="N166" s="17" t="s">
        <v>225</v>
      </c>
      <c r="O166" s="36"/>
      <c r="P166" s="17"/>
      <c r="Q166" s="17"/>
      <c r="U166" t="s">
        <v>226</v>
      </c>
      <c r="V166" t="s">
        <v>263</v>
      </c>
      <c r="X166" s="31">
        <v>43952</v>
      </c>
      <c r="Y166" s="31">
        <v>43955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5</v>
      </c>
      <c r="AH166">
        <v>1</v>
      </c>
      <c r="AI166">
        <v>50020</v>
      </c>
      <c r="AJ166">
        <v>2180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 x14ac:dyDescent="0.2">
      <c r="B167" t="s">
        <v>159</v>
      </c>
      <c r="C167" s="31">
        <v>43982</v>
      </c>
      <c r="D167" s="15">
        <v>-6022.48</v>
      </c>
      <c r="E167" s="15">
        <v>0</v>
      </c>
      <c r="F167" s="53" t="s">
        <v>133</v>
      </c>
      <c r="G167" t="s">
        <v>264</v>
      </c>
      <c r="H167" s="41" t="s">
        <v>135</v>
      </c>
      <c r="I167" t="s">
        <v>245</v>
      </c>
      <c r="J167" t="s">
        <v>137</v>
      </c>
      <c r="K167" t="s">
        <v>138</v>
      </c>
      <c r="L167" s="17"/>
      <c r="M167" s="17"/>
      <c r="N167" s="17" t="s">
        <v>246</v>
      </c>
      <c r="O167" s="36"/>
      <c r="P167" s="17"/>
      <c r="Q167" s="17"/>
      <c r="U167" t="s">
        <v>247</v>
      </c>
      <c r="V167" t="s">
        <v>265</v>
      </c>
      <c r="X167" s="31">
        <v>43957</v>
      </c>
      <c r="Y167" s="31">
        <v>43957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5</v>
      </c>
      <c r="AH167">
        <v>1</v>
      </c>
      <c r="AI167">
        <v>50036</v>
      </c>
      <c r="AJ167">
        <v>2180</v>
      </c>
      <c r="AK167">
        <v>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 x14ac:dyDescent="0.2">
      <c r="B168" t="s">
        <v>193</v>
      </c>
      <c r="C168" s="31">
        <v>43982</v>
      </c>
      <c r="D168" s="15">
        <v>-460.72</v>
      </c>
      <c r="E168" s="15">
        <v>0</v>
      </c>
      <c r="F168" s="53" t="s">
        <v>133</v>
      </c>
      <c r="G168" t="s">
        <v>264</v>
      </c>
      <c r="H168" s="41" t="s">
        <v>135</v>
      </c>
      <c r="I168" t="s">
        <v>245</v>
      </c>
      <c r="J168" t="s">
        <v>137</v>
      </c>
      <c r="K168" t="s">
        <v>138</v>
      </c>
      <c r="L168" s="17"/>
      <c r="M168" s="17"/>
      <c r="N168" s="17" t="s">
        <v>246</v>
      </c>
      <c r="O168" s="36"/>
      <c r="P168" s="17"/>
      <c r="Q168" s="17"/>
      <c r="U168" t="s">
        <v>247</v>
      </c>
      <c r="V168" t="s">
        <v>265</v>
      </c>
      <c r="X168" s="31">
        <v>43957</v>
      </c>
      <c r="Y168" s="31">
        <v>43957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5</v>
      </c>
      <c r="AH168">
        <v>1</v>
      </c>
      <c r="AI168">
        <v>50050</v>
      </c>
      <c r="AJ168">
        <v>2180</v>
      </c>
      <c r="AK168">
        <v>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 x14ac:dyDescent="0.2">
      <c r="B169" t="s">
        <v>172</v>
      </c>
      <c r="C169" s="31">
        <v>43982</v>
      </c>
      <c r="D169" s="15">
        <v>-1467.94</v>
      </c>
      <c r="E169" s="15">
        <v>0</v>
      </c>
      <c r="F169" s="53" t="s">
        <v>133</v>
      </c>
      <c r="G169" t="s">
        <v>264</v>
      </c>
      <c r="H169" s="41" t="s">
        <v>135</v>
      </c>
      <c r="I169" t="s">
        <v>245</v>
      </c>
      <c r="J169" t="s">
        <v>137</v>
      </c>
      <c r="K169" t="s">
        <v>138</v>
      </c>
      <c r="L169" s="17"/>
      <c r="M169" s="17"/>
      <c r="N169" s="17" t="s">
        <v>246</v>
      </c>
      <c r="O169" s="36"/>
      <c r="P169" s="17"/>
      <c r="Q169" s="17"/>
      <c r="U169" t="s">
        <v>247</v>
      </c>
      <c r="V169" t="s">
        <v>265</v>
      </c>
      <c r="X169" s="31">
        <v>43957</v>
      </c>
      <c r="Y169" s="31">
        <v>43957</v>
      </c>
      <c r="AA169" s="31"/>
      <c r="AB169" t="s">
        <v>9</v>
      </c>
      <c r="AC169">
        <v>0</v>
      </c>
      <c r="AD169">
        <v>0</v>
      </c>
      <c r="AE169">
        <v>0</v>
      </c>
      <c r="AF169">
        <v>0</v>
      </c>
      <c r="AG169">
        <v>5</v>
      </c>
      <c r="AH169">
        <v>1</v>
      </c>
      <c r="AI169">
        <v>52036</v>
      </c>
      <c r="AJ169">
        <v>2180</v>
      </c>
      <c r="AK169">
        <v>0</v>
      </c>
      <c r="AL169">
        <v>19</v>
      </c>
      <c r="AO169" s="41"/>
      <c r="AP169" s="41"/>
      <c r="AQ169" t="str">
        <f t="shared" si="4"/>
        <v/>
      </c>
      <c r="AS169" t="str">
        <f t="shared" si="5"/>
        <v>wci_corp</v>
      </c>
    </row>
    <row r="170" spans="2:45" x14ac:dyDescent="0.2">
      <c r="B170" t="s">
        <v>194</v>
      </c>
      <c r="C170" s="31">
        <v>43982</v>
      </c>
      <c r="D170" s="15">
        <v>-112.3</v>
      </c>
      <c r="E170" s="15">
        <v>0</v>
      </c>
      <c r="F170" s="53" t="s">
        <v>133</v>
      </c>
      <c r="G170" t="s">
        <v>264</v>
      </c>
      <c r="H170" s="41" t="s">
        <v>135</v>
      </c>
      <c r="I170" t="s">
        <v>245</v>
      </c>
      <c r="J170" t="s">
        <v>137</v>
      </c>
      <c r="K170" t="s">
        <v>138</v>
      </c>
      <c r="L170" s="17"/>
      <c r="M170" s="17"/>
      <c r="N170" s="17" t="s">
        <v>246</v>
      </c>
      <c r="O170" s="36"/>
      <c r="P170" s="17"/>
      <c r="Q170" s="17"/>
      <c r="U170" t="s">
        <v>247</v>
      </c>
      <c r="V170" t="s">
        <v>265</v>
      </c>
      <c r="X170" s="31">
        <v>43957</v>
      </c>
      <c r="Y170" s="31">
        <v>43957</v>
      </c>
      <c r="AA170" s="31"/>
      <c r="AB170" t="s">
        <v>9</v>
      </c>
      <c r="AC170">
        <v>0</v>
      </c>
      <c r="AD170">
        <v>0</v>
      </c>
      <c r="AE170">
        <v>0</v>
      </c>
      <c r="AF170">
        <v>0</v>
      </c>
      <c r="AG170">
        <v>5</v>
      </c>
      <c r="AH170">
        <v>1</v>
      </c>
      <c r="AI170">
        <v>52050</v>
      </c>
      <c r="AJ170">
        <v>2180</v>
      </c>
      <c r="AK170">
        <v>0</v>
      </c>
      <c r="AL170">
        <v>19</v>
      </c>
      <c r="AO170" s="41"/>
      <c r="AP170" s="41"/>
      <c r="AQ170" t="str">
        <f t="shared" si="4"/>
        <v/>
      </c>
      <c r="AS170" t="str">
        <f t="shared" si="5"/>
        <v>wci_corp</v>
      </c>
    </row>
    <row r="171" spans="2:45" x14ac:dyDescent="0.2">
      <c r="B171" t="s">
        <v>173</v>
      </c>
      <c r="C171" s="31">
        <v>43982</v>
      </c>
      <c r="D171" s="15">
        <v>-727.7</v>
      </c>
      <c r="E171" s="15">
        <v>0</v>
      </c>
      <c r="F171" s="53" t="s">
        <v>133</v>
      </c>
      <c r="G171" t="s">
        <v>264</v>
      </c>
      <c r="H171" s="41" t="s">
        <v>135</v>
      </c>
      <c r="I171" t="s">
        <v>245</v>
      </c>
      <c r="J171" t="s">
        <v>137</v>
      </c>
      <c r="K171" t="s">
        <v>138</v>
      </c>
      <c r="L171" s="17"/>
      <c r="M171" s="17"/>
      <c r="N171" s="17" t="s">
        <v>246</v>
      </c>
      <c r="O171" s="36"/>
      <c r="P171" s="17"/>
      <c r="Q171" s="17"/>
      <c r="U171" t="s">
        <v>247</v>
      </c>
      <c r="V171" t="s">
        <v>265</v>
      </c>
      <c r="X171" s="31">
        <v>43957</v>
      </c>
      <c r="Y171" s="31">
        <v>43957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5</v>
      </c>
      <c r="AH171">
        <v>1</v>
      </c>
      <c r="AI171">
        <v>55036</v>
      </c>
      <c r="AJ171">
        <v>2180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 x14ac:dyDescent="0.2">
      <c r="B172" t="s">
        <v>195</v>
      </c>
      <c r="C172" s="31">
        <v>43982</v>
      </c>
      <c r="D172" s="15">
        <v>-55.67</v>
      </c>
      <c r="E172" s="15">
        <v>0</v>
      </c>
      <c r="F172" s="53" t="s">
        <v>133</v>
      </c>
      <c r="G172" t="s">
        <v>264</v>
      </c>
      <c r="H172" s="41" t="s">
        <v>135</v>
      </c>
      <c r="I172" t="s">
        <v>245</v>
      </c>
      <c r="J172" t="s">
        <v>137</v>
      </c>
      <c r="K172" t="s">
        <v>138</v>
      </c>
      <c r="L172" s="17"/>
      <c r="M172" s="17"/>
      <c r="N172" s="17" t="s">
        <v>246</v>
      </c>
      <c r="O172" s="36"/>
      <c r="P172" s="17"/>
      <c r="Q172" s="17"/>
      <c r="U172" t="s">
        <v>247</v>
      </c>
      <c r="V172" t="s">
        <v>265</v>
      </c>
      <c r="X172" s="31">
        <v>43957</v>
      </c>
      <c r="Y172" s="31">
        <v>43957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5</v>
      </c>
      <c r="AH172">
        <v>1</v>
      </c>
      <c r="AI172">
        <v>55050</v>
      </c>
      <c r="AJ172">
        <v>2180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 x14ac:dyDescent="0.2">
      <c r="B173" t="s">
        <v>175</v>
      </c>
      <c r="C173" s="31">
        <v>43982</v>
      </c>
      <c r="D173" s="15">
        <v>-500</v>
      </c>
      <c r="E173" s="15">
        <v>0</v>
      </c>
      <c r="F173" s="53" t="s">
        <v>133</v>
      </c>
      <c r="G173" t="s">
        <v>264</v>
      </c>
      <c r="H173" s="41" t="s">
        <v>135</v>
      </c>
      <c r="I173" t="s">
        <v>245</v>
      </c>
      <c r="J173" t="s">
        <v>137</v>
      </c>
      <c r="K173" t="s">
        <v>138</v>
      </c>
      <c r="L173" s="17"/>
      <c r="M173" s="17"/>
      <c r="N173" s="17" t="s">
        <v>246</v>
      </c>
      <c r="O173" s="36"/>
      <c r="P173" s="17"/>
      <c r="Q173" s="17"/>
      <c r="U173" t="s">
        <v>247</v>
      </c>
      <c r="V173" t="s">
        <v>265</v>
      </c>
      <c r="X173" s="31">
        <v>43957</v>
      </c>
      <c r="Y173" s="31">
        <v>43957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5</v>
      </c>
      <c r="AH173">
        <v>1</v>
      </c>
      <c r="AI173">
        <v>56036</v>
      </c>
      <c r="AJ173">
        <v>2180</v>
      </c>
      <c r="AK173">
        <v>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 x14ac:dyDescent="0.2">
      <c r="B174" t="s">
        <v>196</v>
      </c>
      <c r="C174" s="31">
        <v>43982</v>
      </c>
      <c r="D174" s="15">
        <v>-38.25</v>
      </c>
      <c r="E174" s="15">
        <v>0</v>
      </c>
      <c r="F174" s="53" t="s">
        <v>133</v>
      </c>
      <c r="G174" t="s">
        <v>264</v>
      </c>
      <c r="H174" s="41" t="s">
        <v>135</v>
      </c>
      <c r="I174" t="s">
        <v>245</v>
      </c>
      <c r="J174" t="s">
        <v>137</v>
      </c>
      <c r="K174" t="s">
        <v>138</v>
      </c>
      <c r="L174" s="17"/>
      <c r="M174" s="17"/>
      <c r="N174" s="17" t="s">
        <v>246</v>
      </c>
      <c r="O174" s="36"/>
      <c r="P174" s="17"/>
      <c r="Q174" s="17"/>
      <c r="U174" t="s">
        <v>247</v>
      </c>
      <c r="V174" t="s">
        <v>265</v>
      </c>
      <c r="X174" s="31">
        <v>43957</v>
      </c>
      <c r="Y174" s="31">
        <v>43957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5</v>
      </c>
      <c r="AH174">
        <v>1</v>
      </c>
      <c r="AI174">
        <v>56050</v>
      </c>
      <c r="AJ174">
        <v>2180</v>
      </c>
      <c r="AK174">
        <v>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 x14ac:dyDescent="0.2">
      <c r="B175" t="s">
        <v>176</v>
      </c>
      <c r="C175" s="31">
        <v>43982</v>
      </c>
      <c r="D175" s="15">
        <v>-1627.44</v>
      </c>
      <c r="E175" s="15">
        <v>0</v>
      </c>
      <c r="F175" s="53" t="s">
        <v>133</v>
      </c>
      <c r="G175" t="s">
        <v>264</v>
      </c>
      <c r="H175" s="41" t="s">
        <v>135</v>
      </c>
      <c r="I175" t="s">
        <v>245</v>
      </c>
      <c r="J175" t="s">
        <v>137</v>
      </c>
      <c r="K175" t="s">
        <v>138</v>
      </c>
      <c r="L175" s="17"/>
      <c r="M175" s="17"/>
      <c r="N175" s="17" t="s">
        <v>246</v>
      </c>
      <c r="O175" s="36"/>
      <c r="P175" s="17"/>
      <c r="Q175" s="17"/>
      <c r="U175" t="s">
        <v>247</v>
      </c>
      <c r="V175" t="s">
        <v>265</v>
      </c>
      <c r="X175" s="31">
        <v>43957</v>
      </c>
      <c r="Y175" s="31">
        <v>43957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5</v>
      </c>
      <c r="AH175">
        <v>1</v>
      </c>
      <c r="AI175">
        <v>70036</v>
      </c>
      <c r="AJ175">
        <v>2180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 x14ac:dyDescent="0.2">
      <c r="B176" t="s">
        <v>197</v>
      </c>
      <c r="C176" s="31">
        <v>43982</v>
      </c>
      <c r="D176" s="15">
        <v>-124.5</v>
      </c>
      <c r="E176" s="15">
        <v>0</v>
      </c>
      <c r="F176" s="53" t="s">
        <v>133</v>
      </c>
      <c r="G176" t="s">
        <v>264</v>
      </c>
      <c r="H176" s="41" t="s">
        <v>135</v>
      </c>
      <c r="I176" t="s">
        <v>245</v>
      </c>
      <c r="J176" t="s">
        <v>137</v>
      </c>
      <c r="K176" t="s">
        <v>138</v>
      </c>
      <c r="L176" s="17"/>
      <c r="M176" s="17"/>
      <c r="N176" s="17" t="s">
        <v>246</v>
      </c>
      <c r="O176" s="36"/>
      <c r="P176" s="17"/>
      <c r="Q176" s="17"/>
      <c r="U176" t="s">
        <v>247</v>
      </c>
      <c r="V176" t="s">
        <v>265</v>
      </c>
      <c r="X176" s="31">
        <v>43957</v>
      </c>
      <c r="Y176" s="31">
        <v>43957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5</v>
      </c>
      <c r="AH176">
        <v>1</v>
      </c>
      <c r="AI176">
        <v>70050</v>
      </c>
      <c r="AJ176">
        <v>2180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 x14ac:dyDescent="0.2">
      <c r="B177" t="s">
        <v>143</v>
      </c>
      <c r="C177" s="31">
        <v>43982</v>
      </c>
      <c r="D177" s="15">
        <v>-1184.24</v>
      </c>
      <c r="E177" s="15">
        <v>0</v>
      </c>
      <c r="F177" s="53" t="s">
        <v>133</v>
      </c>
      <c r="G177" t="s">
        <v>266</v>
      </c>
      <c r="H177" s="41" t="s">
        <v>135</v>
      </c>
      <c r="I177" t="s">
        <v>180</v>
      </c>
      <c r="J177" t="s">
        <v>137</v>
      </c>
      <c r="K177" t="s">
        <v>138</v>
      </c>
      <c r="L177" s="17"/>
      <c r="M177" s="17"/>
      <c r="N177" s="17" t="s">
        <v>252</v>
      </c>
      <c r="O177" s="36"/>
      <c r="P177" s="17"/>
      <c r="Q177" s="17"/>
      <c r="U177" t="s">
        <v>253</v>
      </c>
      <c r="V177" t="s">
        <v>267</v>
      </c>
      <c r="X177" s="31">
        <v>43957</v>
      </c>
      <c r="Y177" s="31">
        <v>43957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5</v>
      </c>
      <c r="AH177">
        <v>1</v>
      </c>
      <c r="AI177">
        <v>50086</v>
      </c>
      <c r="AJ177">
        <v>2180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 x14ac:dyDescent="0.2">
      <c r="B178" t="s">
        <v>143</v>
      </c>
      <c r="C178" s="31">
        <v>43982</v>
      </c>
      <c r="D178" s="15">
        <v>-986.88</v>
      </c>
      <c r="E178" s="15">
        <v>0</v>
      </c>
      <c r="F178" s="53" t="s">
        <v>133</v>
      </c>
      <c r="G178" t="s">
        <v>266</v>
      </c>
      <c r="H178" s="41" t="s">
        <v>135</v>
      </c>
      <c r="I178" t="s">
        <v>180</v>
      </c>
      <c r="J178" t="s">
        <v>137</v>
      </c>
      <c r="K178" t="s">
        <v>138</v>
      </c>
      <c r="L178" s="17"/>
      <c r="M178" s="17"/>
      <c r="N178" s="17" t="s">
        <v>252</v>
      </c>
      <c r="O178" s="36"/>
      <c r="P178" s="17"/>
      <c r="Q178" s="17"/>
      <c r="U178" t="s">
        <v>253</v>
      </c>
      <c r="V178" t="s">
        <v>267</v>
      </c>
      <c r="X178" s="31">
        <v>43957</v>
      </c>
      <c r="Y178" s="31">
        <v>43957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5</v>
      </c>
      <c r="AH178">
        <v>1</v>
      </c>
      <c r="AI178">
        <v>50086</v>
      </c>
      <c r="AJ178">
        <v>2180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 x14ac:dyDescent="0.2">
      <c r="B179" t="s">
        <v>143</v>
      </c>
      <c r="C179" s="31">
        <v>43982</v>
      </c>
      <c r="D179" s="15">
        <v>-429.53</v>
      </c>
      <c r="E179" s="15">
        <v>0</v>
      </c>
      <c r="F179" s="53" t="s">
        <v>133</v>
      </c>
      <c r="G179" t="s">
        <v>266</v>
      </c>
      <c r="H179" s="41" t="s">
        <v>135</v>
      </c>
      <c r="I179" t="s">
        <v>180</v>
      </c>
      <c r="J179" t="s">
        <v>137</v>
      </c>
      <c r="K179" t="s">
        <v>138</v>
      </c>
      <c r="L179" s="17"/>
      <c r="M179" s="17"/>
      <c r="N179" s="17" t="s">
        <v>254</v>
      </c>
      <c r="O179" s="36"/>
      <c r="P179" s="17"/>
      <c r="Q179" s="17"/>
      <c r="U179" t="s">
        <v>253</v>
      </c>
      <c r="V179" t="s">
        <v>267</v>
      </c>
      <c r="X179" s="31">
        <v>43957</v>
      </c>
      <c r="Y179" s="31">
        <v>43957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5</v>
      </c>
      <c r="AH179">
        <v>1</v>
      </c>
      <c r="AI179">
        <v>50086</v>
      </c>
      <c r="AJ179">
        <v>2180</v>
      </c>
      <c r="AK179">
        <v>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 x14ac:dyDescent="0.2">
      <c r="B180" t="s">
        <v>143</v>
      </c>
      <c r="C180" s="31">
        <v>43982</v>
      </c>
      <c r="D180" s="15">
        <v>-652.52</v>
      </c>
      <c r="E180" s="15">
        <v>0</v>
      </c>
      <c r="F180" s="53" t="s">
        <v>133</v>
      </c>
      <c r="G180" t="s">
        <v>266</v>
      </c>
      <c r="H180" s="41" t="s">
        <v>135</v>
      </c>
      <c r="I180" t="s">
        <v>180</v>
      </c>
      <c r="J180" t="s">
        <v>137</v>
      </c>
      <c r="K180" t="s">
        <v>138</v>
      </c>
      <c r="L180" s="17"/>
      <c r="M180" s="17"/>
      <c r="N180" s="17" t="s">
        <v>152</v>
      </c>
      <c r="O180" s="36"/>
      <c r="P180" s="17"/>
      <c r="Q180" s="17"/>
      <c r="U180" t="s">
        <v>253</v>
      </c>
      <c r="V180" t="s">
        <v>267</v>
      </c>
      <c r="X180" s="31">
        <v>43957</v>
      </c>
      <c r="Y180" s="31">
        <v>43957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5</v>
      </c>
      <c r="AH180">
        <v>1</v>
      </c>
      <c r="AI180">
        <v>50086</v>
      </c>
      <c r="AJ180">
        <v>2180</v>
      </c>
      <c r="AK180">
        <v>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 x14ac:dyDescent="0.2">
      <c r="B181" t="s">
        <v>153</v>
      </c>
      <c r="C181" s="31">
        <v>43982</v>
      </c>
      <c r="D181" s="15">
        <v>-986.87</v>
      </c>
      <c r="E181" s="15">
        <v>0</v>
      </c>
      <c r="F181" s="53" t="s">
        <v>133</v>
      </c>
      <c r="G181" t="s">
        <v>266</v>
      </c>
      <c r="H181" s="41" t="s">
        <v>135</v>
      </c>
      <c r="I181" t="s">
        <v>180</v>
      </c>
      <c r="J181" t="s">
        <v>137</v>
      </c>
      <c r="K181" t="s">
        <v>138</v>
      </c>
      <c r="L181" s="17"/>
      <c r="M181" s="17"/>
      <c r="N181" s="17" t="s">
        <v>252</v>
      </c>
      <c r="O181" s="36"/>
      <c r="P181" s="17"/>
      <c r="Q181" s="17"/>
      <c r="U181" t="s">
        <v>253</v>
      </c>
      <c r="V181" t="s">
        <v>267</v>
      </c>
      <c r="X181" s="31">
        <v>43957</v>
      </c>
      <c r="Y181" s="31">
        <v>43957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5</v>
      </c>
      <c r="AH181">
        <v>1</v>
      </c>
      <c r="AI181">
        <v>57125</v>
      </c>
      <c r="AJ181">
        <v>2180</v>
      </c>
      <c r="AK181">
        <v>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 x14ac:dyDescent="0.2">
      <c r="B182" t="s">
        <v>143</v>
      </c>
      <c r="C182" s="31">
        <v>43982</v>
      </c>
      <c r="D182" s="15">
        <v>-1184.27</v>
      </c>
      <c r="E182" s="15">
        <v>0</v>
      </c>
      <c r="F182" s="53" t="s">
        <v>133</v>
      </c>
      <c r="G182" t="s">
        <v>268</v>
      </c>
      <c r="H182" s="41" t="s">
        <v>135</v>
      </c>
      <c r="I182" t="s">
        <v>256</v>
      </c>
      <c r="J182" t="s">
        <v>137</v>
      </c>
      <c r="K182" t="s">
        <v>138</v>
      </c>
      <c r="L182" s="17"/>
      <c r="M182" s="17"/>
      <c r="N182" s="17" t="s">
        <v>257</v>
      </c>
      <c r="O182" s="36"/>
      <c r="P182" s="17"/>
      <c r="Q182" s="17"/>
      <c r="U182" t="s">
        <v>258</v>
      </c>
      <c r="V182" t="s">
        <v>269</v>
      </c>
      <c r="X182" s="31">
        <v>43957</v>
      </c>
      <c r="Y182" s="31">
        <v>43957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5</v>
      </c>
      <c r="AH182">
        <v>1</v>
      </c>
      <c r="AI182">
        <v>50086</v>
      </c>
      <c r="AJ182">
        <v>2180</v>
      </c>
      <c r="AK182">
        <v>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 x14ac:dyDescent="0.2">
      <c r="B183" t="s">
        <v>143</v>
      </c>
      <c r="C183" s="31">
        <v>43982</v>
      </c>
      <c r="D183" s="15">
        <v>429.53</v>
      </c>
      <c r="E183" s="15">
        <v>0</v>
      </c>
      <c r="F183" s="53" t="s">
        <v>133</v>
      </c>
      <c r="G183" t="s">
        <v>268</v>
      </c>
      <c r="H183" s="41" t="s">
        <v>135</v>
      </c>
      <c r="I183" t="s">
        <v>256</v>
      </c>
      <c r="J183" t="s">
        <v>137</v>
      </c>
      <c r="K183" t="s">
        <v>138</v>
      </c>
      <c r="L183" s="17"/>
      <c r="M183" s="17"/>
      <c r="N183" s="17" t="s">
        <v>259</v>
      </c>
      <c r="O183" s="36"/>
      <c r="P183" s="17"/>
      <c r="Q183" s="17"/>
      <c r="U183" t="s">
        <v>258</v>
      </c>
      <c r="V183" t="s">
        <v>269</v>
      </c>
      <c r="X183" s="31">
        <v>43957</v>
      </c>
      <c r="Y183" s="31">
        <v>43957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5</v>
      </c>
      <c r="AH183">
        <v>1</v>
      </c>
      <c r="AI183">
        <v>50086</v>
      </c>
      <c r="AJ183">
        <v>2180</v>
      </c>
      <c r="AK183">
        <v>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 x14ac:dyDescent="0.2">
      <c r="B184" t="s">
        <v>143</v>
      </c>
      <c r="C184" s="31">
        <v>43982</v>
      </c>
      <c r="D184" s="15">
        <v>-220.07</v>
      </c>
      <c r="E184" s="15">
        <v>0</v>
      </c>
      <c r="F184" s="53" t="s">
        <v>133</v>
      </c>
      <c r="G184" t="s">
        <v>268</v>
      </c>
      <c r="H184" s="41" t="s">
        <v>135</v>
      </c>
      <c r="I184" t="s">
        <v>256</v>
      </c>
      <c r="J184" t="s">
        <v>137</v>
      </c>
      <c r="K184" t="s">
        <v>138</v>
      </c>
      <c r="L184" s="17"/>
      <c r="M184" s="17"/>
      <c r="N184" s="17" t="s">
        <v>260</v>
      </c>
      <c r="O184" s="36"/>
      <c r="P184" s="17"/>
      <c r="Q184" s="17"/>
      <c r="U184" t="s">
        <v>258</v>
      </c>
      <c r="V184" t="s">
        <v>269</v>
      </c>
      <c r="X184" s="31">
        <v>43957</v>
      </c>
      <c r="Y184" s="31">
        <v>43957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5</v>
      </c>
      <c r="AH184">
        <v>1</v>
      </c>
      <c r="AI184">
        <v>50086</v>
      </c>
      <c r="AJ184">
        <v>2180</v>
      </c>
      <c r="AK184">
        <v>0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 x14ac:dyDescent="0.2">
      <c r="B185" t="s">
        <v>151</v>
      </c>
      <c r="C185" s="31">
        <v>43982</v>
      </c>
      <c r="D185" s="15">
        <v>-198.62</v>
      </c>
      <c r="E185" s="15">
        <v>0</v>
      </c>
      <c r="F185" s="53" t="s">
        <v>133</v>
      </c>
      <c r="G185" t="s">
        <v>268</v>
      </c>
      <c r="H185" s="41" t="s">
        <v>135</v>
      </c>
      <c r="I185" t="s">
        <v>256</v>
      </c>
      <c r="J185" t="s">
        <v>137</v>
      </c>
      <c r="K185" t="s">
        <v>138</v>
      </c>
      <c r="L185" s="17"/>
      <c r="M185" s="17"/>
      <c r="N185" s="17" t="s">
        <v>261</v>
      </c>
      <c r="O185" s="36"/>
      <c r="P185" s="17"/>
      <c r="Q185" s="17"/>
      <c r="U185" t="s">
        <v>258</v>
      </c>
      <c r="V185" t="s">
        <v>269</v>
      </c>
      <c r="X185" s="31">
        <v>43957</v>
      </c>
      <c r="Y185" s="31">
        <v>43957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5</v>
      </c>
      <c r="AH185">
        <v>1</v>
      </c>
      <c r="AI185">
        <v>52086</v>
      </c>
      <c r="AJ185">
        <v>2180</v>
      </c>
      <c r="AK185">
        <v>0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 x14ac:dyDescent="0.2">
      <c r="B186" t="s">
        <v>212</v>
      </c>
      <c r="C186" s="31">
        <v>43982</v>
      </c>
      <c r="D186" s="15">
        <v>891.2</v>
      </c>
      <c r="E186" s="15">
        <v>0</v>
      </c>
      <c r="F186" s="53" t="s">
        <v>133</v>
      </c>
      <c r="G186" t="s">
        <v>270</v>
      </c>
      <c r="H186" s="41" t="s">
        <v>135</v>
      </c>
      <c r="I186" t="s">
        <v>271</v>
      </c>
      <c r="J186" t="s">
        <v>137</v>
      </c>
      <c r="K186" t="s">
        <v>138</v>
      </c>
      <c r="L186" s="17"/>
      <c r="M186" s="17"/>
      <c r="N186" s="17" t="s">
        <v>225</v>
      </c>
      <c r="O186" s="36"/>
      <c r="P186" s="17"/>
      <c r="Q186" s="17"/>
      <c r="U186" t="s">
        <v>272</v>
      </c>
      <c r="V186" t="s">
        <v>272</v>
      </c>
      <c r="X186" s="31">
        <v>43964</v>
      </c>
      <c r="Y186" s="31">
        <v>43964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50020</v>
      </c>
      <c r="AJ186">
        <v>2180</v>
      </c>
      <c r="AK186">
        <v>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 x14ac:dyDescent="0.2">
      <c r="B187" t="s">
        <v>212</v>
      </c>
      <c r="C187" s="31">
        <v>43982</v>
      </c>
      <c r="D187" s="15">
        <v>156</v>
      </c>
      <c r="E187" s="15">
        <v>0</v>
      </c>
      <c r="F187" s="53" t="s">
        <v>133</v>
      </c>
      <c r="G187" t="s">
        <v>270</v>
      </c>
      <c r="H187" s="41" t="s">
        <v>135</v>
      </c>
      <c r="I187" t="s">
        <v>271</v>
      </c>
      <c r="J187" t="s">
        <v>137</v>
      </c>
      <c r="K187" t="s">
        <v>138</v>
      </c>
      <c r="L187" s="17"/>
      <c r="M187" s="17"/>
      <c r="N187" s="17" t="s">
        <v>225</v>
      </c>
      <c r="O187" s="36"/>
      <c r="P187" s="17"/>
      <c r="Q187" s="17"/>
      <c r="U187" t="s">
        <v>272</v>
      </c>
      <c r="V187" t="s">
        <v>272</v>
      </c>
      <c r="X187" s="31">
        <v>43964</v>
      </c>
      <c r="Y187" s="31">
        <v>43964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50020</v>
      </c>
      <c r="AJ187">
        <v>2180</v>
      </c>
      <c r="AK187">
        <v>0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 x14ac:dyDescent="0.2">
      <c r="B188" t="s">
        <v>212</v>
      </c>
      <c r="C188" s="31">
        <v>43982</v>
      </c>
      <c r="D188" s="15">
        <v>445.6</v>
      </c>
      <c r="E188" s="15">
        <v>0</v>
      </c>
      <c r="F188" s="53" t="s">
        <v>133</v>
      </c>
      <c r="G188" t="s">
        <v>270</v>
      </c>
      <c r="H188" s="41" t="s">
        <v>135</v>
      </c>
      <c r="I188" t="s">
        <v>271</v>
      </c>
      <c r="J188" t="s">
        <v>137</v>
      </c>
      <c r="K188" t="s">
        <v>138</v>
      </c>
      <c r="L188" s="17"/>
      <c r="M188" s="17"/>
      <c r="N188" s="17" t="s">
        <v>225</v>
      </c>
      <c r="O188" s="36"/>
      <c r="P188" s="17"/>
      <c r="Q188" s="17"/>
      <c r="U188" t="s">
        <v>272</v>
      </c>
      <c r="V188" t="s">
        <v>272</v>
      </c>
      <c r="X188" s="31">
        <v>43964</v>
      </c>
      <c r="Y188" s="31">
        <v>43964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50020</v>
      </c>
      <c r="AJ188">
        <v>2180</v>
      </c>
      <c r="AK188">
        <v>0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 x14ac:dyDescent="0.2">
      <c r="B189" t="s">
        <v>159</v>
      </c>
      <c r="C189" s="31">
        <v>43982</v>
      </c>
      <c r="D189" s="15">
        <v>173.96</v>
      </c>
      <c r="E189" s="15">
        <v>0</v>
      </c>
      <c r="F189" s="53" t="s">
        <v>133</v>
      </c>
      <c r="G189" t="s">
        <v>270</v>
      </c>
      <c r="H189" s="41" t="s">
        <v>135</v>
      </c>
      <c r="I189" t="s">
        <v>271</v>
      </c>
      <c r="J189" t="s">
        <v>137</v>
      </c>
      <c r="K189" t="s">
        <v>138</v>
      </c>
      <c r="L189" s="17"/>
      <c r="M189" s="17"/>
      <c r="N189" s="17" t="s">
        <v>273</v>
      </c>
      <c r="O189" s="36"/>
      <c r="P189" s="17"/>
      <c r="Q189" s="17"/>
      <c r="U189" t="s">
        <v>272</v>
      </c>
      <c r="V189" t="s">
        <v>272</v>
      </c>
      <c r="X189" s="31">
        <v>43964</v>
      </c>
      <c r="Y189" s="31">
        <v>43964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50036</v>
      </c>
      <c r="AJ189">
        <v>2180</v>
      </c>
      <c r="AK189">
        <v>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 x14ac:dyDescent="0.2">
      <c r="B190" t="s">
        <v>164</v>
      </c>
      <c r="C190" s="31">
        <v>43982</v>
      </c>
      <c r="D190" s="15">
        <v>1200.7</v>
      </c>
      <c r="E190" s="15">
        <v>0</v>
      </c>
      <c r="F190" s="53" t="s">
        <v>133</v>
      </c>
      <c r="G190" t="s">
        <v>270</v>
      </c>
      <c r="H190" s="41" t="s">
        <v>135</v>
      </c>
      <c r="I190" t="s">
        <v>271</v>
      </c>
      <c r="J190" t="s">
        <v>137</v>
      </c>
      <c r="K190" t="s">
        <v>138</v>
      </c>
      <c r="L190" s="17"/>
      <c r="M190" s="17"/>
      <c r="N190" s="17" t="s">
        <v>273</v>
      </c>
      <c r="O190" s="36"/>
      <c r="P190" s="17"/>
      <c r="Q190" s="17"/>
      <c r="U190" t="s">
        <v>272</v>
      </c>
      <c r="V190" t="s">
        <v>272</v>
      </c>
      <c r="X190" s="31">
        <v>43964</v>
      </c>
      <c r="Y190" s="31">
        <v>43964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50036</v>
      </c>
      <c r="AJ190">
        <v>2180</v>
      </c>
      <c r="AK190">
        <v>100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 x14ac:dyDescent="0.2">
      <c r="B191" t="s">
        <v>165</v>
      </c>
      <c r="C191" s="31">
        <v>43982</v>
      </c>
      <c r="D191" s="15">
        <v>5758.78</v>
      </c>
      <c r="E191" s="15">
        <v>0</v>
      </c>
      <c r="F191" s="53" t="s">
        <v>133</v>
      </c>
      <c r="G191" t="s">
        <v>270</v>
      </c>
      <c r="H191" s="41" t="s">
        <v>135</v>
      </c>
      <c r="I191" t="s">
        <v>271</v>
      </c>
      <c r="J191" t="s">
        <v>137</v>
      </c>
      <c r="K191" t="s">
        <v>138</v>
      </c>
      <c r="L191" s="17"/>
      <c r="M191" s="17"/>
      <c r="N191" s="17" t="s">
        <v>273</v>
      </c>
      <c r="O191" s="36"/>
      <c r="P191" s="17"/>
      <c r="Q191" s="17"/>
      <c r="U191" t="s">
        <v>272</v>
      </c>
      <c r="V191" t="s">
        <v>272</v>
      </c>
      <c r="X191" s="31">
        <v>43964</v>
      </c>
      <c r="Y191" s="31">
        <v>43964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50036</v>
      </c>
      <c r="AJ191">
        <v>2180</v>
      </c>
      <c r="AK191">
        <v>200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 x14ac:dyDescent="0.2">
      <c r="B192" t="s">
        <v>166</v>
      </c>
      <c r="C192" s="31">
        <v>43982</v>
      </c>
      <c r="D192" s="15">
        <v>5432.12</v>
      </c>
      <c r="E192" s="15">
        <v>0</v>
      </c>
      <c r="F192" s="53" t="s">
        <v>133</v>
      </c>
      <c r="G192" t="s">
        <v>270</v>
      </c>
      <c r="H192" s="41" t="s">
        <v>135</v>
      </c>
      <c r="I192" t="s">
        <v>271</v>
      </c>
      <c r="J192" t="s">
        <v>137</v>
      </c>
      <c r="K192" t="s">
        <v>138</v>
      </c>
      <c r="L192" s="17"/>
      <c r="M192" s="17"/>
      <c r="N192" s="17" t="s">
        <v>273</v>
      </c>
      <c r="O192" s="36"/>
      <c r="P192" s="17"/>
      <c r="Q192" s="17"/>
      <c r="U192" t="s">
        <v>272</v>
      </c>
      <c r="V192" t="s">
        <v>272</v>
      </c>
      <c r="X192" s="31">
        <v>43964</v>
      </c>
      <c r="Y192" s="31">
        <v>43964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50036</v>
      </c>
      <c r="AJ192">
        <v>2180</v>
      </c>
      <c r="AK192">
        <v>210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 x14ac:dyDescent="0.2">
      <c r="B193" t="s">
        <v>167</v>
      </c>
      <c r="C193" s="31">
        <v>43982</v>
      </c>
      <c r="D193" s="15">
        <v>794.42</v>
      </c>
      <c r="E193" s="15">
        <v>0</v>
      </c>
      <c r="F193" s="53" t="s">
        <v>133</v>
      </c>
      <c r="G193" t="s">
        <v>270</v>
      </c>
      <c r="H193" s="41" t="s">
        <v>135</v>
      </c>
      <c r="I193" t="s">
        <v>271</v>
      </c>
      <c r="J193" t="s">
        <v>137</v>
      </c>
      <c r="K193" t="s">
        <v>138</v>
      </c>
      <c r="L193" s="17"/>
      <c r="M193" s="17"/>
      <c r="N193" s="17" t="s">
        <v>273</v>
      </c>
      <c r="O193" s="36"/>
      <c r="P193" s="17"/>
      <c r="Q193" s="17"/>
      <c r="U193" t="s">
        <v>272</v>
      </c>
      <c r="V193" t="s">
        <v>272</v>
      </c>
      <c r="X193" s="31">
        <v>43964</v>
      </c>
      <c r="Y193" s="31">
        <v>43964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50036</v>
      </c>
      <c r="AJ193">
        <v>2180</v>
      </c>
      <c r="AK193">
        <v>300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 x14ac:dyDescent="0.2">
      <c r="B194" t="s">
        <v>168</v>
      </c>
      <c r="C194" s="31">
        <v>43982</v>
      </c>
      <c r="D194" s="15">
        <v>331.26</v>
      </c>
      <c r="E194" s="15">
        <v>0</v>
      </c>
      <c r="F194" s="53" t="s">
        <v>133</v>
      </c>
      <c r="G194" t="s">
        <v>270</v>
      </c>
      <c r="H194" s="41" t="s">
        <v>135</v>
      </c>
      <c r="I194" t="s">
        <v>271</v>
      </c>
      <c r="J194" t="s">
        <v>137</v>
      </c>
      <c r="K194" t="s">
        <v>138</v>
      </c>
      <c r="L194" s="17"/>
      <c r="M194" s="17"/>
      <c r="N194" s="17" t="s">
        <v>273</v>
      </c>
      <c r="O194" s="36"/>
      <c r="P194" s="17"/>
      <c r="Q194" s="17"/>
      <c r="U194" t="s">
        <v>272</v>
      </c>
      <c r="V194" t="s">
        <v>272</v>
      </c>
      <c r="X194" s="31">
        <v>43964</v>
      </c>
      <c r="Y194" s="31">
        <v>43964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50036</v>
      </c>
      <c r="AJ194">
        <v>2180</v>
      </c>
      <c r="AK194">
        <v>301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 x14ac:dyDescent="0.2">
      <c r="B195" t="s">
        <v>169</v>
      </c>
      <c r="C195" s="31">
        <v>43982</v>
      </c>
      <c r="D195" s="15">
        <v>693.84</v>
      </c>
      <c r="E195" s="15">
        <v>0</v>
      </c>
      <c r="F195" s="53" t="s">
        <v>133</v>
      </c>
      <c r="G195" t="s">
        <v>270</v>
      </c>
      <c r="H195" s="41" t="s">
        <v>135</v>
      </c>
      <c r="I195" t="s">
        <v>271</v>
      </c>
      <c r="J195" t="s">
        <v>137</v>
      </c>
      <c r="K195" t="s">
        <v>138</v>
      </c>
      <c r="L195" s="17"/>
      <c r="M195" s="17"/>
      <c r="N195" s="17" t="s">
        <v>273</v>
      </c>
      <c r="O195" s="36"/>
      <c r="P195" s="17"/>
      <c r="Q195" s="17"/>
      <c r="U195" t="s">
        <v>272</v>
      </c>
      <c r="V195" t="s">
        <v>272</v>
      </c>
      <c r="X195" s="31">
        <v>43964</v>
      </c>
      <c r="Y195" s="31">
        <v>43964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50036</v>
      </c>
      <c r="AJ195">
        <v>2180</v>
      </c>
      <c r="AK195">
        <v>320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 x14ac:dyDescent="0.2">
      <c r="B196" t="s">
        <v>170</v>
      </c>
      <c r="C196" s="31">
        <v>43982</v>
      </c>
      <c r="D196" s="15">
        <v>408.34</v>
      </c>
      <c r="E196" s="15">
        <v>0</v>
      </c>
      <c r="F196" s="53" t="s">
        <v>133</v>
      </c>
      <c r="G196" t="s">
        <v>270</v>
      </c>
      <c r="H196" s="41" t="s">
        <v>135</v>
      </c>
      <c r="I196" t="s">
        <v>271</v>
      </c>
      <c r="J196" t="s">
        <v>137</v>
      </c>
      <c r="K196" t="s">
        <v>138</v>
      </c>
      <c r="L196" s="17"/>
      <c r="M196" s="17"/>
      <c r="N196" s="17" t="s">
        <v>273</v>
      </c>
      <c r="O196" s="36"/>
      <c r="P196" s="17"/>
      <c r="Q196" s="17"/>
      <c r="U196" t="s">
        <v>272</v>
      </c>
      <c r="V196" t="s">
        <v>272</v>
      </c>
      <c r="X196" s="31">
        <v>43964</v>
      </c>
      <c r="Y196" s="31">
        <v>43964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50036</v>
      </c>
      <c r="AJ196">
        <v>2180</v>
      </c>
      <c r="AK196">
        <v>500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 x14ac:dyDescent="0.2">
      <c r="B197" t="s">
        <v>171</v>
      </c>
      <c r="C197" s="31">
        <v>43982</v>
      </c>
      <c r="D197" s="15">
        <v>474.34</v>
      </c>
      <c r="E197" s="15">
        <v>0</v>
      </c>
      <c r="F197" s="53" t="s">
        <v>133</v>
      </c>
      <c r="G197" t="s">
        <v>270</v>
      </c>
      <c r="H197" s="41" t="s">
        <v>135</v>
      </c>
      <c r="I197" t="s">
        <v>271</v>
      </c>
      <c r="J197" t="s">
        <v>137</v>
      </c>
      <c r="K197" t="s">
        <v>138</v>
      </c>
      <c r="L197" s="17"/>
      <c r="M197" s="17"/>
      <c r="N197" s="17" t="s">
        <v>273</v>
      </c>
      <c r="O197" s="36"/>
      <c r="P197" s="17"/>
      <c r="Q197" s="17"/>
      <c r="U197" t="s">
        <v>272</v>
      </c>
      <c r="V197" t="s">
        <v>272</v>
      </c>
      <c r="X197" s="31">
        <v>43964</v>
      </c>
      <c r="Y197" s="31">
        <v>43964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50036</v>
      </c>
      <c r="AJ197">
        <v>2180</v>
      </c>
      <c r="AK197">
        <v>501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 x14ac:dyDescent="0.2">
      <c r="B198" t="s">
        <v>274</v>
      </c>
      <c r="C198" s="31">
        <v>43982</v>
      </c>
      <c r="D198" s="15">
        <v>378.24</v>
      </c>
      <c r="E198" s="15">
        <v>0</v>
      </c>
      <c r="F198" s="53" t="s">
        <v>133</v>
      </c>
      <c r="G198" t="s">
        <v>270</v>
      </c>
      <c r="H198" s="41" t="s">
        <v>135</v>
      </c>
      <c r="I198" t="s">
        <v>271</v>
      </c>
      <c r="J198" t="s">
        <v>137</v>
      </c>
      <c r="K198" t="s">
        <v>138</v>
      </c>
      <c r="L198" s="17"/>
      <c r="M198" s="17"/>
      <c r="N198" s="17" t="s">
        <v>225</v>
      </c>
      <c r="O198" s="36"/>
      <c r="P198" s="17"/>
      <c r="Q198" s="17"/>
      <c r="U198" t="s">
        <v>272</v>
      </c>
      <c r="V198" t="s">
        <v>272</v>
      </c>
      <c r="X198" s="31">
        <v>43964</v>
      </c>
      <c r="Y198" s="31">
        <v>43964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52020</v>
      </c>
      <c r="AJ198">
        <v>2180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 x14ac:dyDescent="0.2">
      <c r="B199" t="s">
        <v>172</v>
      </c>
      <c r="C199" s="31">
        <v>43982</v>
      </c>
      <c r="D199" s="15">
        <v>3628.18</v>
      </c>
      <c r="E199" s="15">
        <v>0</v>
      </c>
      <c r="F199" s="53" t="s">
        <v>133</v>
      </c>
      <c r="G199" t="s">
        <v>270</v>
      </c>
      <c r="H199" s="41" t="s">
        <v>135</v>
      </c>
      <c r="I199" t="s">
        <v>271</v>
      </c>
      <c r="J199" t="s">
        <v>137</v>
      </c>
      <c r="K199" t="s">
        <v>138</v>
      </c>
      <c r="L199" s="17"/>
      <c r="M199" s="17"/>
      <c r="N199" s="17" t="s">
        <v>273</v>
      </c>
      <c r="O199" s="36"/>
      <c r="P199" s="17"/>
      <c r="Q199" s="17"/>
      <c r="U199" t="s">
        <v>272</v>
      </c>
      <c r="V199" t="s">
        <v>272</v>
      </c>
      <c r="X199" s="31">
        <v>43964</v>
      </c>
      <c r="Y199" s="31">
        <v>43964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52036</v>
      </c>
      <c r="AJ199">
        <v>2180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 x14ac:dyDescent="0.2">
      <c r="B200" t="s">
        <v>173</v>
      </c>
      <c r="C200" s="31">
        <v>43982</v>
      </c>
      <c r="D200" s="15">
        <v>1108.8399999999999</v>
      </c>
      <c r="E200" s="15">
        <v>0</v>
      </c>
      <c r="F200" s="53" t="s">
        <v>133</v>
      </c>
      <c r="G200" t="s">
        <v>270</v>
      </c>
      <c r="H200" s="41" t="s">
        <v>135</v>
      </c>
      <c r="I200" t="s">
        <v>271</v>
      </c>
      <c r="J200" t="s">
        <v>137</v>
      </c>
      <c r="K200" t="s">
        <v>138</v>
      </c>
      <c r="L200" s="17"/>
      <c r="M200" s="17"/>
      <c r="N200" s="17" t="s">
        <v>273</v>
      </c>
      <c r="O200" s="36"/>
      <c r="P200" s="17"/>
      <c r="Q200" s="17"/>
      <c r="U200" t="s">
        <v>272</v>
      </c>
      <c r="V200" t="s">
        <v>272</v>
      </c>
      <c r="X200" s="31">
        <v>43964</v>
      </c>
      <c r="Y200" s="31">
        <v>43964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55036</v>
      </c>
      <c r="AJ200">
        <v>2180</v>
      </c>
      <c r="AK200">
        <v>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 x14ac:dyDescent="0.2">
      <c r="B201" t="s">
        <v>174</v>
      </c>
      <c r="C201" s="31">
        <v>43982</v>
      </c>
      <c r="D201" s="15">
        <v>681.36</v>
      </c>
      <c r="E201" s="15">
        <v>0</v>
      </c>
      <c r="F201" s="53" t="s">
        <v>133</v>
      </c>
      <c r="G201" t="s">
        <v>270</v>
      </c>
      <c r="H201" s="41" t="s">
        <v>135</v>
      </c>
      <c r="I201" t="s">
        <v>271</v>
      </c>
      <c r="J201" t="s">
        <v>137</v>
      </c>
      <c r="K201" t="s">
        <v>138</v>
      </c>
      <c r="L201" s="17"/>
      <c r="M201" s="17"/>
      <c r="N201" s="17" t="s">
        <v>273</v>
      </c>
      <c r="O201" s="36"/>
      <c r="P201" s="17"/>
      <c r="Q201" s="17"/>
      <c r="U201" t="s">
        <v>272</v>
      </c>
      <c r="V201" t="s">
        <v>272</v>
      </c>
      <c r="X201" s="31">
        <v>43964</v>
      </c>
      <c r="Y201" s="31">
        <v>43964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55036</v>
      </c>
      <c r="AJ201">
        <v>2180</v>
      </c>
      <c r="AK201">
        <v>200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 x14ac:dyDescent="0.2">
      <c r="B202" t="s">
        <v>175</v>
      </c>
      <c r="C202" s="31">
        <v>43982</v>
      </c>
      <c r="D202" s="15">
        <v>1250</v>
      </c>
      <c r="E202" s="15">
        <v>0</v>
      </c>
      <c r="F202" s="53" t="s">
        <v>133</v>
      </c>
      <c r="G202" t="s">
        <v>270</v>
      </c>
      <c r="H202" s="41" t="s">
        <v>135</v>
      </c>
      <c r="I202" t="s">
        <v>271</v>
      </c>
      <c r="J202" t="s">
        <v>137</v>
      </c>
      <c r="K202" t="s">
        <v>138</v>
      </c>
      <c r="L202" s="17"/>
      <c r="M202" s="17"/>
      <c r="N202" s="17" t="s">
        <v>273</v>
      </c>
      <c r="O202" s="36"/>
      <c r="P202" s="17"/>
      <c r="Q202" s="17"/>
      <c r="U202" t="s">
        <v>272</v>
      </c>
      <c r="V202" t="s">
        <v>272</v>
      </c>
      <c r="X202" s="31">
        <v>43964</v>
      </c>
      <c r="Y202" s="31">
        <v>43964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56036</v>
      </c>
      <c r="AJ202">
        <v>2180</v>
      </c>
      <c r="AK202">
        <v>0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 x14ac:dyDescent="0.2">
      <c r="B203" t="s">
        <v>176</v>
      </c>
      <c r="C203" s="31">
        <v>43982</v>
      </c>
      <c r="D203" s="15">
        <v>3676.82</v>
      </c>
      <c r="E203" s="15">
        <v>0</v>
      </c>
      <c r="F203" s="53" t="s">
        <v>133</v>
      </c>
      <c r="G203" t="s">
        <v>270</v>
      </c>
      <c r="H203" s="41" t="s">
        <v>135</v>
      </c>
      <c r="I203" t="s">
        <v>271</v>
      </c>
      <c r="J203" t="s">
        <v>137</v>
      </c>
      <c r="K203" t="s">
        <v>138</v>
      </c>
      <c r="L203" s="17"/>
      <c r="M203" s="17"/>
      <c r="N203" s="17" t="s">
        <v>273</v>
      </c>
      <c r="O203" s="36"/>
      <c r="P203" s="17"/>
      <c r="Q203" s="17"/>
      <c r="U203" t="s">
        <v>272</v>
      </c>
      <c r="V203" t="s">
        <v>272</v>
      </c>
      <c r="X203" s="31">
        <v>43964</v>
      </c>
      <c r="Y203" s="31">
        <v>43964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70036</v>
      </c>
      <c r="AJ203">
        <v>2180</v>
      </c>
      <c r="AK203">
        <v>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 x14ac:dyDescent="0.2">
      <c r="B204" t="s">
        <v>177</v>
      </c>
      <c r="C204" s="31">
        <v>43982</v>
      </c>
      <c r="D204" s="15">
        <v>312.04000000000002</v>
      </c>
      <c r="E204" s="15">
        <v>0</v>
      </c>
      <c r="F204" s="53" t="s">
        <v>133</v>
      </c>
      <c r="G204" t="s">
        <v>270</v>
      </c>
      <c r="H204" s="41" t="s">
        <v>135</v>
      </c>
      <c r="I204" t="s">
        <v>271</v>
      </c>
      <c r="J204" t="s">
        <v>137</v>
      </c>
      <c r="K204" t="s">
        <v>138</v>
      </c>
      <c r="L204" s="17"/>
      <c r="M204" s="17"/>
      <c r="N204" s="17" t="s">
        <v>273</v>
      </c>
      <c r="O204" s="36"/>
      <c r="P204" s="17"/>
      <c r="Q204" s="17"/>
      <c r="U204" t="s">
        <v>272</v>
      </c>
      <c r="V204" t="s">
        <v>272</v>
      </c>
      <c r="X204" s="31">
        <v>43964</v>
      </c>
      <c r="Y204" s="31">
        <v>43964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70036</v>
      </c>
      <c r="AJ204">
        <v>2180</v>
      </c>
      <c r="AK204">
        <v>700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 x14ac:dyDescent="0.2">
      <c r="B205" t="s">
        <v>143</v>
      </c>
      <c r="C205" s="31">
        <v>43982</v>
      </c>
      <c r="D205" s="15">
        <v>1184.24</v>
      </c>
      <c r="E205" s="15">
        <v>0</v>
      </c>
      <c r="F205" s="53" t="s">
        <v>133</v>
      </c>
      <c r="G205" t="s">
        <v>275</v>
      </c>
      <c r="H205" s="41" t="s">
        <v>135</v>
      </c>
      <c r="I205" t="s">
        <v>276</v>
      </c>
      <c r="J205" t="s">
        <v>146</v>
      </c>
      <c r="K205" t="s">
        <v>138</v>
      </c>
      <c r="L205" s="17"/>
      <c r="M205" s="17"/>
      <c r="N205" s="17" t="s">
        <v>252</v>
      </c>
      <c r="O205" s="36"/>
      <c r="P205" s="17"/>
      <c r="Q205" s="17"/>
      <c r="U205" t="s">
        <v>277</v>
      </c>
      <c r="V205" t="s">
        <v>277</v>
      </c>
      <c r="X205" s="31">
        <v>43984</v>
      </c>
      <c r="Y205" s="31">
        <v>43984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50086</v>
      </c>
      <c r="AJ205">
        <v>2180</v>
      </c>
      <c r="AK205">
        <v>0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 x14ac:dyDescent="0.2">
      <c r="B206" t="s">
        <v>143</v>
      </c>
      <c r="C206" s="31">
        <v>43982</v>
      </c>
      <c r="D206" s="15">
        <v>986.88</v>
      </c>
      <c r="E206" s="15">
        <v>0</v>
      </c>
      <c r="F206" s="53" t="s">
        <v>133</v>
      </c>
      <c r="G206" t="s">
        <v>275</v>
      </c>
      <c r="H206" s="41" t="s">
        <v>135</v>
      </c>
      <c r="I206" t="s">
        <v>276</v>
      </c>
      <c r="J206" t="s">
        <v>146</v>
      </c>
      <c r="K206" t="s">
        <v>138</v>
      </c>
      <c r="L206" s="17"/>
      <c r="M206" s="17"/>
      <c r="N206" s="17" t="s">
        <v>252</v>
      </c>
      <c r="O206" s="36"/>
      <c r="P206" s="17"/>
      <c r="Q206" s="17"/>
      <c r="U206" t="s">
        <v>277</v>
      </c>
      <c r="V206" t="s">
        <v>277</v>
      </c>
      <c r="X206" s="31">
        <v>43984</v>
      </c>
      <c r="Y206" s="31">
        <v>43984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50086</v>
      </c>
      <c r="AJ206">
        <v>2180</v>
      </c>
      <c r="AK206">
        <v>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 x14ac:dyDescent="0.2">
      <c r="B207" t="s">
        <v>143</v>
      </c>
      <c r="C207" s="31">
        <v>43982</v>
      </c>
      <c r="D207" s="15">
        <v>429.53</v>
      </c>
      <c r="E207" s="15">
        <v>0</v>
      </c>
      <c r="F207" s="53" t="s">
        <v>133</v>
      </c>
      <c r="G207" t="s">
        <v>275</v>
      </c>
      <c r="H207" s="41" t="s">
        <v>135</v>
      </c>
      <c r="I207" t="s">
        <v>276</v>
      </c>
      <c r="J207" t="s">
        <v>146</v>
      </c>
      <c r="K207" t="s">
        <v>138</v>
      </c>
      <c r="L207" s="17"/>
      <c r="M207" s="17"/>
      <c r="N207" s="17" t="s">
        <v>254</v>
      </c>
      <c r="O207" s="36"/>
      <c r="P207" s="17"/>
      <c r="Q207" s="17"/>
      <c r="U207" t="s">
        <v>277</v>
      </c>
      <c r="V207" t="s">
        <v>277</v>
      </c>
      <c r="X207" s="31">
        <v>43984</v>
      </c>
      <c r="Y207" s="31">
        <v>43984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50086</v>
      </c>
      <c r="AJ207">
        <v>2180</v>
      </c>
      <c r="AK207">
        <v>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 x14ac:dyDescent="0.2">
      <c r="B208" t="s">
        <v>143</v>
      </c>
      <c r="C208" s="31">
        <v>43982</v>
      </c>
      <c r="D208" s="15">
        <v>652.52</v>
      </c>
      <c r="E208" s="15">
        <v>0</v>
      </c>
      <c r="F208" s="53" t="s">
        <v>133</v>
      </c>
      <c r="G208" t="s">
        <v>275</v>
      </c>
      <c r="H208" s="41" t="s">
        <v>135</v>
      </c>
      <c r="I208" t="s">
        <v>276</v>
      </c>
      <c r="J208" t="s">
        <v>146</v>
      </c>
      <c r="K208" t="s">
        <v>138</v>
      </c>
      <c r="L208" s="17"/>
      <c r="M208" s="17"/>
      <c r="N208" s="17" t="s">
        <v>152</v>
      </c>
      <c r="O208" s="36"/>
      <c r="P208" s="17"/>
      <c r="Q208" s="17"/>
      <c r="U208" t="s">
        <v>277</v>
      </c>
      <c r="V208" t="s">
        <v>277</v>
      </c>
      <c r="X208" s="31">
        <v>43984</v>
      </c>
      <c r="Y208" s="31">
        <v>43984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50086</v>
      </c>
      <c r="AJ208">
        <v>2180</v>
      </c>
      <c r="AK208">
        <v>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 x14ac:dyDescent="0.2">
      <c r="B209" t="s">
        <v>143</v>
      </c>
      <c r="C209" s="31">
        <v>43982</v>
      </c>
      <c r="D209" s="15">
        <v>1399.04</v>
      </c>
      <c r="E209" s="15">
        <v>0</v>
      </c>
      <c r="F209" s="53" t="s">
        <v>133</v>
      </c>
      <c r="G209" t="s">
        <v>275</v>
      </c>
      <c r="H209" s="41" t="s">
        <v>135</v>
      </c>
      <c r="I209" t="s">
        <v>276</v>
      </c>
      <c r="J209" t="s">
        <v>146</v>
      </c>
      <c r="K209" t="s">
        <v>138</v>
      </c>
      <c r="L209" s="17"/>
      <c r="M209" s="17"/>
      <c r="N209" s="17" t="s">
        <v>147</v>
      </c>
      <c r="O209" s="36"/>
      <c r="P209" s="17"/>
      <c r="Q209" s="17"/>
      <c r="U209" t="s">
        <v>277</v>
      </c>
      <c r="V209" t="s">
        <v>277</v>
      </c>
      <c r="X209" s="31">
        <v>43984</v>
      </c>
      <c r="Y209" s="31">
        <v>43984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50086</v>
      </c>
      <c r="AJ209">
        <v>2180</v>
      </c>
      <c r="AK209">
        <v>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 x14ac:dyDescent="0.2">
      <c r="B210" t="s">
        <v>143</v>
      </c>
      <c r="C210" s="31">
        <v>43982</v>
      </c>
      <c r="D210" s="15">
        <v>157.26</v>
      </c>
      <c r="E210" s="15">
        <v>0</v>
      </c>
      <c r="F210" s="53" t="s">
        <v>133</v>
      </c>
      <c r="G210" t="s">
        <v>275</v>
      </c>
      <c r="H210" s="41" t="s">
        <v>135</v>
      </c>
      <c r="I210" t="s">
        <v>276</v>
      </c>
      <c r="J210" t="s">
        <v>146</v>
      </c>
      <c r="K210" t="s">
        <v>138</v>
      </c>
      <c r="L210" s="17"/>
      <c r="M210" s="17"/>
      <c r="N210" s="17" t="s">
        <v>278</v>
      </c>
      <c r="O210" s="36"/>
      <c r="P210" s="17"/>
      <c r="Q210" s="17"/>
      <c r="U210" t="s">
        <v>277</v>
      </c>
      <c r="V210" t="s">
        <v>277</v>
      </c>
      <c r="X210" s="31">
        <v>43984</v>
      </c>
      <c r="Y210" s="31">
        <v>43984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50086</v>
      </c>
      <c r="AJ210">
        <v>2180</v>
      </c>
      <c r="AK210">
        <v>0</v>
      </c>
      <c r="AL210">
        <v>19</v>
      </c>
      <c r="AO210" s="41"/>
      <c r="AP210" s="41"/>
      <c r="AQ210" t="str">
        <f t="shared" si="4"/>
        <v/>
      </c>
      <c r="AS210" t="str">
        <f t="shared" si="5"/>
        <v>wci_corp</v>
      </c>
    </row>
    <row r="211" spans="2:45" x14ac:dyDescent="0.2">
      <c r="B211" t="s">
        <v>151</v>
      </c>
      <c r="C211" s="31">
        <v>43982</v>
      </c>
      <c r="D211" s="15">
        <v>19.95</v>
      </c>
      <c r="E211" s="15">
        <v>0</v>
      </c>
      <c r="F211" s="53" t="s">
        <v>133</v>
      </c>
      <c r="G211" t="s">
        <v>275</v>
      </c>
      <c r="H211" s="41" t="s">
        <v>135</v>
      </c>
      <c r="I211" t="s">
        <v>276</v>
      </c>
      <c r="J211" t="s">
        <v>146</v>
      </c>
      <c r="K211" t="s">
        <v>138</v>
      </c>
      <c r="L211" s="17"/>
      <c r="M211" s="17"/>
      <c r="N211" s="17" t="s">
        <v>147</v>
      </c>
      <c r="O211" s="36"/>
      <c r="P211" s="17"/>
      <c r="Q211" s="17"/>
      <c r="U211" t="s">
        <v>277</v>
      </c>
      <c r="V211" t="s">
        <v>277</v>
      </c>
      <c r="X211" s="31">
        <v>43984</v>
      </c>
      <c r="Y211" s="31">
        <v>43984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52086</v>
      </c>
      <c r="AJ211">
        <v>2180</v>
      </c>
      <c r="AK211">
        <v>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 x14ac:dyDescent="0.2">
      <c r="B212" t="s">
        <v>151</v>
      </c>
      <c r="C212" s="31">
        <v>43982</v>
      </c>
      <c r="D212" s="15">
        <v>79.760000000000005</v>
      </c>
      <c r="E212" s="15">
        <v>0</v>
      </c>
      <c r="F212" s="53" t="s">
        <v>133</v>
      </c>
      <c r="G212" t="s">
        <v>275</v>
      </c>
      <c r="H212" s="41" t="s">
        <v>135</v>
      </c>
      <c r="I212" t="s">
        <v>276</v>
      </c>
      <c r="J212" t="s">
        <v>146</v>
      </c>
      <c r="K212" t="s">
        <v>138</v>
      </c>
      <c r="L212" s="17"/>
      <c r="M212" s="17"/>
      <c r="N212" s="17" t="s">
        <v>147</v>
      </c>
      <c r="O212" s="36"/>
      <c r="P212" s="17"/>
      <c r="Q212" s="17"/>
      <c r="U212" t="s">
        <v>277</v>
      </c>
      <c r="V212" t="s">
        <v>277</v>
      </c>
      <c r="X212" s="31">
        <v>43984</v>
      </c>
      <c r="Y212" s="31">
        <v>43984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52086</v>
      </c>
      <c r="AJ212">
        <v>2180</v>
      </c>
      <c r="AK212">
        <v>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 x14ac:dyDescent="0.2">
      <c r="B213" t="s">
        <v>151</v>
      </c>
      <c r="C213" s="31">
        <v>43982</v>
      </c>
      <c r="D213" s="15">
        <v>98.91</v>
      </c>
      <c r="E213" s="15">
        <v>0</v>
      </c>
      <c r="F213" s="53" t="s">
        <v>133</v>
      </c>
      <c r="G213" t="s">
        <v>275</v>
      </c>
      <c r="H213" s="41" t="s">
        <v>135</v>
      </c>
      <c r="I213" t="s">
        <v>276</v>
      </c>
      <c r="J213" t="s">
        <v>146</v>
      </c>
      <c r="K213" t="s">
        <v>138</v>
      </c>
      <c r="L213" s="17"/>
      <c r="M213" s="17"/>
      <c r="N213" s="17" t="s">
        <v>147</v>
      </c>
      <c r="O213" s="36"/>
      <c r="P213" s="17"/>
      <c r="Q213" s="17"/>
      <c r="U213" t="s">
        <v>277</v>
      </c>
      <c r="V213" t="s">
        <v>277</v>
      </c>
      <c r="X213" s="31">
        <v>43984</v>
      </c>
      <c r="Y213" s="31">
        <v>43984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52086</v>
      </c>
      <c r="AJ213">
        <v>2180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 x14ac:dyDescent="0.2">
      <c r="B214" t="s">
        <v>153</v>
      </c>
      <c r="C214" s="31">
        <v>43982</v>
      </c>
      <c r="D214" s="15">
        <v>986.87</v>
      </c>
      <c r="E214" s="15">
        <v>0</v>
      </c>
      <c r="F214" s="53" t="s">
        <v>133</v>
      </c>
      <c r="G214" t="s">
        <v>275</v>
      </c>
      <c r="H214" s="41" t="s">
        <v>135</v>
      </c>
      <c r="I214" t="s">
        <v>276</v>
      </c>
      <c r="J214" t="s">
        <v>146</v>
      </c>
      <c r="K214" t="s">
        <v>138</v>
      </c>
      <c r="L214" s="17"/>
      <c r="M214" s="17"/>
      <c r="N214" s="17" t="s">
        <v>252</v>
      </c>
      <c r="O214" s="36"/>
      <c r="P214" s="17"/>
      <c r="Q214" s="17"/>
      <c r="U214" t="s">
        <v>277</v>
      </c>
      <c r="V214" t="s">
        <v>277</v>
      </c>
      <c r="X214" s="31">
        <v>43984</v>
      </c>
      <c r="Y214" s="31">
        <v>43984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57125</v>
      </c>
      <c r="AJ214">
        <v>2180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 x14ac:dyDescent="0.2">
      <c r="B215" t="s">
        <v>212</v>
      </c>
      <c r="C215" s="31">
        <v>43982</v>
      </c>
      <c r="D215" s="15">
        <v>787.2</v>
      </c>
      <c r="E215" s="15">
        <v>0</v>
      </c>
      <c r="F215" s="53" t="s">
        <v>133</v>
      </c>
      <c r="G215" t="s">
        <v>279</v>
      </c>
      <c r="H215" s="41" t="s">
        <v>135</v>
      </c>
      <c r="I215" t="s">
        <v>280</v>
      </c>
      <c r="J215" t="s">
        <v>146</v>
      </c>
      <c r="K215" t="s">
        <v>138</v>
      </c>
      <c r="L215" s="17"/>
      <c r="M215" s="17"/>
      <c r="N215" s="17" t="s">
        <v>281</v>
      </c>
      <c r="O215" s="36"/>
      <c r="P215" s="17"/>
      <c r="Q215" s="17"/>
      <c r="U215" t="s">
        <v>282</v>
      </c>
      <c r="V215" t="s">
        <v>282</v>
      </c>
      <c r="X215" s="31">
        <v>43985</v>
      </c>
      <c r="Y215" s="31">
        <v>43985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50020</v>
      </c>
      <c r="AJ215">
        <v>2180</v>
      </c>
      <c r="AK215">
        <v>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 x14ac:dyDescent="0.2">
      <c r="B216" t="s">
        <v>212</v>
      </c>
      <c r="C216" s="31">
        <v>43982</v>
      </c>
      <c r="D216" s="15">
        <v>1336.8</v>
      </c>
      <c r="E216" s="15">
        <v>0</v>
      </c>
      <c r="F216" s="53" t="s">
        <v>133</v>
      </c>
      <c r="G216" t="s">
        <v>279</v>
      </c>
      <c r="H216" s="41" t="s">
        <v>135</v>
      </c>
      <c r="I216" t="s">
        <v>280</v>
      </c>
      <c r="J216" t="s">
        <v>146</v>
      </c>
      <c r="K216" t="s">
        <v>138</v>
      </c>
      <c r="L216" s="17"/>
      <c r="M216" s="17"/>
      <c r="N216" s="17" t="s">
        <v>281</v>
      </c>
      <c r="O216" s="36"/>
      <c r="P216" s="17"/>
      <c r="Q216" s="17"/>
      <c r="U216" t="s">
        <v>282</v>
      </c>
      <c r="V216" t="s">
        <v>282</v>
      </c>
      <c r="X216" s="31">
        <v>43985</v>
      </c>
      <c r="Y216" s="31">
        <v>43985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50020</v>
      </c>
      <c r="AJ216">
        <v>2180</v>
      </c>
      <c r="AK216">
        <v>0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 x14ac:dyDescent="0.2">
      <c r="B217" t="s">
        <v>159</v>
      </c>
      <c r="C217" s="31">
        <v>43982</v>
      </c>
      <c r="D217" s="15">
        <v>179.14</v>
      </c>
      <c r="E217" s="15">
        <v>0</v>
      </c>
      <c r="F217" s="53" t="s">
        <v>133</v>
      </c>
      <c r="G217" t="s">
        <v>279</v>
      </c>
      <c r="H217" s="41" t="s">
        <v>135</v>
      </c>
      <c r="I217" t="s">
        <v>280</v>
      </c>
      <c r="J217" t="s">
        <v>146</v>
      </c>
      <c r="K217" t="s">
        <v>138</v>
      </c>
      <c r="L217" s="17"/>
      <c r="M217" s="17"/>
      <c r="N217" s="17" t="s">
        <v>283</v>
      </c>
      <c r="O217" s="36"/>
      <c r="P217" s="17"/>
      <c r="Q217" s="17"/>
      <c r="U217" t="s">
        <v>282</v>
      </c>
      <c r="V217" t="s">
        <v>282</v>
      </c>
      <c r="X217" s="31">
        <v>43985</v>
      </c>
      <c r="Y217" s="31">
        <v>43985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50036</v>
      </c>
      <c r="AJ217">
        <v>2180</v>
      </c>
      <c r="AK217">
        <v>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 x14ac:dyDescent="0.2">
      <c r="B218" t="s">
        <v>164</v>
      </c>
      <c r="C218" s="31">
        <v>43982</v>
      </c>
      <c r="D218" s="15">
        <v>1195.26</v>
      </c>
      <c r="E218" s="15">
        <v>0</v>
      </c>
      <c r="F218" s="53" t="s">
        <v>133</v>
      </c>
      <c r="G218" t="s">
        <v>279</v>
      </c>
      <c r="H218" s="41" t="s">
        <v>135</v>
      </c>
      <c r="I218" t="s">
        <v>280</v>
      </c>
      <c r="J218" t="s">
        <v>146</v>
      </c>
      <c r="K218" t="s">
        <v>138</v>
      </c>
      <c r="L218" s="17"/>
      <c r="M218" s="17"/>
      <c r="N218" s="17" t="s">
        <v>283</v>
      </c>
      <c r="O218" s="36"/>
      <c r="P218" s="17"/>
      <c r="Q218" s="17"/>
      <c r="U218" t="s">
        <v>282</v>
      </c>
      <c r="V218" t="s">
        <v>282</v>
      </c>
      <c r="X218" s="31">
        <v>43985</v>
      </c>
      <c r="Y218" s="31">
        <v>43985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50036</v>
      </c>
      <c r="AJ218">
        <v>2180</v>
      </c>
      <c r="AK218">
        <v>100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 x14ac:dyDescent="0.2">
      <c r="B219" t="s">
        <v>165</v>
      </c>
      <c r="C219" s="31">
        <v>43982</v>
      </c>
      <c r="D219" s="15">
        <v>5758.26</v>
      </c>
      <c r="E219" s="15">
        <v>0</v>
      </c>
      <c r="F219" s="53" t="s">
        <v>133</v>
      </c>
      <c r="G219" t="s">
        <v>279</v>
      </c>
      <c r="H219" s="41" t="s">
        <v>135</v>
      </c>
      <c r="I219" t="s">
        <v>280</v>
      </c>
      <c r="J219" t="s">
        <v>146</v>
      </c>
      <c r="K219" t="s">
        <v>138</v>
      </c>
      <c r="L219" s="17"/>
      <c r="M219" s="17"/>
      <c r="N219" s="17" t="s">
        <v>283</v>
      </c>
      <c r="O219" s="36"/>
      <c r="P219" s="17"/>
      <c r="Q219" s="17"/>
      <c r="U219" t="s">
        <v>282</v>
      </c>
      <c r="V219" t="s">
        <v>282</v>
      </c>
      <c r="X219" s="31">
        <v>43985</v>
      </c>
      <c r="Y219" s="31">
        <v>43985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50036</v>
      </c>
      <c r="AJ219">
        <v>2180</v>
      </c>
      <c r="AK219">
        <v>200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 x14ac:dyDescent="0.2">
      <c r="B220" t="s">
        <v>166</v>
      </c>
      <c r="C220" s="31">
        <v>43982</v>
      </c>
      <c r="D220" s="15">
        <v>4968.3</v>
      </c>
      <c r="E220" s="15">
        <v>0</v>
      </c>
      <c r="F220" s="53" t="s">
        <v>133</v>
      </c>
      <c r="G220" t="s">
        <v>279</v>
      </c>
      <c r="H220" s="41" t="s">
        <v>135</v>
      </c>
      <c r="I220" t="s">
        <v>280</v>
      </c>
      <c r="J220" t="s">
        <v>146</v>
      </c>
      <c r="K220" t="s">
        <v>138</v>
      </c>
      <c r="L220" s="17"/>
      <c r="M220" s="17"/>
      <c r="N220" s="17" t="s">
        <v>283</v>
      </c>
      <c r="O220" s="36"/>
      <c r="P220" s="17"/>
      <c r="Q220" s="17"/>
      <c r="U220" t="s">
        <v>282</v>
      </c>
      <c r="V220" t="s">
        <v>282</v>
      </c>
      <c r="X220" s="31">
        <v>43985</v>
      </c>
      <c r="Y220" s="31">
        <v>43985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50036</v>
      </c>
      <c r="AJ220">
        <v>2180</v>
      </c>
      <c r="AK220">
        <v>210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 x14ac:dyDescent="0.2">
      <c r="B221" t="s">
        <v>167</v>
      </c>
      <c r="C221" s="31">
        <v>43982</v>
      </c>
      <c r="D221" s="15">
        <v>765.44</v>
      </c>
      <c r="E221" s="15">
        <v>0</v>
      </c>
      <c r="F221" s="53" t="s">
        <v>133</v>
      </c>
      <c r="G221" t="s">
        <v>279</v>
      </c>
      <c r="H221" s="41" t="s">
        <v>135</v>
      </c>
      <c r="I221" t="s">
        <v>280</v>
      </c>
      <c r="J221" t="s">
        <v>146</v>
      </c>
      <c r="K221" t="s">
        <v>138</v>
      </c>
      <c r="L221" s="17"/>
      <c r="M221" s="17"/>
      <c r="N221" s="17" t="s">
        <v>283</v>
      </c>
      <c r="O221" s="36"/>
      <c r="P221" s="17"/>
      <c r="Q221" s="17"/>
      <c r="U221" t="s">
        <v>282</v>
      </c>
      <c r="V221" t="s">
        <v>282</v>
      </c>
      <c r="X221" s="31">
        <v>43985</v>
      </c>
      <c r="Y221" s="31">
        <v>43985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50036</v>
      </c>
      <c r="AJ221">
        <v>2180</v>
      </c>
      <c r="AK221">
        <v>300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 x14ac:dyDescent="0.2">
      <c r="B222" t="s">
        <v>168</v>
      </c>
      <c r="C222" s="31">
        <v>43982</v>
      </c>
      <c r="D222" s="15">
        <v>343.26</v>
      </c>
      <c r="E222" s="15">
        <v>0</v>
      </c>
      <c r="F222" s="53" t="s">
        <v>133</v>
      </c>
      <c r="G222" t="s">
        <v>279</v>
      </c>
      <c r="H222" s="41" t="s">
        <v>135</v>
      </c>
      <c r="I222" t="s">
        <v>280</v>
      </c>
      <c r="J222" t="s">
        <v>146</v>
      </c>
      <c r="K222" t="s">
        <v>138</v>
      </c>
      <c r="L222" s="17"/>
      <c r="M222" s="17"/>
      <c r="N222" s="17" t="s">
        <v>283</v>
      </c>
      <c r="O222" s="36"/>
      <c r="P222" s="17"/>
      <c r="Q222" s="17"/>
      <c r="U222" t="s">
        <v>282</v>
      </c>
      <c r="V222" t="s">
        <v>282</v>
      </c>
      <c r="X222" s="31">
        <v>43985</v>
      </c>
      <c r="Y222" s="31">
        <v>43985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50036</v>
      </c>
      <c r="AJ222">
        <v>2180</v>
      </c>
      <c r="AK222">
        <v>301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 x14ac:dyDescent="0.2">
      <c r="B223" t="s">
        <v>169</v>
      </c>
      <c r="C223" s="31">
        <v>43982</v>
      </c>
      <c r="D223" s="15">
        <v>837.06</v>
      </c>
      <c r="E223" s="15">
        <v>0</v>
      </c>
      <c r="F223" s="53" t="s">
        <v>133</v>
      </c>
      <c r="G223" t="s">
        <v>279</v>
      </c>
      <c r="H223" s="41" t="s">
        <v>135</v>
      </c>
      <c r="I223" t="s">
        <v>280</v>
      </c>
      <c r="J223" t="s">
        <v>146</v>
      </c>
      <c r="K223" t="s">
        <v>138</v>
      </c>
      <c r="L223" s="17"/>
      <c r="M223" s="17"/>
      <c r="N223" s="17" t="s">
        <v>283</v>
      </c>
      <c r="O223" s="36"/>
      <c r="P223" s="17"/>
      <c r="Q223" s="17"/>
      <c r="U223" t="s">
        <v>282</v>
      </c>
      <c r="V223" t="s">
        <v>282</v>
      </c>
      <c r="X223" s="31">
        <v>43985</v>
      </c>
      <c r="Y223" s="31">
        <v>43985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50036</v>
      </c>
      <c r="AJ223">
        <v>2180</v>
      </c>
      <c r="AK223">
        <v>320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 x14ac:dyDescent="0.2">
      <c r="B224" t="s">
        <v>170</v>
      </c>
      <c r="C224" s="31">
        <v>43982</v>
      </c>
      <c r="D224" s="15">
        <v>433.24</v>
      </c>
      <c r="E224" s="15">
        <v>0</v>
      </c>
      <c r="F224" s="53" t="s">
        <v>133</v>
      </c>
      <c r="G224" t="s">
        <v>279</v>
      </c>
      <c r="H224" s="41" t="s">
        <v>135</v>
      </c>
      <c r="I224" t="s">
        <v>280</v>
      </c>
      <c r="J224" t="s">
        <v>146</v>
      </c>
      <c r="K224" t="s">
        <v>138</v>
      </c>
      <c r="L224" s="17"/>
      <c r="M224" s="17"/>
      <c r="N224" s="17" t="s">
        <v>283</v>
      </c>
      <c r="O224" s="36"/>
      <c r="P224" s="17"/>
      <c r="Q224" s="17"/>
      <c r="U224" t="s">
        <v>282</v>
      </c>
      <c r="V224" t="s">
        <v>282</v>
      </c>
      <c r="X224" s="31">
        <v>43985</v>
      </c>
      <c r="Y224" s="31">
        <v>43985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50036</v>
      </c>
      <c r="AJ224">
        <v>2180</v>
      </c>
      <c r="AK224">
        <v>500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 x14ac:dyDescent="0.2">
      <c r="B225" t="s">
        <v>171</v>
      </c>
      <c r="C225" s="31">
        <v>43982</v>
      </c>
      <c r="D225" s="15">
        <v>354.12</v>
      </c>
      <c r="E225" s="15">
        <v>0</v>
      </c>
      <c r="F225" s="53" t="s">
        <v>133</v>
      </c>
      <c r="G225" t="s">
        <v>279</v>
      </c>
      <c r="H225" s="41" t="s">
        <v>135</v>
      </c>
      <c r="I225" t="s">
        <v>280</v>
      </c>
      <c r="J225" t="s">
        <v>146</v>
      </c>
      <c r="K225" t="s">
        <v>138</v>
      </c>
      <c r="L225" s="17"/>
      <c r="M225" s="17"/>
      <c r="N225" s="17" t="s">
        <v>283</v>
      </c>
      <c r="O225" s="36"/>
      <c r="P225" s="17"/>
      <c r="Q225" s="17"/>
      <c r="U225" t="s">
        <v>282</v>
      </c>
      <c r="V225" t="s">
        <v>282</v>
      </c>
      <c r="X225" s="31">
        <v>43985</v>
      </c>
      <c r="Y225" s="31">
        <v>43985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50036</v>
      </c>
      <c r="AJ225">
        <v>2180</v>
      </c>
      <c r="AK225">
        <v>501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 x14ac:dyDescent="0.2">
      <c r="B226" t="s">
        <v>172</v>
      </c>
      <c r="C226" s="31">
        <v>43982</v>
      </c>
      <c r="D226" s="15">
        <v>3504.4</v>
      </c>
      <c r="E226" s="15">
        <v>0</v>
      </c>
      <c r="F226" s="53" t="s">
        <v>133</v>
      </c>
      <c r="G226" t="s">
        <v>279</v>
      </c>
      <c r="H226" s="41" t="s">
        <v>135</v>
      </c>
      <c r="I226" t="s">
        <v>280</v>
      </c>
      <c r="J226" t="s">
        <v>146</v>
      </c>
      <c r="K226" t="s">
        <v>138</v>
      </c>
      <c r="L226" s="17"/>
      <c r="M226" s="17"/>
      <c r="N226" s="17" t="s">
        <v>283</v>
      </c>
      <c r="O226" s="36"/>
      <c r="P226" s="17"/>
      <c r="Q226" s="17"/>
      <c r="U226" t="s">
        <v>282</v>
      </c>
      <c r="V226" t="s">
        <v>282</v>
      </c>
      <c r="X226" s="31">
        <v>43985</v>
      </c>
      <c r="Y226" s="31">
        <v>43985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52036</v>
      </c>
      <c r="AJ226">
        <v>2180</v>
      </c>
      <c r="AK226">
        <v>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 x14ac:dyDescent="0.2">
      <c r="B227" t="s">
        <v>173</v>
      </c>
      <c r="C227" s="31">
        <v>43982</v>
      </c>
      <c r="D227" s="15">
        <v>1040.6600000000001</v>
      </c>
      <c r="E227" s="15">
        <v>0</v>
      </c>
      <c r="F227" s="53" t="s">
        <v>133</v>
      </c>
      <c r="G227" t="s">
        <v>279</v>
      </c>
      <c r="H227" s="41" t="s">
        <v>135</v>
      </c>
      <c r="I227" t="s">
        <v>280</v>
      </c>
      <c r="J227" t="s">
        <v>146</v>
      </c>
      <c r="K227" t="s">
        <v>138</v>
      </c>
      <c r="L227" s="17"/>
      <c r="M227" s="17"/>
      <c r="N227" s="17" t="s">
        <v>283</v>
      </c>
      <c r="O227" s="36"/>
      <c r="P227" s="17"/>
      <c r="Q227" s="17"/>
      <c r="U227" t="s">
        <v>282</v>
      </c>
      <c r="V227" t="s">
        <v>282</v>
      </c>
      <c r="X227" s="31">
        <v>43985</v>
      </c>
      <c r="Y227" s="31">
        <v>43985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55036</v>
      </c>
      <c r="AJ227">
        <v>2180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 x14ac:dyDescent="0.2">
      <c r="B228" t="s">
        <v>174</v>
      </c>
      <c r="C228" s="31">
        <v>43982</v>
      </c>
      <c r="D228" s="15">
        <v>623.79999999999995</v>
      </c>
      <c r="E228" s="15">
        <v>0</v>
      </c>
      <c r="F228" s="53" t="s">
        <v>133</v>
      </c>
      <c r="G228" t="s">
        <v>279</v>
      </c>
      <c r="H228" s="41" t="s">
        <v>135</v>
      </c>
      <c r="I228" t="s">
        <v>280</v>
      </c>
      <c r="J228" t="s">
        <v>146</v>
      </c>
      <c r="K228" t="s">
        <v>138</v>
      </c>
      <c r="L228" s="17"/>
      <c r="M228" s="17"/>
      <c r="N228" s="17" t="s">
        <v>283</v>
      </c>
      <c r="O228" s="36"/>
      <c r="P228" s="17"/>
      <c r="Q228" s="17"/>
      <c r="U228" t="s">
        <v>282</v>
      </c>
      <c r="V228" t="s">
        <v>282</v>
      </c>
      <c r="X228" s="31">
        <v>43985</v>
      </c>
      <c r="Y228" s="31">
        <v>43985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55036</v>
      </c>
      <c r="AJ228">
        <v>2180</v>
      </c>
      <c r="AK228">
        <v>200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 x14ac:dyDescent="0.2">
      <c r="B229" t="s">
        <v>175</v>
      </c>
      <c r="C229" s="31">
        <v>43982</v>
      </c>
      <c r="D229" s="15">
        <v>1250</v>
      </c>
      <c r="E229" s="15">
        <v>0</v>
      </c>
      <c r="F229" s="53" t="s">
        <v>133</v>
      </c>
      <c r="G229" t="s">
        <v>279</v>
      </c>
      <c r="H229" s="41" t="s">
        <v>135</v>
      </c>
      <c r="I229" t="s">
        <v>280</v>
      </c>
      <c r="J229" t="s">
        <v>146</v>
      </c>
      <c r="K229" t="s">
        <v>138</v>
      </c>
      <c r="L229" s="17"/>
      <c r="M229" s="17"/>
      <c r="N229" s="17" t="s">
        <v>283</v>
      </c>
      <c r="O229" s="36"/>
      <c r="P229" s="17"/>
      <c r="Q229" s="17"/>
      <c r="U229" t="s">
        <v>282</v>
      </c>
      <c r="V229" t="s">
        <v>282</v>
      </c>
      <c r="X229" s="31">
        <v>43985</v>
      </c>
      <c r="Y229" s="31">
        <v>43985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56036</v>
      </c>
      <c r="AJ229">
        <v>2180</v>
      </c>
      <c r="AK229">
        <v>0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 x14ac:dyDescent="0.2">
      <c r="B230" t="s">
        <v>176</v>
      </c>
      <c r="C230" s="31">
        <v>43982</v>
      </c>
      <c r="D230" s="15">
        <v>3730.18</v>
      </c>
      <c r="E230" s="15">
        <v>0</v>
      </c>
      <c r="F230" s="53" t="s">
        <v>133</v>
      </c>
      <c r="G230" t="s">
        <v>279</v>
      </c>
      <c r="H230" s="41" t="s">
        <v>135</v>
      </c>
      <c r="I230" t="s">
        <v>280</v>
      </c>
      <c r="J230" t="s">
        <v>146</v>
      </c>
      <c r="K230" t="s">
        <v>138</v>
      </c>
      <c r="L230" s="17"/>
      <c r="M230" s="17"/>
      <c r="N230" s="17" t="s">
        <v>283</v>
      </c>
      <c r="O230" s="36"/>
      <c r="P230" s="17"/>
      <c r="Q230" s="17"/>
      <c r="U230" t="s">
        <v>282</v>
      </c>
      <c r="V230" t="s">
        <v>282</v>
      </c>
      <c r="X230" s="31">
        <v>43985</v>
      </c>
      <c r="Y230" s="31">
        <v>43985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70036</v>
      </c>
      <c r="AJ230">
        <v>2180</v>
      </c>
      <c r="AK230">
        <v>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 x14ac:dyDescent="0.2">
      <c r="B231" t="s">
        <v>177</v>
      </c>
      <c r="C231" s="31">
        <v>43982</v>
      </c>
      <c r="D231" s="15">
        <v>320.10000000000002</v>
      </c>
      <c r="E231" s="15">
        <v>0</v>
      </c>
      <c r="F231" s="53" t="s">
        <v>133</v>
      </c>
      <c r="G231" t="s">
        <v>279</v>
      </c>
      <c r="H231" s="41" t="s">
        <v>135</v>
      </c>
      <c r="I231" t="s">
        <v>280</v>
      </c>
      <c r="J231" t="s">
        <v>146</v>
      </c>
      <c r="K231" t="s">
        <v>138</v>
      </c>
      <c r="L231" s="17"/>
      <c r="M231" s="17"/>
      <c r="N231" s="17" t="s">
        <v>283</v>
      </c>
      <c r="O231" s="36"/>
      <c r="P231" s="17"/>
      <c r="Q231" s="17"/>
      <c r="U231" t="s">
        <v>282</v>
      </c>
      <c r="V231" t="s">
        <v>282</v>
      </c>
      <c r="X231" s="31">
        <v>43985</v>
      </c>
      <c r="Y231" s="31">
        <v>43985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70036</v>
      </c>
      <c r="AJ231">
        <v>2180</v>
      </c>
      <c r="AK231">
        <v>700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 x14ac:dyDescent="0.2">
      <c r="B232" t="s">
        <v>141</v>
      </c>
      <c r="C232" s="31">
        <v>43982</v>
      </c>
      <c r="D232" s="15">
        <v>625</v>
      </c>
      <c r="E232" s="15">
        <v>0</v>
      </c>
      <c r="F232" s="53" t="s">
        <v>133</v>
      </c>
      <c r="G232" t="s">
        <v>279</v>
      </c>
      <c r="H232" s="41" t="s">
        <v>135</v>
      </c>
      <c r="I232" t="s">
        <v>280</v>
      </c>
      <c r="J232" t="s">
        <v>146</v>
      </c>
      <c r="K232" t="s">
        <v>138</v>
      </c>
      <c r="L232" s="17"/>
      <c r="M232" s="17"/>
      <c r="N232" s="17" t="s">
        <v>284</v>
      </c>
      <c r="O232" s="36"/>
      <c r="P232" s="17"/>
      <c r="Q232" s="17"/>
      <c r="U232" t="s">
        <v>282</v>
      </c>
      <c r="V232" t="s">
        <v>282</v>
      </c>
      <c r="X232" s="31">
        <v>43985</v>
      </c>
      <c r="Y232" s="31">
        <v>43985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70165</v>
      </c>
      <c r="AJ232">
        <v>2180</v>
      </c>
      <c r="AK232">
        <v>0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 x14ac:dyDescent="0.2">
      <c r="B233" t="s">
        <v>212</v>
      </c>
      <c r="C233" s="31">
        <v>43982</v>
      </c>
      <c r="D233" s="15">
        <v>-891.2</v>
      </c>
      <c r="E233" s="15">
        <v>0</v>
      </c>
      <c r="F233" s="53" t="s">
        <v>133</v>
      </c>
      <c r="G233" t="s">
        <v>285</v>
      </c>
      <c r="H233" s="41" t="s">
        <v>135</v>
      </c>
      <c r="I233" t="s">
        <v>286</v>
      </c>
      <c r="J233" t="s">
        <v>207</v>
      </c>
      <c r="K233" t="s">
        <v>138</v>
      </c>
      <c r="L233" s="17"/>
      <c r="M233" s="17"/>
      <c r="N233" s="17" t="s">
        <v>225</v>
      </c>
      <c r="O233" s="36"/>
      <c r="P233" s="17"/>
      <c r="Q233" s="17"/>
      <c r="U233" t="s">
        <v>287</v>
      </c>
      <c r="V233" t="s">
        <v>287</v>
      </c>
      <c r="X233" s="31">
        <v>43985</v>
      </c>
      <c r="Y233" s="31">
        <v>43985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50020</v>
      </c>
      <c r="AJ233">
        <v>2180</v>
      </c>
      <c r="AK233">
        <v>0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 x14ac:dyDescent="0.2">
      <c r="B234" t="s">
        <v>212</v>
      </c>
      <c r="C234" s="31">
        <v>43982</v>
      </c>
      <c r="D234" s="15">
        <v>-156</v>
      </c>
      <c r="E234" s="15">
        <v>0</v>
      </c>
      <c r="F234" s="53" t="s">
        <v>133</v>
      </c>
      <c r="G234" t="s">
        <v>285</v>
      </c>
      <c r="H234" s="41" t="s">
        <v>135</v>
      </c>
      <c r="I234" t="s">
        <v>286</v>
      </c>
      <c r="J234" t="s">
        <v>207</v>
      </c>
      <c r="K234" t="s">
        <v>138</v>
      </c>
      <c r="L234" s="17"/>
      <c r="M234" s="17"/>
      <c r="N234" s="17" t="s">
        <v>225</v>
      </c>
      <c r="O234" s="36"/>
      <c r="P234" s="17"/>
      <c r="Q234" s="17"/>
      <c r="U234" t="s">
        <v>287</v>
      </c>
      <c r="V234" t="s">
        <v>287</v>
      </c>
      <c r="X234" s="31">
        <v>43985</v>
      </c>
      <c r="Y234" s="31">
        <v>43985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50020</v>
      </c>
      <c r="AJ234">
        <v>2180</v>
      </c>
      <c r="AK234">
        <v>0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 x14ac:dyDescent="0.2">
      <c r="B235" t="s">
        <v>212</v>
      </c>
      <c r="C235" s="31">
        <v>43982</v>
      </c>
      <c r="D235" s="15">
        <v>-445.6</v>
      </c>
      <c r="E235" s="15">
        <v>0</v>
      </c>
      <c r="F235" s="53" t="s">
        <v>133</v>
      </c>
      <c r="G235" t="s">
        <v>285</v>
      </c>
      <c r="H235" s="41" t="s">
        <v>135</v>
      </c>
      <c r="I235" t="s">
        <v>286</v>
      </c>
      <c r="J235" t="s">
        <v>207</v>
      </c>
      <c r="K235" t="s">
        <v>138</v>
      </c>
      <c r="L235" s="17"/>
      <c r="M235" s="17"/>
      <c r="N235" s="17" t="s">
        <v>225</v>
      </c>
      <c r="O235" s="36"/>
      <c r="P235" s="17"/>
      <c r="Q235" s="17"/>
      <c r="U235" t="s">
        <v>287</v>
      </c>
      <c r="V235" t="s">
        <v>287</v>
      </c>
      <c r="X235" s="31">
        <v>43985</v>
      </c>
      <c r="Y235" s="31">
        <v>43985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50020</v>
      </c>
      <c r="AJ235">
        <v>2180</v>
      </c>
      <c r="AK235">
        <v>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 x14ac:dyDescent="0.2">
      <c r="B236" t="s">
        <v>159</v>
      </c>
      <c r="C236" s="31">
        <v>43982</v>
      </c>
      <c r="D236" s="15">
        <v>-173.96</v>
      </c>
      <c r="E236" s="15">
        <v>0</v>
      </c>
      <c r="F236" s="53" t="s">
        <v>133</v>
      </c>
      <c r="G236" t="s">
        <v>285</v>
      </c>
      <c r="H236" s="41" t="s">
        <v>135</v>
      </c>
      <c r="I236" t="s">
        <v>286</v>
      </c>
      <c r="J236" t="s">
        <v>207</v>
      </c>
      <c r="K236" t="s">
        <v>138</v>
      </c>
      <c r="L236" s="17"/>
      <c r="M236" s="17"/>
      <c r="N236" s="17" t="s">
        <v>273</v>
      </c>
      <c r="O236" s="36"/>
      <c r="P236" s="17"/>
      <c r="Q236" s="17"/>
      <c r="U236" t="s">
        <v>287</v>
      </c>
      <c r="V236" t="s">
        <v>287</v>
      </c>
      <c r="X236" s="31">
        <v>43985</v>
      </c>
      <c r="Y236" s="31">
        <v>43985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50036</v>
      </c>
      <c r="AJ236">
        <v>2180</v>
      </c>
      <c r="AK236">
        <v>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 x14ac:dyDescent="0.2">
      <c r="B237" t="s">
        <v>164</v>
      </c>
      <c r="C237" s="31">
        <v>43982</v>
      </c>
      <c r="D237" s="15">
        <v>-1200.7</v>
      </c>
      <c r="E237" s="15">
        <v>0</v>
      </c>
      <c r="F237" s="53" t="s">
        <v>133</v>
      </c>
      <c r="G237" t="s">
        <v>285</v>
      </c>
      <c r="H237" s="41" t="s">
        <v>135</v>
      </c>
      <c r="I237" t="s">
        <v>286</v>
      </c>
      <c r="J237" t="s">
        <v>207</v>
      </c>
      <c r="K237" t="s">
        <v>138</v>
      </c>
      <c r="L237" s="17"/>
      <c r="M237" s="17"/>
      <c r="N237" s="17" t="s">
        <v>273</v>
      </c>
      <c r="O237" s="36"/>
      <c r="P237" s="17"/>
      <c r="Q237" s="17"/>
      <c r="U237" t="s">
        <v>287</v>
      </c>
      <c r="V237" t="s">
        <v>287</v>
      </c>
      <c r="X237" s="31">
        <v>43985</v>
      </c>
      <c r="Y237" s="31">
        <v>43985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50036</v>
      </c>
      <c r="AJ237">
        <v>2180</v>
      </c>
      <c r="AK237">
        <v>100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 x14ac:dyDescent="0.2">
      <c r="B238" t="s">
        <v>165</v>
      </c>
      <c r="C238" s="31">
        <v>43982</v>
      </c>
      <c r="D238" s="15">
        <v>-5758.78</v>
      </c>
      <c r="E238" s="15">
        <v>0</v>
      </c>
      <c r="F238" s="53" t="s">
        <v>133</v>
      </c>
      <c r="G238" t="s">
        <v>285</v>
      </c>
      <c r="H238" s="41" t="s">
        <v>135</v>
      </c>
      <c r="I238" t="s">
        <v>286</v>
      </c>
      <c r="J238" t="s">
        <v>207</v>
      </c>
      <c r="K238" t="s">
        <v>138</v>
      </c>
      <c r="L238" s="17"/>
      <c r="M238" s="17"/>
      <c r="N238" s="17" t="s">
        <v>273</v>
      </c>
      <c r="O238" s="36"/>
      <c r="P238" s="17"/>
      <c r="Q238" s="17"/>
      <c r="U238" t="s">
        <v>287</v>
      </c>
      <c r="V238" t="s">
        <v>287</v>
      </c>
      <c r="X238" s="31">
        <v>43985</v>
      </c>
      <c r="Y238" s="31">
        <v>43985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50036</v>
      </c>
      <c r="AJ238">
        <v>2180</v>
      </c>
      <c r="AK238">
        <v>200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 x14ac:dyDescent="0.2">
      <c r="B239" t="s">
        <v>166</v>
      </c>
      <c r="C239" s="31">
        <v>43982</v>
      </c>
      <c r="D239" s="15">
        <v>-5432.12</v>
      </c>
      <c r="E239" s="15">
        <v>0</v>
      </c>
      <c r="F239" s="53" t="s">
        <v>133</v>
      </c>
      <c r="G239" t="s">
        <v>285</v>
      </c>
      <c r="H239" s="41" t="s">
        <v>135</v>
      </c>
      <c r="I239" t="s">
        <v>286</v>
      </c>
      <c r="J239" t="s">
        <v>207</v>
      </c>
      <c r="K239" t="s">
        <v>138</v>
      </c>
      <c r="L239" s="17"/>
      <c r="M239" s="17"/>
      <c r="N239" s="17" t="s">
        <v>273</v>
      </c>
      <c r="O239" s="36"/>
      <c r="P239" s="17"/>
      <c r="Q239" s="17"/>
      <c r="U239" t="s">
        <v>287</v>
      </c>
      <c r="V239" t="s">
        <v>287</v>
      </c>
      <c r="X239" s="31">
        <v>43985</v>
      </c>
      <c r="Y239" s="31">
        <v>43985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50036</v>
      </c>
      <c r="AJ239">
        <v>2180</v>
      </c>
      <c r="AK239">
        <v>210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 x14ac:dyDescent="0.2">
      <c r="B240" t="s">
        <v>167</v>
      </c>
      <c r="C240" s="31">
        <v>43982</v>
      </c>
      <c r="D240" s="15">
        <v>-794.42</v>
      </c>
      <c r="E240" s="15">
        <v>0</v>
      </c>
      <c r="F240" s="53" t="s">
        <v>133</v>
      </c>
      <c r="G240" t="s">
        <v>285</v>
      </c>
      <c r="H240" s="41" t="s">
        <v>135</v>
      </c>
      <c r="I240" t="s">
        <v>286</v>
      </c>
      <c r="J240" t="s">
        <v>207</v>
      </c>
      <c r="K240" t="s">
        <v>138</v>
      </c>
      <c r="L240" s="17"/>
      <c r="M240" s="17"/>
      <c r="N240" s="17" t="s">
        <v>273</v>
      </c>
      <c r="O240" s="36"/>
      <c r="P240" s="17"/>
      <c r="Q240" s="17"/>
      <c r="U240" t="s">
        <v>287</v>
      </c>
      <c r="V240" t="s">
        <v>287</v>
      </c>
      <c r="X240" s="31">
        <v>43985</v>
      </c>
      <c r="Y240" s="31">
        <v>43985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50036</v>
      </c>
      <c r="AJ240">
        <v>2180</v>
      </c>
      <c r="AK240">
        <v>300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 x14ac:dyDescent="0.2">
      <c r="B241" t="s">
        <v>168</v>
      </c>
      <c r="C241" s="31">
        <v>43982</v>
      </c>
      <c r="D241" s="15">
        <v>-331.26</v>
      </c>
      <c r="E241" s="15">
        <v>0</v>
      </c>
      <c r="F241" s="53" t="s">
        <v>133</v>
      </c>
      <c r="G241" t="s">
        <v>285</v>
      </c>
      <c r="H241" s="41" t="s">
        <v>135</v>
      </c>
      <c r="I241" t="s">
        <v>286</v>
      </c>
      <c r="J241" t="s">
        <v>207</v>
      </c>
      <c r="K241" t="s">
        <v>138</v>
      </c>
      <c r="L241" s="17"/>
      <c r="M241" s="17"/>
      <c r="N241" s="17" t="s">
        <v>273</v>
      </c>
      <c r="O241" s="36"/>
      <c r="P241" s="17"/>
      <c r="Q241" s="17"/>
      <c r="U241" t="s">
        <v>287</v>
      </c>
      <c r="V241" t="s">
        <v>287</v>
      </c>
      <c r="X241" s="31">
        <v>43985</v>
      </c>
      <c r="Y241" s="31">
        <v>43985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50036</v>
      </c>
      <c r="AJ241">
        <v>2180</v>
      </c>
      <c r="AK241">
        <v>301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 x14ac:dyDescent="0.2">
      <c r="B242" t="s">
        <v>169</v>
      </c>
      <c r="C242" s="31">
        <v>43982</v>
      </c>
      <c r="D242" s="15">
        <v>-693.84</v>
      </c>
      <c r="E242" s="15">
        <v>0</v>
      </c>
      <c r="F242" s="53" t="s">
        <v>133</v>
      </c>
      <c r="G242" t="s">
        <v>285</v>
      </c>
      <c r="H242" s="41" t="s">
        <v>135</v>
      </c>
      <c r="I242" t="s">
        <v>286</v>
      </c>
      <c r="J242" t="s">
        <v>207</v>
      </c>
      <c r="K242" t="s">
        <v>138</v>
      </c>
      <c r="L242" s="17"/>
      <c r="M242" s="17"/>
      <c r="N242" s="17" t="s">
        <v>273</v>
      </c>
      <c r="O242" s="36"/>
      <c r="P242" s="17"/>
      <c r="Q242" s="17"/>
      <c r="U242" t="s">
        <v>287</v>
      </c>
      <c r="V242" t="s">
        <v>287</v>
      </c>
      <c r="X242" s="31">
        <v>43985</v>
      </c>
      <c r="Y242" s="31">
        <v>43985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50036</v>
      </c>
      <c r="AJ242">
        <v>2180</v>
      </c>
      <c r="AK242">
        <v>320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 x14ac:dyDescent="0.2">
      <c r="B243" t="s">
        <v>170</v>
      </c>
      <c r="C243" s="31">
        <v>43982</v>
      </c>
      <c r="D243" s="15">
        <v>-408.34</v>
      </c>
      <c r="E243" s="15">
        <v>0</v>
      </c>
      <c r="F243" s="53" t="s">
        <v>133</v>
      </c>
      <c r="G243" t="s">
        <v>285</v>
      </c>
      <c r="H243" s="41" t="s">
        <v>135</v>
      </c>
      <c r="I243" t="s">
        <v>286</v>
      </c>
      <c r="J243" t="s">
        <v>207</v>
      </c>
      <c r="K243" t="s">
        <v>138</v>
      </c>
      <c r="L243" s="17"/>
      <c r="M243" s="17"/>
      <c r="N243" s="17" t="s">
        <v>273</v>
      </c>
      <c r="O243" s="36"/>
      <c r="P243" s="17"/>
      <c r="Q243" s="17"/>
      <c r="U243" t="s">
        <v>287</v>
      </c>
      <c r="V243" t="s">
        <v>287</v>
      </c>
      <c r="X243" s="31">
        <v>43985</v>
      </c>
      <c r="Y243" s="31">
        <v>43985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50036</v>
      </c>
      <c r="AJ243">
        <v>2180</v>
      </c>
      <c r="AK243">
        <v>500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 x14ac:dyDescent="0.2">
      <c r="B244" t="s">
        <v>171</v>
      </c>
      <c r="C244" s="31">
        <v>43982</v>
      </c>
      <c r="D244" s="15">
        <v>-474.34</v>
      </c>
      <c r="E244" s="15">
        <v>0</v>
      </c>
      <c r="F244" s="53" t="s">
        <v>133</v>
      </c>
      <c r="G244" t="s">
        <v>285</v>
      </c>
      <c r="H244" s="41" t="s">
        <v>135</v>
      </c>
      <c r="I244" t="s">
        <v>286</v>
      </c>
      <c r="J244" t="s">
        <v>207</v>
      </c>
      <c r="K244" t="s">
        <v>138</v>
      </c>
      <c r="L244" s="17"/>
      <c r="M244" s="17"/>
      <c r="N244" s="17" t="s">
        <v>273</v>
      </c>
      <c r="O244" s="36"/>
      <c r="P244" s="17"/>
      <c r="Q244" s="17"/>
      <c r="U244" t="s">
        <v>287</v>
      </c>
      <c r="V244" t="s">
        <v>287</v>
      </c>
      <c r="X244" s="31">
        <v>43985</v>
      </c>
      <c r="Y244" s="31">
        <v>43985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50036</v>
      </c>
      <c r="AJ244">
        <v>2180</v>
      </c>
      <c r="AK244">
        <v>501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 x14ac:dyDescent="0.2">
      <c r="B245" t="s">
        <v>274</v>
      </c>
      <c r="C245" s="31">
        <v>43982</v>
      </c>
      <c r="D245" s="15">
        <v>-378.24</v>
      </c>
      <c r="E245" s="15">
        <v>0</v>
      </c>
      <c r="F245" s="53" t="s">
        <v>133</v>
      </c>
      <c r="G245" t="s">
        <v>285</v>
      </c>
      <c r="H245" s="41" t="s">
        <v>135</v>
      </c>
      <c r="I245" t="s">
        <v>286</v>
      </c>
      <c r="J245" t="s">
        <v>207</v>
      </c>
      <c r="K245" t="s">
        <v>138</v>
      </c>
      <c r="L245" s="17"/>
      <c r="M245" s="17"/>
      <c r="N245" s="17" t="s">
        <v>225</v>
      </c>
      <c r="O245" s="36"/>
      <c r="P245" s="17"/>
      <c r="Q245" s="17"/>
      <c r="U245" t="s">
        <v>287</v>
      </c>
      <c r="V245" t="s">
        <v>287</v>
      </c>
      <c r="X245" s="31">
        <v>43985</v>
      </c>
      <c r="Y245" s="31">
        <v>43985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52020</v>
      </c>
      <c r="AJ245">
        <v>2180</v>
      </c>
      <c r="AK245">
        <v>0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 x14ac:dyDescent="0.2">
      <c r="B246" t="s">
        <v>172</v>
      </c>
      <c r="C246" s="31">
        <v>43982</v>
      </c>
      <c r="D246" s="15">
        <v>-3628.18</v>
      </c>
      <c r="E246" s="15">
        <v>0</v>
      </c>
      <c r="F246" s="53" t="s">
        <v>133</v>
      </c>
      <c r="G246" t="s">
        <v>285</v>
      </c>
      <c r="H246" s="41" t="s">
        <v>135</v>
      </c>
      <c r="I246" t="s">
        <v>286</v>
      </c>
      <c r="J246" t="s">
        <v>207</v>
      </c>
      <c r="K246" t="s">
        <v>138</v>
      </c>
      <c r="L246" s="17"/>
      <c r="M246" s="17"/>
      <c r="N246" s="17" t="s">
        <v>273</v>
      </c>
      <c r="O246" s="36"/>
      <c r="P246" s="17"/>
      <c r="Q246" s="17"/>
      <c r="U246" t="s">
        <v>287</v>
      </c>
      <c r="V246" t="s">
        <v>287</v>
      </c>
      <c r="X246" s="31">
        <v>43985</v>
      </c>
      <c r="Y246" s="31">
        <v>43985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52036</v>
      </c>
      <c r="AJ246">
        <v>2180</v>
      </c>
      <c r="AK246">
        <v>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 x14ac:dyDescent="0.2">
      <c r="B247" t="s">
        <v>173</v>
      </c>
      <c r="C247" s="31">
        <v>43982</v>
      </c>
      <c r="D247" s="15">
        <v>-1108.8399999999999</v>
      </c>
      <c r="E247" s="15">
        <v>0</v>
      </c>
      <c r="F247" s="53" t="s">
        <v>133</v>
      </c>
      <c r="G247" t="s">
        <v>285</v>
      </c>
      <c r="H247" s="41" t="s">
        <v>135</v>
      </c>
      <c r="I247" t="s">
        <v>286</v>
      </c>
      <c r="J247" t="s">
        <v>207</v>
      </c>
      <c r="K247" t="s">
        <v>138</v>
      </c>
      <c r="L247" s="17"/>
      <c r="M247" s="17"/>
      <c r="N247" s="17" t="s">
        <v>273</v>
      </c>
      <c r="O247" s="36"/>
      <c r="P247" s="17"/>
      <c r="Q247" s="17"/>
      <c r="U247" t="s">
        <v>287</v>
      </c>
      <c r="V247" t="s">
        <v>287</v>
      </c>
      <c r="X247" s="31">
        <v>43985</v>
      </c>
      <c r="Y247" s="31">
        <v>43985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55036</v>
      </c>
      <c r="AJ247">
        <v>2180</v>
      </c>
      <c r="AK247">
        <v>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 x14ac:dyDescent="0.2">
      <c r="B248" t="s">
        <v>174</v>
      </c>
      <c r="C248" s="31">
        <v>43982</v>
      </c>
      <c r="D248" s="15">
        <v>-681.36</v>
      </c>
      <c r="E248" s="15">
        <v>0</v>
      </c>
      <c r="F248" s="53" t="s">
        <v>133</v>
      </c>
      <c r="G248" t="s">
        <v>285</v>
      </c>
      <c r="H248" s="41" t="s">
        <v>135</v>
      </c>
      <c r="I248" t="s">
        <v>286</v>
      </c>
      <c r="J248" t="s">
        <v>207</v>
      </c>
      <c r="K248" t="s">
        <v>138</v>
      </c>
      <c r="L248" s="17"/>
      <c r="M248" s="17"/>
      <c r="N248" s="17" t="s">
        <v>273</v>
      </c>
      <c r="O248" s="36"/>
      <c r="P248" s="17"/>
      <c r="Q248" s="17"/>
      <c r="U248" t="s">
        <v>287</v>
      </c>
      <c r="V248" t="s">
        <v>287</v>
      </c>
      <c r="X248" s="31">
        <v>43985</v>
      </c>
      <c r="Y248" s="31">
        <v>43985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55036</v>
      </c>
      <c r="AJ248">
        <v>2180</v>
      </c>
      <c r="AK248">
        <v>200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 x14ac:dyDescent="0.2">
      <c r="B249" t="s">
        <v>175</v>
      </c>
      <c r="C249" s="31">
        <v>43982</v>
      </c>
      <c r="D249" s="15">
        <v>-1250</v>
      </c>
      <c r="E249" s="15">
        <v>0</v>
      </c>
      <c r="F249" s="53" t="s">
        <v>133</v>
      </c>
      <c r="G249" t="s">
        <v>285</v>
      </c>
      <c r="H249" s="41" t="s">
        <v>135</v>
      </c>
      <c r="I249" t="s">
        <v>286</v>
      </c>
      <c r="J249" t="s">
        <v>207</v>
      </c>
      <c r="K249" t="s">
        <v>138</v>
      </c>
      <c r="L249" s="17"/>
      <c r="M249" s="17"/>
      <c r="N249" s="17" t="s">
        <v>273</v>
      </c>
      <c r="O249" s="36"/>
      <c r="P249" s="17"/>
      <c r="Q249" s="17"/>
      <c r="U249" t="s">
        <v>287</v>
      </c>
      <c r="V249" t="s">
        <v>287</v>
      </c>
      <c r="X249" s="31">
        <v>43985</v>
      </c>
      <c r="Y249" s="31">
        <v>43985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56036</v>
      </c>
      <c r="AJ249">
        <v>2180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 x14ac:dyDescent="0.2">
      <c r="B250" t="s">
        <v>176</v>
      </c>
      <c r="C250" s="31">
        <v>43982</v>
      </c>
      <c r="D250" s="15">
        <v>-3676.82</v>
      </c>
      <c r="E250" s="15">
        <v>0</v>
      </c>
      <c r="F250" s="53" t="s">
        <v>133</v>
      </c>
      <c r="G250" t="s">
        <v>285</v>
      </c>
      <c r="H250" s="41" t="s">
        <v>135</v>
      </c>
      <c r="I250" t="s">
        <v>286</v>
      </c>
      <c r="J250" t="s">
        <v>207</v>
      </c>
      <c r="K250" t="s">
        <v>138</v>
      </c>
      <c r="L250" s="17"/>
      <c r="M250" s="17"/>
      <c r="N250" s="17" t="s">
        <v>273</v>
      </c>
      <c r="O250" s="36"/>
      <c r="P250" s="17"/>
      <c r="Q250" s="17"/>
      <c r="U250" t="s">
        <v>287</v>
      </c>
      <c r="V250" t="s">
        <v>287</v>
      </c>
      <c r="X250" s="31">
        <v>43985</v>
      </c>
      <c r="Y250" s="31">
        <v>43985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70036</v>
      </c>
      <c r="AJ250">
        <v>2180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 x14ac:dyDescent="0.2">
      <c r="B251" t="s">
        <v>177</v>
      </c>
      <c r="C251" s="31">
        <v>43982</v>
      </c>
      <c r="D251" s="15">
        <v>-312.04000000000002</v>
      </c>
      <c r="E251" s="15">
        <v>0</v>
      </c>
      <c r="F251" s="53" t="s">
        <v>133</v>
      </c>
      <c r="G251" t="s">
        <v>285</v>
      </c>
      <c r="H251" s="41" t="s">
        <v>135</v>
      </c>
      <c r="I251" t="s">
        <v>286</v>
      </c>
      <c r="J251" t="s">
        <v>207</v>
      </c>
      <c r="K251" t="s">
        <v>138</v>
      </c>
      <c r="L251" s="17"/>
      <c r="M251" s="17"/>
      <c r="N251" s="17" t="s">
        <v>273</v>
      </c>
      <c r="O251" s="36"/>
      <c r="P251" s="17"/>
      <c r="Q251" s="17"/>
      <c r="U251" t="s">
        <v>287</v>
      </c>
      <c r="V251" t="s">
        <v>287</v>
      </c>
      <c r="X251" s="31">
        <v>43985</v>
      </c>
      <c r="Y251" s="31">
        <v>43985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70036</v>
      </c>
      <c r="AJ251">
        <v>2180</v>
      </c>
      <c r="AK251">
        <v>700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 x14ac:dyDescent="0.2">
      <c r="B252" t="s">
        <v>212</v>
      </c>
      <c r="C252" s="31">
        <v>43982</v>
      </c>
      <c r="D252" s="15">
        <v>891.2</v>
      </c>
      <c r="E252" s="15">
        <v>0</v>
      </c>
      <c r="F252" s="53" t="s">
        <v>133</v>
      </c>
      <c r="G252" t="s">
        <v>288</v>
      </c>
      <c r="H252" s="41" t="s">
        <v>135</v>
      </c>
      <c r="I252" t="s">
        <v>289</v>
      </c>
      <c r="J252" t="s">
        <v>207</v>
      </c>
      <c r="K252" t="s">
        <v>138</v>
      </c>
      <c r="L252" s="17"/>
      <c r="M252" s="17"/>
      <c r="N252" s="17" t="s">
        <v>225</v>
      </c>
      <c r="O252" s="36"/>
      <c r="P252" s="17"/>
      <c r="Q252" s="17"/>
      <c r="U252" t="s">
        <v>290</v>
      </c>
      <c r="V252" t="s">
        <v>290</v>
      </c>
      <c r="X252" s="31">
        <v>43985</v>
      </c>
      <c r="Y252" s="31">
        <v>43985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50020</v>
      </c>
      <c r="AJ252">
        <v>2180</v>
      </c>
      <c r="AK252">
        <v>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 x14ac:dyDescent="0.2">
      <c r="B253" t="s">
        <v>212</v>
      </c>
      <c r="C253" s="31">
        <v>43982</v>
      </c>
      <c r="D253" s="15">
        <v>156</v>
      </c>
      <c r="E253" s="15">
        <v>0</v>
      </c>
      <c r="F253" s="53" t="s">
        <v>133</v>
      </c>
      <c r="G253" t="s">
        <v>288</v>
      </c>
      <c r="H253" s="41" t="s">
        <v>135</v>
      </c>
      <c r="I253" t="s">
        <v>289</v>
      </c>
      <c r="J253" t="s">
        <v>207</v>
      </c>
      <c r="K253" t="s">
        <v>138</v>
      </c>
      <c r="L253" s="17"/>
      <c r="M253" s="17"/>
      <c r="N253" s="17" t="s">
        <v>225</v>
      </c>
      <c r="O253" s="36"/>
      <c r="P253" s="17"/>
      <c r="Q253" s="17"/>
      <c r="U253" t="s">
        <v>290</v>
      </c>
      <c r="V253" t="s">
        <v>290</v>
      </c>
      <c r="X253" s="31">
        <v>43985</v>
      </c>
      <c r="Y253" s="31">
        <v>43985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50020</v>
      </c>
      <c r="AJ253">
        <v>2180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 x14ac:dyDescent="0.2">
      <c r="B254" t="s">
        <v>212</v>
      </c>
      <c r="C254" s="31">
        <v>43982</v>
      </c>
      <c r="D254" s="15">
        <v>445.6</v>
      </c>
      <c r="E254" s="15">
        <v>0</v>
      </c>
      <c r="F254" s="53" t="s">
        <v>133</v>
      </c>
      <c r="G254" t="s">
        <v>288</v>
      </c>
      <c r="H254" s="41" t="s">
        <v>135</v>
      </c>
      <c r="I254" t="s">
        <v>289</v>
      </c>
      <c r="J254" t="s">
        <v>207</v>
      </c>
      <c r="K254" t="s">
        <v>138</v>
      </c>
      <c r="L254" s="17"/>
      <c r="M254" s="17"/>
      <c r="N254" s="17" t="s">
        <v>225</v>
      </c>
      <c r="O254" s="36"/>
      <c r="P254" s="17"/>
      <c r="Q254" s="17"/>
      <c r="U254" t="s">
        <v>290</v>
      </c>
      <c r="V254" t="s">
        <v>290</v>
      </c>
      <c r="X254" s="31">
        <v>43985</v>
      </c>
      <c r="Y254" s="31">
        <v>43985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50020</v>
      </c>
      <c r="AJ254">
        <v>2180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 x14ac:dyDescent="0.2">
      <c r="B255" t="s">
        <v>159</v>
      </c>
      <c r="C255" s="31">
        <v>43982</v>
      </c>
      <c r="D255" s="15">
        <v>173.96</v>
      </c>
      <c r="E255" s="15">
        <v>0</v>
      </c>
      <c r="F255" s="53" t="s">
        <v>133</v>
      </c>
      <c r="G255" t="s">
        <v>288</v>
      </c>
      <c r="H255" s="41" t="s">
        <v>135</v>
      </c>
      <c r="I255" t="s">
        <v>289</v>
      </c>
      <c r="J255" t="s">
        <v>207</v>
      </c>
      <c r="K255" t="s">
        <v>138</v>
      </c>
      <c r="L255" s="17"/>
      <c r="M255" s="17"/>
      <c r="N255" s="17" t="s">
        <v>273</v>
      </c>
      <c r="O255" s="36"/>
      <c r="P255" s="17"/>
      <c r="Q255" s="17"/>
      <c r="U255" t="s">
        <v>290</v>
      </c>
      <c r="V255" t="s">
        <v>290</v>
      </c>
      <c r="X255" s="31">
        <v>43985</v>
      </c>
      <c r="Y255" s="31">
        <v>43985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50036</v>
      </c>
      <c r="AJ255">
        <v>2180</v>
      </c>
      <c r="AK255">
        <v>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 x14ac:dyDescent="0.2">
      <c r="B256" t="s">
        <v>164</v>
      </c>
      <c r="C256" s="31">
        <v>43982</v>
      </c>
      <c r="D256" s="15">
        <v>1200.7</v>
      </c>
      <c r="E256" s="15">
        <v>0</v>
      </c>
      <c r="F256" s="53" t="s">
        <v>133</v>
      </c>
      <c r="G256" t="s">
        <v>288</v>
      </c>
      <c r="H256" s="41" t="s">
        <v>135</v>
      </c>
      <c r="I256" t="s">
        <v>289</v>
      </c>
      <c r="J256" t="s">
        <v>207</v>
      </c>
      <c r="K256" t="s">
        <v>138</v>
      </c>
      <c r="L256" s="17"/>
      <c r="M256" s="17"/>
      <c r="N256" s="17" t="s">
        <v>273</v>
      </c>
      <c r="O256" s="36"/>
      <c r="P256" s="17"/>
      <c r="Q256" s="17"/>
      <c r="U256" t="s">
        <v>290</v>
      </c>
      <c r="V256" t="s">
        <v>290</v>
      </c>
      <c r="X256" s="31">
        <v>43985</v>
      </c>
      <c r="Y256" s="31">
        <v>43985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50036</v>
      </c>
      <c r="AJ256">
        <v>2180</v>
      </c>
      <c r="AK256">
        <v>100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 x14ac:dyDescent="0.2">
      <c r="B257" t="s">
        <v>165</v>
      </c>
      <c r="C257" s="31">
        <v>43982</v>
      </c>
      <c r="D257" s="15">
        <v>5758.78</v>
      </c>
      <c r="E257" s="15">
        <v>0</v>
      </c>
      <c r="F257" s="53" t="s">
        <v>133</v>
      </c>
      <c r="G257" t="s">
        <v>288</v>
      </c>
      <c r="H257" s="41" t="s">
        <v>135</v>
      </c>
      <c r="I257" t="s">
        <v>289</v>
      </c>
      <c r="J257" t="s">
        <v>207</v>
      </c>
      <c r="K257" t="s">
        <v>138</v>
      </c>
      <c r="L257" s="17"/>
      <c r="M257" s="17"/>
      <c r="N257" s="17" t="s">
        <v>273</v>
      </c>
      <c r="O257" s="36"/>
      <c r="P257" s="17"/>
      <c r="Q257" s="17"/>
      <c r="U257" t="s">
        <v>290</v>
      </c>
      <c r="V257" t="s">
        <v>290</v>
      </c>
      <c r="X257" s="31">
        <v>43985</v>
      </c>
      <c r="Y257" s="31">
        <v>43985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50036</v>
      </c>
      <c r="AJ257">
        <v>2180</v>
      </c>
      <c r="AK257">
        <v>200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 x14ac:dyDescent="0.2">
      <c r="B258" t="s">
        <v>166</v>
      </c>
      <c r="C258" s="31">
        <v>43982</v>
      </c>
      <c r="D258" s="15">
        <v>5432.12</v>
      </c>
      <c r="E258" s="15">
        <v>0</v>
      </c>
      <c r="F258" s="53" t="s">
        <v>133</v>
      </c>
      <c r="G258" t="s">
        <v>288</v>
      </c>
      <c r="H258" s="41" t="s">
        <v>135</v>
      </c>
      <c r="I258" t="s">
        <v>289</v>
      </c>
      <c r="J258" t="s">
        <v>207</v>
      </c>
      <c r="K258" t="s">
        <v>138</v>
      </c>
      <c r="L258" s="17"/>
      <c r="M258" s="17"/>
      <c r="N258" s="17" t="s">
        <v>273</v>
      </c>
      <c r="O258" s="36"/>
      <c r="P258" s="17"/>
      <c r="Q258" s="17"/>
      <c r="U258" t="s">
        <v>290</v>
      </c>
      <c r="V258" t="s">
        <v>290</v>
      </c>
      <c r="X258" s="31">
        <v>43985</v>
      </c>
      <c r="Y258" s="31">
        <v>43985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50036</v>
      </c>
      <c r="AJ258">
        <v>2180</v>
      </c>
      <c r="AK258">
        <v>210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 x14ac:dyDescent="0.2">
      <c r="B259" t="s">
        <v>167</v>
      </c>
      <c r="C259" s="31">
        <v>43982</v>
      </c>
      <c r="D259" s="15">
        <v>794.42</v>
      </c>
      <c r="E259" s="15">
        <v>0</v>
      </c>
      <c r="F259" s="53" t="s">
        <v>133</v>
      </c>
      <c r="G259" t="s">
        <v>288</v>
      </c>
      <c r="H259" s="41" t="s">
        <v>135</v>
      </c>
      <c r="I259" t="s">
        <v>289</v>
      </c>
      <c r="J259" t="s">
        <v>207</v>
      </c>
      <c r="K259" t="s">
        <v>138</v>
      </c>
      <c r="L259" s="17"/>
      <c r="M259" s="17"/>
      <c r="N259" s="17" t="s">
        <v>273</v>
      </c>
      <c r="O259" s="36"/>
      <c r="P259" s="17"/>
      <c r="Q259" s="17"/>
      <c r="U259" t="s">
        <v>290</v>
      </c>
      <c r="V259" t="s">
        <v>290</v>
      </c>
      <c r="X259" s="31">
        <v>43985</v>
      </c>
      <c r="Y259" s="31">
        <v>43985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50036</v>
      </c>
      <c r="AJ259">
        <v>2180</v>
      </c>
      <c r="AK259">
        <v>300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 x14ac:dyDescent="0.2">
      <c r="B260" t="s">
        <v>168</v>
      </c>
      <c r="C260" s="31">
        <v>43982</v>
      </c>
      <c r="D260" s="15">
        <v>331.26</v>
      </c>
      <c r="E260" s="15">
        <v>0</v>
      </c>
      <c r="F260" s="53" t="s">
        <v>133</v>
      </c>
      <c r="G260" t="s">
        <v>288</v>
      </c>
      <c r="H260" s="41" t="s">
        <v>135</v>
      </c>
      <c r="I260" t="s">
        <v>289</v>
      </c>
      <c r="J260" t="s">
        <v>207</v>
      </c>
      <c r="K260" t="s">
        <v>138</v>
      </c>
      <c r="L260" s="17"/>
      <c r="M260" s="17"/>
      <c r="N260" s="17" t="s">
        <v>273</v>
      </c>
      <c r="O260" s="36"/>
      <c r="P260" s="17"/>
      <c r="Q260" s="17"/>
      <c r="U260" t="s">
        <v>290</v>
      </c>
      <c r="V260" t="s">
        <v>290</v>
      </c>
      <c r="X260" s="31">
        <v>43985</v>
      </c>
      <c r="Y260" s="31">
        <v>43985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50036</v>
      </c>
      <c r="AJ260">
        <v>2180</v>
      </c>
      <c r="AK260">
        <v>301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 x14ac:dyDescent="0.2">
      <c r="B261" t="s">
        <v>169</v>
      </c>
      <c r="C261" s="31">
        <v>43982</v>
      </c>
      <c r="D261" s="15">
        <v>693.84</v>
      </c>
      <c r="E261" s="15">
        <v>0</v>
      </c>
      <c r="F261" s="53" t="s">
        <v>133</v>
      </c>
      <c r="G261" t="s">
        <v>288</v>
      </c>
      <c r="H261" s="41" t="s">
        <v>135</v>
      </c>
      <c r="I261" t="s">
        <v>289</v>
      </c>
      <c r="J261" t="s">
        <v>207</v>
      </c>
      <c r="K261" t="s">
        <v>138</v>
      </c>
      <c r="L261" s="17"/>
      <c r="M261" s="17"/>
      <c r="N261" s="17" t="s">
        <v>273</v>
      </c>
      <c r="O261" s="36"/>
      <c r="P261" s="17"/>
      <c r="Q261" s="17"/>
      <c r="U261" t="s">
        <v>290</v>
      </c>
      <c r="V261" t="s">
        <v>290</v>
      </c>
      <c r="X261" s="31">
        <v>43985</v>
      </c>
      <c r="Y261" s="31">
        <v>43985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50036</v>
      </c>
      <c r="AJ261">
        <v>2180</v>
      </c>
      <c r="AK261">
        <v>320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 x14ac:dyDescent="0.2">
      <c r="B262" t="s">
        <v>170</v>
      </c>
      <c r="C262" s="31">
        <v>43982</v>
      </c>
      <c r="D262" s="15">
        <v>408.34</v>
      </c>
      <c r="E262" s="15">
        <v>0</v>
      </c>
      <c r="F262" s="53" t="s">
        <v>133</v>
      </c>
      <c r="G262" t="s">
        <v>288</v>
      </c>
      <c r="H262" s="41" t="s">
        <v>135</v>
      </c>
      <c r="I262" t="s">
        <v>289</v>
      </c>
      <c r="J262" t="s">
        <v>207</v>
      </c>
      <c r="K262" t="s">
        <v>138</v>
      </c>
      <c r="L262" s="17"/>
      <c r="M262" s="17"/>
      <c r="N262" s="17" t="s">
        <v>273</v>
      </c>
      <c r="O262" s="36"/>
      <c r="P262" s="17"/>
      <c r="Q262" s="17"/>
      <c r="U262" t="s">
        <v>290</v>
      </c>
      <c r="V262" t="s">
        <v>290</v>
      </c>
      <c r="X262" s="31">
        <v>43985</v>
      </c>
      <c r="Y262" s="31">
        <v>43985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50036</v>
      </c>
      <c r="AJ262">
        <v>2180</v>
      </c>
      <c r="AK262">
        <v>500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 x14ac:dyDescent="0.2">
      <c r="B263" t="s">
        <v>171</v>
      </c>
      <c r="C263" s="31">
        <v>43982</v>
      </c>
      <c r="D263" s="15">
        <v>474.34</v>
      </c>
      <c r="E263" s="15">
        <v>0</v>
      </c>
      <c r="F263" s="53" t="s">
        <v>133</v>
      </c>
      <c r="G263" t="s">
        <v>288</v>
      </c>
      <c r="H263" s="41" t="s">
        <v>135</v>
      </c>
      <c r="I263" t="s">
        <v>289</v>
      </c>
      <c r="J263" t="s">
        <v>207</v>
      </c>
      <c r="K263" t="s">
        <v>138</v>
      </c>
      <c r="L263" s="17"/>
      <c r="M263" s="17"/>
      <c r="N263" s="17" t="s">
        <v>273</v>
      </c>
      <c r="O263" s="36"/>
      <c r="P263" s="17"/>
      <c r="Q263" s="17"/>
      <c r="U263" t="s">
        <v>290</v>
      </c>
      <c r="V263" t="s">
        <v>290</v>
      </c>
      <c r="X263" s="31">
        <v>43985</v>
      </c>
      <c r="Y263" s="31">
        <v>43985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50036</v>
      </c>
      <c r="AJ263">
        <v>2180</v>
      </c>
      <c r="AK263">
        <v>501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 x14ac:dyDescent="0.2">
      <c r="B264" t="s">
        <v>274</v>
      </c>
      <c r="C264" s="31">
        <v>43982</v>
      </c>
      <c r="D264" s="15">
        <v>378.24</v>
      </c>
      <c r="E264" s="15">
        <v>0</v>
      </c>
      <c r="F264" s="53" t="s">
        <v>133</v>
      </c>
      <c r="G264" t="s">
        <v>288</v>
      </c>
      <c r="H264" s="41" t="s">
        <v>135</v>
      </c>
      <c r="I264" t="s">
        <v>289</v>
      </c>
      <c r="J264" t="s">
        <v>207</v>
      </c>
      <c r="K264" t="s">
        <v>138</v>
      </c>
      <c r="L264" s="17"/>
      <c r="M264" s="17"/>
      <c r="N264" s="17" t="s">
        <v>225</v>
      </c>
      <c r="O264" s="36"/>
      <c r="P264" s="17"/>
      <c r="Q264" s="17"/>
      <c r="U264" t="s">
        <v>290</v>
      </c>
      <c r="V264" t="s">
        <v>290</v>
      </c>
      <c r="X264" s="31">
        <v>43985</v>
      </c>
      <c r="Y264" s="31">
        <v>43985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52020</v>
      </c>
      <c r="AJ264">
        <v>2180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 x14ac:dyDescent="0.2">
      <c r="B265" t="s">
        <v>172</v>
      </c>
      <c r="C265" s="31">
        <v>43982</v>
      </c>
      <c r="D265" s="15">
        <v>3628.18</v>
      </c>
      <c r="E265" s="15">
        <v>0</v>
      </c>
      <c r="F265" s="53" t="s">
        <v>133</v>
      </c>
      <c r="G265" t="s">
        <v>288</v>
      </c>
      <c r="H265" s="41" t="s">
        <v>135</v>
      </c>
      <c r="I265" t="s">
        <v>289</v>
      </c>
      <c r="J265" t="s">
        <v>207</v>
      </c>
      <c r="K265" t="s">
        <v>138</v>
      </c>
      <c r="L265" s="17"/>
      <c r="M265" s="17"/>
      <c r="N265" s="17" t="s">
        <v>273</v>
      </c>
      <c r="O265" s="36"/>
      <c r="P265" s="17"/>
      <c r="Q265" s="17"/>
      <c r="U265" t="s">
        <v>290</v>
      </c>
      <c r="V265" t="s">
        <v>290</v>
      </c>
      <c r="X265" s="31">
        <v>43985</v>
      </c>
      <c r="Y265" s="31">
        <v>43985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52036</v>
      </c>
      <c r="AJ265">
        <v>2180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 x14ac:dyDescent="0.2">
      <c r="B266" t="s">
        <v>173</v>
      </c>
      <c r="C266" s="31">
        <v>43982</v>
      </c>
      <c r="D266" s="15">
        <v>1108.8399999999999</v>
      </c>
      <c r="E266" s="15">
        <v>0</v>
      </c>
      <c r="F266" s="53" t="s">
        <v>133</v>
      </c>
      <c r="G266" t="s">
        <v>288</v>
      </c>
      <c r="H266" s="41" t="s">
        <v>135</v>
      </c>
      <c r="I266" t="s">
        <v>289</v>
      </c>
      <c r="J266" t="s">
        <v>207</v>
      </c>
      <c r="K266" t="s">
        <v>138</v>
      </c>
      <c r="L266" s="17"/>
      <c r="M266" s="17"/>
      <c r="N266" s="17" t="s">
        <v>273</v>
      </c>
      <c r="O266" s="36"/>
      <c r="P266" s="17"/>
      <c r="Q266" s="17"/>
      <c r="U266" t="s">
        <v>290</v>
      </c>
      <c r="V266" t="s">
        <v>290</v>
      </c>
      <c r="X266" s="31">
        <v>43985</v>
      </c>
      <c r="Y266" s="31">
        <v>43985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55036</v>
      </c>
      <c r="AJ266">
        <v>2180</v>
      </c>
      <c r="AK266">
        <v>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 x14ac:dyDescent="0.2">
      <c r="B267" t="s">
        <v>174</v>
      </c>
      <c r="C267" s="31">
        <v>43982</v>
      </c>
      <c r="D267" s="15">
        <v>681.36</v>
      </c>
      <c r="E267" s="15">
        <v>0</v>
      </c>
      <c r="F267" s="53" t="s">
        <v>133</v>
      </c>
      <c r="G267" t="s">
        <v>288</v>
      </c>
      <c r="H267" s="41" t="s">
        <v>135</v>
      </c>
      <c r="I267" t="s">
        <v>289</v>
      </c>
      <c r="J267" t="s">
        <v>207</v>
      </c>
      <c r="K267" t="s">
        <v>138</v>
      </c>
      <c r="L267" s="17"/>
      <c r="M267" s="17"/>
      <c r="N267" s="17" t="s">
        <v>273</v>
      </c>
      <c r="O267" s="36"/>
      <c r="P267" s="17"/>
      <c r="Q267" s="17"/>
      <c r="U267" t="s">
        <v>290</v>
      </c>
      <c r="V267" t="s">
        <v>290</v>
      </c>
      <c r="X267" s="31">
        <v>43985</v>
      </c>
      <c r="Y267" s="31">
        <v>43985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55036</v>
      </c>
      <c r="AJ267">
        <v>2180</v>
      </c>
      <c r="AK267">
        <v>200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 x14ac:dyDescent="0.2">
      <c r="B268" t="s">
        <v>175</v>
      </c>
      <c r="C268" s="31">
        <v>43982</v>
      </c>
      <c r="D268" s="15">
        <v>1250</v>
      </c>
      <c r="E268" s="15">
        <v>0</v>
      </c>
      <c r="F268" s="53" t="s">
        <v>133</v>
      </c>
      <c r="G268" t="s">
        <v>288</v>
      </c>
      <c r="H268" s="41" t="s">
        <v>135</v>
      </c>
      <c r="I268" t="s">
        <v>289</v>
      </c>
      <c r="J268" t="s">
        <v>207</v>
      </c>
      <c r="K268" t="s">
        <v>138</v>
      </c>
      <c r="L268" s="17"/>
      <c r="M268" s="17"/>
      <c r="N268" s="17" t="s">
        <v>273</v>
      </c>
      <c r="O268" s="36"/>
      <c r="P268" s="17"/>
      <c r="Q268" s="17"/>
      <c r="U268" t="s">
        <v>290</v>
      </c>
      <c r="V268" t="s">
        <v>290</v>
      </c>
      <c r="X268" s="31">
        <v>43985</v>
      </c>
      <c r="Y268" s="31">
        <v>43985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56036</v>
      </c>
      <c r="AJ268">
        <v>2180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 x14ac:dyDescent="0.2">
      <c r="B269" t="s">
        <v>176</v>
      </c>
      <c r="C269" s="31">
        <v>43982</v>
      </c>
      <c r="D269" s="15">
        <v>3676.82</v>
      </c>
      <c r="E269" s="15">
        <v>0</v>
      </c>
      <c r="F269" s="53" t="s">
        <v>133</v>
      </c>
      <c r="G269" t="s">
        <v>288</v>
      </c>
      <c r="H269" s="41" t="s">
        <v>135</v>
      </c>
      <c r="I269" t="s">
        <v>289</v>
      </c>
      <c r="J269" t="s">
        <v>207</v>
      </c>
      <c r="K269" t="s">
        <v>138</v>
      </c>
      <c r="L269" s="17"/>
      <c r="M269" s="17"/>
      <c r="N269" s="17" t="s">
        <v>273</v>
      </c>
      <c r="O269" s="36"/>
      <c r="P269" s="17"/>
      <c r="Q269" s="17"/>
      <c r="U269" t="s">
        <v>290</v>
      </c>
      <c r="V269" t="s">
        <v>290</v>
      </c>
      <c r="X269" s="31">
        <v>43985</v>
      </c>
      <c r="Y269" s="31">
        <v>43985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70036</v>
      </c>
      <c r="AJ269">
        <v>2180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 x14ac:dyDescent="0.2">
      <c r="B270" t="s">
        <v>177</v>
      </c>
      <c r="C270" s="31">
        <v>43982</v>
      </c>
      <c r="D270" s="15">
        <v>312.04000000000002</v>
      </c>
      <c r="E270" s="15">
        <v>0</v>
      </c>
      <c r="F270" s="53" t="s">
        <v>133</v>
      </c>
      <c r="G270" t="s">
        <v>288</v>
      </c>
      <c r="H270" s="41" t="s">
        <v>135</v>
      </c>
      <c r="I270" t="s">
        <v>289</v>
      </c>
      <c r="J270" t="s">
        <v>207</v>
      </c>
      <c r="K270" t="s">
        <v>138</v>
      </c>
      <c r="L270" s="17"/>
      <c r="M270" s="17"/>
      <c r="N270" s="17" t="s">
        <v>273</v>
      </c>
      <c r="O270" s="36"/>
      <c r="P270" s="17"/>
      <c r="Q270" s="17"/>
      <c r="U270" t="s">
        <v>290</v>
      </c>
      <c r="V270" t="s">
        <v>290</v>
      </c>
      <c r="X270" s="31">
        <v>43985</v>
      </c>
      <c r="Y270" s="31">
        <v>43985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70036</v>
      </c>
      <c r="AJ270">
        <v>2180</v>
      </c>
      <c r="AK270">
        <v>700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 x14ac:dyDescent="0.2">
      <c r="B271" t="s">
        <v>212</v>
      </c>
      <c r="C271" s="31">
        <v>43982</v>
      </c>
      <c r="D271" s="15">
        <v>-787.2</v>
      </c>
      <c r="E271" s="15">
        <v>0</v>
      </c>
      <c r="F271" s="53" t="s">
        <v>133</v>
      </c>
      <c r="G271" t="s">
        <v>291</v>
      </c>
      <c r="H271" s="41" t="s">
        <v>135</v>
      </c>
      <c r="I271" t="s">
        <v>292</v>
      </c>
      <c r="J271" t="s">
        <v>207</v>
      </c>
      <c r="K271" t="s">
        <v>138</v>
      </c>
      <c r="L271" s="17"/>
      <c r="M271" s="17"/>
      <c r="N271" s="17" t="s">
        <v>281</v>
      </c>
      <c r="O271" s="36"/>
      <c r="P271" s="17"/>
      <c r="Q271" s="17"/>
      <c r="U271" t="s">
        <v>293</v>
      </c>
      <c r="V271" t="s">
        <v>293</v>
      </c>
      <c r="X271" s="31">
        <v>43985</v>
      </c>
      <c r="Y271" s="31">
        <v>43985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50020</v>
      </c>
      <c r="AJ271">
        <v>2180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 x14ac:dyDescent="0.2">
      <c r="B272" t="s">
        <v>212</v>
      </c>
      <c r="C272" s="31">
        <v>43982</v>
      </c>
      <c r="D272" s="15">
        <v>-1336.8</v>
      </c>
      <c r="E272" s="15">
        <v>0</v>
      </c>
      <c r="F272" s="53" t="s">
        <v>133</v>
      </c>
      <c r="G272" t="s">
        <v>291</v>
      </c>
      <c r="H272" s="41" t="s">
        <v>135</v>
      </c>
      <c r="I272" t="s">
        <v>292</v>
      </c>
      <c r="J272" t="s">
        <v>207</v>
      </c>
      <c r="K272" t="s">
        <v>138</v>
      </c>
      <c r="L272" s="17"/>
      <c r="M272" s="17"/>
      <c r="N272" s="17" t="s">
        <v>281</v>
      </c>
      <c r="O272" s="36"/>
      <c r="P272" s="17"/>
      <c r="Q272" s="17"/>
      <c r="U272" t="s">
        <v>293</v>
      </c>
      <c r="V272" t="s">
        <v>293</v>
      </c>
      <c r="X272" s="31">
        <v>43985</v>
      </c>
      <c r="Y272" s="31">
        <v>43985</v>
      </c>
      <c r="AA272" s="31"/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50020</v>
      </c>
      <c r="AJ272">
        <v>2180</v>
      </c>
      <c r="AK272">
        <v>0</v>
      </c>
      <c r="AL272">
        <v>19</v>
      </c>
      <c r="AO272" s="41"/>
      <c r="AP272" s="41"/>
      <c r="AQ272" t="str">
        <f t="shared" si="6"/>
        <v/>
      </c>
      <c r="AS272" t="str">
        <f t="shared" si="7"/>
        <v>wci_corp</v>
      </c>
    </row>
    <row r="273" spans="2:45" x14ac:dyDescent="0.2">
      <c r="B273" t="s">
        <v>159</v>
      </c>
      <c r="C273" s="31">
        <v>43982</v>
      </c>
      <c r="D273" s="15">
        <v>-179.14</v>
      </c>
      <c r="E273" s="15">
        <v>0</v>
      </c>
      <c r="F273" s="53" t="s">
        <v>133</v>
      </c>
      <c r="G273" t="s">
        <v>291</v>
      </c>
      <c r="H273" s="41" t="s">
        <v>135</v>
      </c>
      <c r="I273" t="s">
        <v>292</v>
      </c>
      <c r="J273" t="s">
        <v>207</v>
      </c>
      <c r="K273" t="s">
        <v>138</v>
      </c>
      <c r="L273" s="17"/>
      <c r="M273" s="17"/>
      <c r="N273" s="17" t="s">
        <v>283</v>
      </c>
      <c r="O273" s="36"/>
      <c r="P273" s="17"/>
      <c r="Q273" s="17"/>
      <c r="U273" t="s">
        <v>293</v>
      </c>
      <c r="V273" t="s">
        <v>293</v>
      </c>
      <c r="X273" s="31">
        <v>43985</v>
      </c>
      <c r="Y273" s="31">
        <v>43985</v>
      </c>
      <c r="AA273" s="31"/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50036</v>
      </c>
      <c r="AJ273">
        <v>2180</v>
      </c>
      <c r="AK273">
        <v>0</v>
      </c>
      <c r="AL273">
        <v>19</v>
      </c>
      <c r="AO273" s="41"/>
      <c r="AP273" s="41"/>
      <c r="AQ273" t="str">
        <f t="shared" si="6"/>
        <v/>
      </c>
      <c r="AS273" t="str">
        <f t="shared" si="7"/>
        <v>wci_corp</v>
      </c>
    </row>
    <row r="274" spans="2:45" x14ac:dyDescent="0.2">
      <c r="B274" t="s">
        <v>164</v>
      </c>
      <c r="C274" s="31">
        <v>43982</v>
      </c>
      <c r="D274" s="15">
        <v>-1195.26</v>
      </c>
      <c r="E274" s="15">
        <v>0</v>
      </c>
      <c r="F274" s="53" t="s">
        <v>133</v>
      </c>
      <c r="G274" t="s">
        <v>291</v>
      </c>
      <c r="H274" s="41" t="s">
        <v>135</v>
      </c>
      <c r="I274" t="s">
        <v>292</v>
      </c>
      <c r="J274" t="s">
        <v>207</v>
      </c>
      <c r="K274" t="s">
        <v>138</v>
      </c>
      <c r="L274" s="17"/>
      <c r="M274" s="17"/>
      <c r="N274" s="17" t="s">
        <v>283</v>
      </c>
      <c r="O274" s="36"/>
      <c r="P274" s="17"/>
      <c r="Q274" s="17"/>
      <c r="U274" t="s">
        <v>293</v>
      </c>
      <c r="V274" t="s">
        <v>293</v>
      </c>
      <c r="X274" s="31">
        <v>43985</v>
      </c>
      <c r="Y274" s="31">
        <v>43985</v>
      </c>
      <c r="AA274" s="31"/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50036</v>
      </c>
      <c r="AJ274">
        <v>2180</v>
      </c>
      <c r="AK274">
        <v>100</v>
      </c>
      <c r="AL274">
        <v>19</v>
      </c>
      <c r="AO274" s="41"/>
      <c r="AP274" s="41"/>
      <c r="AQ274" t="str">
        <f t="shared" si="6"/>
        <v/>
      </c>
      <c r="AS274" t="str">
        <f t="shared" si="7"/>
        <v>wci_corp</v>
      </c>
    </row>
    <row r="275" spans="2:45" x14ac:dyDescent="0.2">
      <c r="B275" t="s">
        <v>165</v>
      </c>
      <c r="C275" s="31">
        <v>43982</v>
      </c>
      <c r="D275" s="15">
        <v>-5758.26</v>
      </c>
      <c r="E275" s="15">
        <v>0</v>
      </c>
      <c r="F275" s="53" t="s">
        <v>133</v>
      </c>
      <c r="G275" t="s">
        <v>291</v>
      </c>
      <c r="H275" s="41" t="s">
        <v>135</v>
      </c>
      <c r="I275" t="s">
        <v>292</v>
      </c>
      <c r="J275" t="s">
        <v>207</v>
      </c>
      <c r="K275" t="s">
        <v>138</v>
      </c>
      <c r="L275" s="17"/>
      <c r="M275" s="17"/>
      <c r="N275" s="17" t="s">
        <v>283</v>
      </c>
      <c r="O275" s="36"/>
      <c r="P275" s="17"/>
      <c r="Q275" s="17"/>
      <c r="U275" t="s">
        <v>293</v>
      </c>
      <c r="V275" t="s">
        <v>293</v>
      </c>
      <c r="X275" s="31">
        <v>43985</v>
      </c>
      <c r="Y275" s="31">
        <v>43985</v>
      </c>
      <c r="AA275" s="31"/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50036</v>
      </c>
      <c r="AJ275">
        <v>2180</v>
      </c>
      <c r="AK275">
        <v>200</v>
      </c>
      <c r="AL275">
        <v>19</v>
      </c>
      <c r="AO275" s="41"/>
      <c r="AP275" s="41"/>
      <c r="AQ275" t="str">
        <f t="shared" si="6"/>
        <v/>
      </c>
      <c r="AS275" t="str">
        <f t="shared" si="7"/>
        <v>wci_corp</v>
      </c>
    </row>
    <row r="276" spans="2:45" x14ac:dyDescent="0.2">
      <c r="B276" t="s">
        <v>166</v>
      </c>
      <c r="C276" s="31">
        <v>43982</v>
      </c>
      <c r="D276" s="15">
        <v>-4968.3</v>
      </c>
      <c r="E276" s="15">
        <v>0</v>
      </c>
      <c r="F276" s="53" t="s">
        <v>133</v>
      </c>
      <c r="G276" t="s">
        <v>291</v>
      </c>
      <c r="H276" s="41" t="s">
        <v>135</v>
      </c>
      <c r="I276" t="s">
        <v>292</v>
      </c>
      <c r="J276" t="s">
        <v>207</v>
      </c>
      <c r="K276" t="s">
        <v>138</v>
      </c>
      <c r="L276" s="17"/>
      <c r="M276" s="17"/>
      <c r="N276" s="17" t="s">
        <v>283</v>
      </c>
      <c r="O276" s="36"/>
      <c r="P276" s="17"/>
      <c r="Q276" s="17"/>
      <c r="U276" t="s">
        <v>293</v>
      </c>
      <c r="V276" t="s">
        <v>293</v>
      </c>
      <c r="X276" s="31">
        <v>43985</v>
      </c>
      <c r="Y276" s="31">
        <v>43985</v>
      </c>
      <c r="AA276" s="31"/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50036</v>
      </c>
      <c r="AJ276">
        <v>2180</v>
      </c>
      <c r="AK276">
        <v>210</v>
      </c>
      <c r="AL276">
        <v>19</v>
      </c>
      <c r="AO276" s="41"/>
      <c r="AP276" s="41"/>
      <c r="AQ276" t="str">
        <f t="shared" si="6"/>
        <v/>
      </c>
      <c r="AS276" t="str">
        <f t="shared" si="7"/>
        <v>wci_corp</v>
      </c>
    </row>
    <row r="277" spans="2:45" x14ac:dyDescent="0.2">
      <c r="B277" t="s">
        <v>167</v>
      </c>
      <c r="C277" s="31">
        <v>43982</v>
      </c>
      <c r="D277" s="15">
        <v>-765.44</v>
      </c>
      <c r="E277" s="15">
        <v>0</v>
      </c>
      <c r="F277" s="53" t="s">
        <v>133</v>
      </c>
      <c r="G277" t="s">
        <v>291</v>
      </c>
      <c r="H277" s="41" t="s">
        <v>135</v>
      </c>
      <c r="I277" t="s">
        <v>292</v>
      </c>
      <c r="J277" t="s">
        <v>207</v>
      </c>
      <c r="K277" t="s">
        <v>138</v>
      </c>
      <c r="L277" s="17"/>
      <c r="M277" s="17"/>
      <c r="N277" s="17" t="s">
        <v>283</v>
      </c>
      <c r="O277" s="36"/>
      <c r="P277" s="17"/>
      <c r="Q277" s="17"/>
      <c r="U277" t="s">
        <v>293</v>
      </c>
      <c r="V277" t="s">
        <v>293</v>
      </c>
      <c r="X277" s="31">
        <v>43985</v>
      </c>
      <c r="Y277" s="31">
        <v>43985</v>
      </c>
      <c r="AA277" s="31"/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50036</v>
      </c>
      <c r="AJ277">
        <v>2180</v>
      </c>
      <c r="AK277">
        <v>300</v>
      </c>
      <c r="AL277">
        <v>19</v>
      </c>
      <c r="AO277" s="41"/>
      <c r="AP277" s="41"/>
      <c r="AQ277" t="str">
        <f t="shared" ref="AQ277:AQ340" si="8">IF(LEFT(U277,2)="VO",U277,"")</f>
        <v/>
      </c>
      <c r="AS277" t="str">
        <f t="shared" ref="AS277:AS340" si="9">IF(RIGHT(K277,2)="IC",IF(OR(AB277="wci_canada",AB277="wci_can_corp"),"wci_can_Corp","wci_corp"),AB277)</f>
        <v>wci_corp</v>
      </c>
    </row>
    <row r="278" spans="2:45" x14ac:dyDescent="0.2">
      <c r="B278" t="s">
        <v>168</v>
      </c>
      <c r="C278" s="31">
        <v>43982</v>
      </c>
      <c r="D278" s="15">
        <v>-343.26</v>
      </c>
      <c r="E278" s="15">
        <v>0</v>
      </c>
      <c r="F278" s="53" t="s">
        <v>133</v>
      </c>
      <c r="G278" t="s">
        <v>291</v>
      </c>
      <c r="H278" s="41" t="s">
        <v>135</v>
      </c>
      <c r="I278" t="s">
        <v>292</v>
      </c>
      <c r="J278" t="s">
        <v>207</v>
      </c>
      <c r="K278" t="s">
        <v>138</v>
      </c>
      <c r="L278" s="17"/>
      <c r="M278" s="17"/>
      <c r="N278" s="17" t="s">
        <v>283</v>
      </c>
      <c r="O278" s="36"/>
      <c r="P278" s="17"/>
      <c r="Q278" s="17"/>
      <c r="U278" t="s">
        <v>293</v>
      </c>
      <c r="V278" t="s">
        <v>293</v>
      </c>
      <c r="X278" s="31">
        <v>43985</v>
      </c>
      <c r="Y278" s="31">
        <v>43985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50036</v>
      </c>
      <c r="AJ278">
        <v>2180</v>
      </c>
      <c r="AK278">
        <v>301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 x14ac:dyDescent="0.2">
      <c r="B279" t="s">
        <v>169</v>
      </c>
      <c r="C279" s="31">
        <v>43982</v>
      </c>
      <c r="D279" s="15">
        <v>-837.06</v>
      </c>
      <c r="E279" s="15">
        <v>0</v>
      </c>
      <c r="F279" s="53" t="s">
        <v>133</v>
      </c>
      <c r="G279" t="s">
        <v>291</v>
      </c>
      <c r="H279" s="41" t="s">
        <v>135</v>
      </c>
      <c r="I279" t="s">
        <v>292</v>
      </c>
      <c r="J279" t="s">
        <v>207</v>
      </c>
      <c r="K279" t="s">
        <v>138</v>
      </c>
      <c r="L279" s="17"/>
      <c r="M279" s="17"/>
      <c r="N279" s="17" t="s">
        <v>283</v>
      </c>
      <c r="O279" s="36"/>
      <c r="P279" s="17"/>
      <c r="Q279" s="17"/>
      <c r="U279" t="s">
        <v>293</v>
      </c>
      <c r="V279" t="s">
        <v>293</v>
      </c>
      <c r="X279" s="31">
        <v>43985</v>
      </c>
      <c r="Y279" s="31">
        <v>43985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50036</v>
      </c>
      <c r="AJ279">
        <v>2180</v>
      </c>
      <c r="AK279">
        <v>320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 x14ac:dyDescent="0.2">
      <c r="B280" t="s">
        <v>170</v>
      </c>
      <c r="C280" s="31">
        <v>43982</v>
      </c>
      <c r="D280" s="15">
        <v>-433.24</v>
      </c>
      <c r="E280" s="15">
        <v>0</v>
      </c>
      <c r="F280" s="53" t="s">
        <v>133</v>
      </c>
      <c r="G280" t="s">
        <v>291</v>
      </c>
      <c r="H280" s="41" t="s">
        <v>135</v>
      </c>
      <c r="I280" t="s">
        <v>292</v>
      </c>
      <c r="J280" t="s">
        <v>207</v>
      </c>
      <c r="K280" t="s">
        <v>138</v>
      </c>
      <c r="L280" s="17"/>
      <c r="M280" s="17"/>
      <c r="N280" s="17" t="s">
        <v>283</v>
      </c>
      <c r="O280" s="36"/>
      <c r="P280" s="17"/>
      <c r="Q280" s="17"/>
      <c r="U280" t="s">
        <v>293</v>
      </c>
      <c r="V280" t="s">
        <v>293</v>
      </c>
      <c r="X280" s="31">
        <v>43985</v>
      </c>
      <c r="Y280" s="31">
        <v>43985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50036</v>
      </c>
      <c r="AJ280">
        <v>2180</v>
      </c>
      <c r="AK280">
        <v>500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 x14ac:dyDescent="0.2">
      <c r="B281" t="s">
        <v>171</v>
      </c>
      <c r="C281" s="31">
        <v>43982</v>
      </c>
      <c r="D281" s="15">
        <v>-354.12</v>
      </c>
      <c r="E281" s="15">
        <v>0</v>
      </c>
      <c r="F281" s="53" t="s">
        <v>133</v>
      </c>
      <c r="G281" t="s">
        <v>291</v>
      </c>
      <c r="H281" s="41" t="s">
        <v>135</v>
      </c>
      <c r="I281" t="s">
        <v>292</v>
      </c>
      <c r="J281" t="s">
        <v>207</v>
      </c>
      <c r="K281" t="s">
        <v>138</v>
      </c>
      <c r="L281" s="17"/>
      <c r="M281" s="17"/>
      <c r="N281" s="17" t="s">
        <v>283</v>
      </c>
      <c r="O281" s="36"/>
      <c r="P281" s="17"/>
      <c r="Q281" s="17"/>
      <c r="U281" t="s">
        <v>293</v>
      </c>
      <c r="V281" t="s">
        <v>293</v>
      </c>
      <c r="X281" s="31">
        <v>43985</v>
      </c>
      <c r="Y281" s="31">
        <v>43985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50036</v>
      </c>
      <c r="AJ281">
        <v>2180</v>
      </c>
      <c r="AK281">
        <v>501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 x14ac:dyDescent="0.2">
      <c r="B282" t="s">
        <v>172</v>
      </c>
      <c r="C282" s="31">
        <v>43982</v>
      </c>
      <c r="D282" s="15">
        <v>-3504.4</v>
      </c>
      <c r="E282" s="15">
        <v>0</v>
      </c>
      <c r="F282" s="53" t="s">
        <v>133</v>
      </c>
      <c r="G282" t="s">
        <v>291</v>
      </c>
      <c r="H282" s="41" t="s">
        <v>135</v>
      </c>
      <c r="I282" t="s">
        <v>292</v>
      </c>
      <c r="J282" t="s">
        <v>207</v>
      </c>
      <c r="K282" t="s">
        <v>138</v>
      </c>
      <c r="L282" s="17"/>
      <c r="M282" s="17"/>
      <c r="N282" s="17" t="s">
        <v>283</v>
      </c>
      <c r="O282" s="36"/>
      <c r="P282" s="17"/>
      <c r="Q282" s="17"/>
      <c r="U282" t="s">
        <v>293</v>
      </c>
      <c r="V282" t="s">
        <v>293</v>
      </c>
      <c r="X282" s="31">
        <v>43985</v>
      </c>
      <c r="Y282" s="31">
        <v>43985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52036</v>
      </c>
      <c r="AJ282">
        <v>2180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 x14ac:dyDescent="0.2">
      <c r="B283" t="s">
        <v>173</v>
      </c>
      <c r="C283" s="31">
        <v>43982</v>
      </c>
      <c r="D283" s="15">
        <v>-1040.6600000000001</v>
      </c>
      <c r="E283" s="15">
        <v>0</v>
      </c>
      <c r="F283" s="53" t="s">
        <v>133</v>
      </c>
      <c r="G283" t="s">
        <v>291</v>
      </c>
      <c r="H283" s="41" t="s">
        <v>135</v>
      </c>
      <c r="I283" t="s">
        <v>292</v>
      </c>
      <c r="J283" t="s">
        <v>207</v>
      </c>
      <c r="K283" t="s">
        <v>138</v>
      </c>
      <c r="L283" s="17"/>
      <c r="M283" s="17"/>
      <c r="N283" s="17" t="s">
        <v>283</v>
      </c>
      <c r="O283" s="36"/>
      <c r="P283" s="17"/>
      <c r="Q283" s="17"/>
      <c r="U283" t="s">
        <v>293</v>
      </c>
      <c r="V283" t="s">
        <v>293</v>
      </c>
      <c r="X283" s="31">
        <v>43985</v>
      </c>
      <c r="Y283" s="31">
        <v>43985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55036</v>
      </c>
      <c r="AJ283">
        <v>2180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 x14ac:dyDescent="0.2">
      <c r="B284" t="s">
        <v>174</v>
      </c>
      <c r="C284" s="31">
        <v>43982</v>
      </c>
      <c r="D284" s="15">
        <v>-623.79999999999995</v>
      </c>
      <c r="E284" s="15">
        <v>0</v>
      </c>
      <c r="F284" s="53" t="s">
        <v>133</v>
      </c>
      <c r="G284" t="s">
        <v>291</v>
      </c>
      <c r="H284" s="41" t="s">
        <v>135</v>
      </c>
      <c r="I284" t="s">
        <v>292</v>
      </c>
      <c r="J284" t="s">
        <v>207</v>
      </c>
      <c r="K284" t="s">
        <v>138</v>
      </c>
      <c r="L284" s="17"/>
      <c r="M284" s="17"/>
      <c r="N284" s="17" t="s">
        <v>283</v>
      </c>
      <c r="O284" s="36"/>
      <c r="P284" s="17"/>
      <c r="Q284" s="17"/>
      <c r="U284" t="s">
        <v>293</v>
      </c>
      <c r="V284" t="s">
        <v>293</v>
      </c>
      <c r="X284" s="31">
        <v>43985</v>
      </c>
      <c r="Y284" s="31">
        <v>43985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55036</v>
      </c>
      <c r="AJ284">
        <v>2180</v>
      </c>
      <c r="AK284">
        <v>200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 x14ac:dyDescent="0.2">
      <c r="B285" t="s">
        <v>175</v>
      </c>
      <c r="C285" s="31">
        <v>43982</v>
      </c>
      <c r="D285" s="15">
        <v>-1250</v>
      </c>
      <c r="E285" s="15">
        <v>0</v>
      </c>
      <c r="F285" s="53" t="s">
        <v>133</v>
      </c>
      <c r="G285" t="s">
        <v>291</v>
      </c>
      <c r="H285" s="41" t="s">
        <v>135</v>
      </c>
      <c r="I285" t="s">
        <v>292</v>
      </c>
      <c r="J285" t="s">
        <v>207</v>
      </c>
      <c r="K285" t="s">
        <v>138</v>
      </c>
      <c r="L285" s="17"/>
      <c r="M285" s="17"/>
      <c r="N285" s="17" t="s">
        <v>283</v>
      </c>
      <c r="O285" s="36"/>
      <c r="P285" s="17"/>
      <c r="Q285" s="17"/>
      <c r="U285" t="s">
        <v>293</v>
      </c>
      <c r="V285" t="s">
        <v>293</v>
      </c>
      <c r="X285" s="31">
        <v>43985</v>
      </c>
      <c r="Y285" s="31">
        <v>43985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56036</v>
      </c>
      <c r="AJ285">
        <v>2180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 x14ac:dyDescent="0.2">
      <c r="B286" t="s">
        <v>176</v>
      </c>
      <c r="C286" s="31">
        <v>43982</v>
      </c>
      <c r="D286" s="15">
        <v>-3730.18</v>
      </c>
      <c r="E286" s="15">
        <v>0</v>
      </c>
      <c r="F286" s="53" t="s">
        <v>133</v>
      </c>
      <c r="G286" t="s">
        <v>291</v>
      </c>
      <c r="H286" s="41" t="s">
        <v>135</v>
      </c>
      <c r="I286" t="s">
        <v>292</v>
      </c>
      <c r="J286" t="s">
        <v>207</v>
      </c>
      <c r="K286" t="s">
        <v>138</v>
      </c>
      <c r="L286" s="17"/>
      <c r="M286" s="17"/>
      <c r="N286" s="17" t="s">
        <v>283</v>
      </c>
      <c r="O286" s="36"/>
      <c r="P286" s="17"/>
      <c r="Q286" s="17"/>
      <c r="U286" t="s">
        <v>293</v>
      </c>
      <c r="V286" t="s">
        <v>293</v>
      </c>
      <c r="X286" s="31">
        <v>43985</v>
      </c>
      <c r="Y286" s="31">
        <v>43985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70036</v>
      </c>
      <c r="AJ286">
        <v>2180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 x14ac:dyDescent="0.2">
      <c r="B287" t="s">
        <v>177</v>
      </c>
      <c r="C287" s="31">
        <v>43982</v>
      </c>
      <c r="D287" s="15">
        <v>-320.10000000000002</v>
      </c>
      <c r="E287" s="15">
        <v>0</v>
      </c>
      <c r="F287" s="53" t="s">
        <v>133</v>
      </c>
      <c r="G287" t="s">
        <v>291</v>
      </c>
      <c r="H287" s="41" t="s">
        <v>135</v>
      </c>
      <c r="I287" t="s">
        <v>292</v>
      </c>
      <c r="J287" t="s">
        <v>207</v>
      </c>
      <c r="K287" t="s">
        <v>138</v>
      </c>
      <c r="L287" s="17"/>
      <c r="M287" s="17"/>
      <c r="N287" s="17" t="s">
        <v>283</v>
      </c>
      <c r="O287" s="36"/>
      <c r="P287" s="17"/>
      <c r="Q287" s="17"/>
      <c r="U287" t="s">
        <v>293</v>
      </c>
      <c r="V287" t="s">
        <v>293</v>
      </c>
      <c r="X287" s="31">
        <v>43985</v>
      </c>
      <c r="Y287" s="31">
        <v>43985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70036</v>
      </c>
      <c r="AJ287">
        <v>2180</v>
      </c>
      <c r="AK287">
        <v>700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 x14ac:dyDescent="0.2">
      <c r="B288" t="s">
        <v>141</v>
      </c>
      <c r="C288" s="31">
        <v>43982</v>
      </c>
      <c r="D288" s="15">
        <v>-625</v>
      </c>
      <c r="E288" s="15">
        <v>0</v>
      </c>
      <c r="F288" s="53" t="s">
        <v>133</v>
      </c>
      <c r="G288" t="s">
        <v>291</v>
      </c>
      <c r="H288" s="41" t="s">
        <v>135</v>
      </c>
      <c r="I288" t="s">
        <v>292</v>
      </c>
      <c r="J288" t="s">
        <v>207</v>
      </c>
      <c r="K288" t="s">
        <v>138</v>
      </c>
      <c r="L288" s="17"/>
      <c r="M288" s="17"/>
      <c r="N288" s="17" t="s">
        <v>284</v>
      </c>
      <c r="O288" s="36"/>
      <c r="P288" s="17"/>
      <c r="Q288" s="17"/>
      <c r="U288" t="s">
        <v>293</v>
      </c>
      <c r="V288" t="s">
        <v>293</v>
      </c>
      <c r="X288" s="31">
        <v>43985</v>
      </c>
      <c r="Y288" s="31">
        <v>43985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70165</v>
      </c>
      <c r="AJ288">
        <v>2180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 x14ac:dyDescent="0.2">
      <c r="B289" t="s">
        <v>212</v>
      </c>
      <c r="C289" s="31">
        <v>43982</v>
      </c>
      <c r="D289" s="15">
        <v>787.2</v>
      </c>
      <c r="E289" s="15">
        <v>0</v>
      </c>
      <c r="F289" s="53" t="s">
        <v>133</v>
      </c>
      <c r="G289" t="s">
        <v>294</v>
      </c>
      <c r="H289" s="41" t="s">
        <v>135</v>
      </c>
      <c r="I289" t="s">
        <v>295</v>
      </c>
      <c r="J289" t="s">
        <v>207</v>
      </c>
      <c r="K289" t="s">
        <v>138</v>
      </c>
      <c r="L289" s="17"/>
      <c r="M289" s="17"/>
      <c r="N289" s="17" t="s">
        <v>281</v>
      </c>
      <c r="O289" s="36"/>
      <c r="P289" s="17"/>
      <c r="Q289" s="17"/>
      <c r="U289" t="s">
        <v>296</v>
      </c>
      <c r="V289" t="s">
        <v>296</v>
      </c>
      <c r="X289" s="31">
        <v>43985</v>
      </c>
      <c r="Y289" s="31">
        <v>43986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50020</v>
      </c>
      <c r="AJ289">
        <v>2180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 x14ac:dyDescent="0.2">
      <c r="B290" t="s">
        <v>212</v>
      </c>
      <c r="C290" s="31">
        <v>43982</v>
      </c>
      <c r="D290" s="15">
        <v>1336.8</v>
      </c>
      <c r="E290" s="15">
        <v>0</v>
      </c>
      <c r="F290" s="53" t="s">
        <v>133</v>
      </c>
      <c r="G290" t="s">
        <v>294</v>
      </c>
      <c r="H290" s="41" t="s">
        <v>135</v>
      </c>
      <c r="I290" t="s">
        <v>295</v>
      </c>
      <c r="J290" t="s">
        <v>207</v>
      </c>
      <c r="K290" t="s">
        <v>138</v>
      </c>
      <c r="L290" s="17"/>
      <c r="M290" s="17"/>
      <c r="N290" s="17" t="s">
        <v>281</v>
      </c>
      <c r="O290" s="36"/>
      <c r="P290" s="17"/>
      <c r="Q290" s="17"/>
      <c r="U290" t="s">
        <v>296</v>
      </c>
      <c r="V290" t="s">
        <v>296</v>
      </c>
      <c r="X290" s="31">
        <v>43985</v>
      </c>
      <c r="Y290" s="31">
        <v>43986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50020</v>
      </c>
      <c r="AJ290">
        <v>2180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 x14ac:dyDescent="0.2">
      <c r="B291" t="s">
        <v>159</v>
      </c>
      <c r="C291" s="31">
        <v>43982</v>
      </c>
      <c r="D291" s="15">
        <v>179.14</v>
      </c>
      <c r="E291" s="15">
        <v>0</v>
      </c>
      <c r="F291" s="53" t="s">
        <v>133</v>
      </c>
      <c r="G291" t="s">
        <v>294</v>
      </c>
      <c r="H291" s="41" t="s">
        <v>135</v>
      </c>
      <c r="I291" t="s">
        <v>295</v>
      </c>
      <c r="J291" t="s">
        <v>207</v>
      </c>
      <c r="K291" t="s">
        <v>138</v>
      </c>
      <c r="L291" s="17"/>
      <c r="M291" s="17"/>
      <c r="N291" s="17" t="s">
        <v>283</v>
      </c>
      <c r="O291" s="36"/>
      <c r="P291" s="17"/>
      <c r="Q291" s="17"/>
      <c r="U291" t="s">
        <v>296</v>
      </c>
      <c r="V291" t="s">
        <v>296</v>
      </c>
      <c r="X291" s="31">
        <v>43985</v>
      </c>
      <c r="Y291" s="31">
        <v>43986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50036</v>
      </c>
      <c r="AJ291">
        <v>2180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 x14ac:dyDescent="0.2">
      <c r="B292" t="s">
        <v>164</v>
      </c>
      <c r="C292" s="31">
        <v>43982</v>
      </c>
      <c r="D292" s="15">
        <v>1195.26</v>
      </c>
      <c r="E292" s="15">
        <v>0</v>
      </c>
      <c r="F292" s="53" t="s">
        <v>133</v>
      </c>
      <c r="G292" t="s">
        <v>294</v>
      </c>
      <c r="H292" s="41" t="s">
        <v>135</v>
      </c>
      <c r="I292" t="s">
        <v>295</v>
      </c>
      <c r="J292" t="s">
        <v>207</v>
      </c>
      <c r="K292" t="s">
        <v>138</v>
      </c>
      <c r="L292" s="17"/>
      <c r="M292" s="17"/>
      <c r="N292" s="17" t="s">
        <v>283</v>
      </c>
      <c r="O292" s="36"/>
      <c r="P292" s="17"/>
      <c r="Q292" s="17"/>
      <c r="U292" t="s">
        <v>296</v>
      </c>
      <c r="V292" t="s">
        <v>296</v>
      </c>
      <c r="X292" s="31">
        <v>43985</v>
      </c>
      <c r="Y292" s="31">
        <v>43986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50036</v>
      </c>
      <c r="AJ292">
        <v>2180</v>
      </c>
      <c r="AK292">
        <v>100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 x14ac:dyDescent="0.2">
      <c r="B293" t="s">
        <v>165</v>
      </c>
      <c r="C293" s="31">
        <v>43982</v>
      </c>
      <c r="D293" s="15">
        <v>5758.26</v>
      </c>
      <c r="E293" s="15">
        <v>0</v>
      </c>
      <c r="F293" s="53" t="s">
        <v>133</v>
      </c>
      <c r="G293" t="s">
        <v>294</v>
      </c>
      <c r="H293" s="41" t="s">
        <v>135</v>
      </c>
      <c r="I293" t="s">
        <v>295</v>
      </c>
      <c r="J293" t="s">
        <v>207</v>
      </c>
      <c r="K293" t="s">
        <v>138</v>
      </c>
      <c r="L293" s="17"/>
      <c r="M293" s="17"/>
      <c r="N293" s="17" t="s">
        <v>283</v>
      </c>
      <c r="O293" s="36"/>
      <c r="P293" s="17"/>
      <c r="Q293" s="17"/>
      <c r="U293" t="s">
        <v>296</v>
      </c>
      <c r="V293" t="s">
        <v>296</v>
      </c>
      <c r="X293" s="31">
        <v>43985</v>
      </c>
      <c r="Y293" s="31">
        <v>43986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50036</v>
      </c>
      <c r="AJ293">
        <v>2180</v>
      </c>
      <c r="AK293">
        <v>200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 x14ac:dyDescent="0.2">
      <c r="B294" t="s">
        <v>166</v>
      </c>
      <c r="C294" s="31">
        <v>43982</v>
      </c>
      <c r="D294" s="15">
        <v>4968.3</v>
      </c>
      <c r="E294" s="15">
        <v>0</v>
      </c>
      <c r="F294" s="53" t="s">
        <v>133</v>
      </c>
      <c r="G294" t="s">
        <v>294</v>
      </c>
      <c r="H294" s="41" t="s">
        <v>135</v>
      </c>
      <c r="I294" t="s">
        <v>295</v>
      </c>
      <c r="J294" t="s">
        <v>207</v>
      </c>
      <c r="K294" t="s">
        <v>138</v>
      </c>
      <c r="L294" s="17"/>
      <c r="M294" s="17"/>
      <c r="N294" s="17" t="s">
        <v>283</v>
      </c>
      <c r="O294" s="36"/>
      <c r="P294" s="17"/>
      <c r="Q294" s="17"/>
      <c r="U294" t="s">
        <v>296</v>
      </c>
      <c r="V294" t="s">
        <v>296</v>
      </c>
      <c r="X294" s="31">
        <v>43985</v>
      </c>
      <c r="Y294" s="31">
        <v>43986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50036</v>
      </c>
      <c r="AJ294">
        <v>2180</v>
      </c>
      <c r="AK294">
        <v>210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 x14ac:dyDescent="0.2">
      <c r="B295" t="s">
        <v>167</v>
      </c>
      <c r="C295" s="31">
        <v>43982</v>
      </c>
      <c r="D295" s="15">
        <v>765.44</v>
      </c>
      <c r="E295" s="15">
        <v>0</v>
      </c>
      <c r="F295" s="53" t="s">
        <v>133</v>
      </c>
      <c r="G295" t="s">
        <v>294</v>
      </c>
      <c r="H295" s="41" t="s">
        <v>135</v>
      </c>
      <c r="I295" t="s">
        <v>295</v>
      </c>
      <c r="J295" t="s">
        <v>207</v>
      </c>
      <c r="K295" t="s">
        <v>138</v>
      </c>
      <c r="L295" s="17"/>
      <c r="M295" s="17"/>
      <c r="N295" s="17" t="s">
        <v>283</v>
      </c>
      <c r="O295" s="36"/>
      <c r="P295" s="17"/>
      <c r="Q295" s="17"/>
      <c r="U295" t="s">
        <v>296</v>
      </c>
      <c r="V295" t="s">
        <v>296</v>
      </c>
      <c r="X295" s="31">
        <v>43985</v>
      </c>
      <c r="Y295" s="31">
        <v>43986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50036</v>
      </c>
      <c r="AJ295">
        <v>2180</v>
      </c>
      <c r="AK295">
        <v>300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 x14ac:dyDescent="0.2">
      <c r="B296" t="s">
        <v>168</v>
      </c>
      <c r="C296" s="31">
        <v>43982</v>
      </c>
      <c r="D296" s="15">
        <v>343.26</v>
      </c>
      <c r="E296" s="15">
        <v>0</v>
      </c>
      <c r="F296" s="53" t="s">
        <v>133</v>
      </c>
      <c r="G296" t="s">
        <v>294</v>
      </c>
      <c r="H296" s="41" t="s">
        <v>135</v>
      </c>
      <c r="I296" t="s">
        <v>295</v>
      </c>
      <c r="J296" t="s">
        <v>207</v>
      </c>
      <c r="K296" t="s">
        <v>138</v>
      </c>
      <c r="L296" s="17"/>
      <c r="M296" s="17"/>
      <c r="N296" s="17" t="s">
        <v>283</v>
      </c>
      <c r="O296" s="36"/>
      <c r="P296" s="17"/>
      <c r="Q296" s="17"/>
      <c r="U296" t="s">
        <v>296</v>
      </c>
      <c r="V296" t="s">
        <v>296</v>
      </c>
      <c r="X296" s="31">
        <v>43985</v>
      </c>
      <c r="Y296" s="31">
        <v>43986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50036</v>
      </c>
      <c r="AJ296">
        <v>2180</v>
      </c>
      <c r="AK296">
        <v>301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 x14ac:dyDescent="0.2">
      <c r="B297" t="s">
        <v>169</v>
      </c>
      <c r="C297" s="31">
        <v>43982</v>
      </c>
      <c r="D297" s="15">
        <v>837.06</v>
      </c>
      <c r="E297" s="15">
        <v>0</v>
      </c>
      <c r="F297" s="53" t="s">
        <v>133</v>
      </c>
      <c r="G297" t="s">
        <v>294</v>
      </c>
      <c r="H297" s="41" t="s">
        <v>135</v>
      </c>
      <c r="I297" t="s">
        <v>295</v>
      </c>
      <c r="J297" t="s">
        <v>207</v>
      </c>
      <c r="K297" t="s">
        <v>138</v>
      </c>
      <c r="L297" s="17"/>
      <c r="M297" s="17"/>
      <c r="N297" s="17" t="s">
        <v>283</v>
      </c>
      <c r="O297" s="36"/>
      <c r="P297" s="17"/>
      <c r="Q297" s="17"/>
      <c r="U297" t="s">
        <v>296</v>
      </c>
      <c r="V297" t="s">
        <v>296</v>
      </c>
      <c r="X297" s="31">
        <v>43985</v>
      </c>
      <c r="Y297" s="31">
        <v>43986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50036</v>
      </c>
      <c r="AJ297">
        <v>2180</v>
      </c>
      <c r="AK297">
        <v>320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 x14ac:dyDescent="0.2">
      <c r="B298" t="s">
        <v>170</v>
      </c>
      <c r="C298" s="31">
        <v>43982</v>
      </c>
      <c r="D298" s="15">
        <v>433.24</v>
      </c>
      <c r="E298" s="15">
        <v>0</v>
      </c>
      <c r="F298" s="53" t="s">
        <v>133</v>
      </c>
      <c r="G298" t="s">
        <v>294</v>
      </c>
      <c r="H298" s="41" t="s">
        <v>135</v>
      </c>
      <c r="I298" t="s">
        <v>295</v>
      </c>
      <c r="J298" t="s">
        <v>207</v>
      </c>
      <c r="K298" t="s">
        <v>138</v>
      </c>
      <c r="L298" s="17"/>
      <c r="M298" s="17"/>
      <c r="N298" s="17" t="s">
        <v>283</v>
      </c>
      <c r="O298" s="36"/>
      <c r="P298" s="17"/>
      <c r="Q298" s="17"/>
      <c r="U298" t="s">
        <v>296</v>
      </c>
      <c r="V298" t="s">
        <v>296</v>
      </c>
      <c r="X298" s="31">
        <v>43985</v>
      </c>
      <c r="Y298" s="31">
        <v>43986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50036</v>
      </c>
      <c r="AJ298">
        <v>2180</v>
      </c>
      <c r="AK298">
        <v>500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 x14ac:dyDescent="0.2">
      <c r="B299" t="s">
        <v>171</v>
      </c>
      <c r="C299" s="31">
        <v>43982</v>
      </c>
      <c r="D299" s="15">
        <v>354.12</v>
      </c>
      <c r="E299" s="15">
        <v>0</v>
      </c>
      <c r="F299" s="53" t="s">
        <v>133</v>
      </c>
      <c r="G299" t="s">
        <v>294</v>
      </c>
      <c r="H299" s="41" t="s">
        <v>135</v>
      </c>
      <c r="I299" t="s">
        <v>295</v>
      </c>
      <c r="J299" t="s">
        <v>207</v>
      </c>
      <c r="K299" t="s">
        <v>138</v>
      </c>
      <c r="L299" s="17"/>
      <c r="M299" s="17"/>
      <c r="N299" s="17" t="s">
        <v>283</v>
      </c>
      <c r="O299" s="36"/>
      <c r="P299" s="17"/>
      <c r="Q299" s="17"/>
      <c r="U299" t="s">
        <v>296</v>
      </c>
      <c r="V299" t="s">
        <v>296</v>
      </c>
      <c r="X299" s="31">
        <v>43985</v>
      </c>
      <c r="Y299" s="31">
        <v>43986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50036</v>
      </c>
      <c r="AJ299">
        <v>2180</v>
      </c>
      <c r="AK299">
        <v>501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 x14ac:dyDescent="0.2">
      <c r="B300" t="s">
        <v>172</v>
      </c>
      <c r="C300" s="31">
        <v>43982</v>
      </c>
      <c r="D300" s="15">
        <v>3504.4</v>
      </c>
      <c r="E300" s="15">
        <v>0</v>
      </c>
      <c r="F300" s="53" t="s">
        <v>133</v>
      </c>
      <c r="G300" t="s">
        <v>294</v>
      </c>
      <c r="H300" s="41" t="s">
        <v>135</v>
      </c>
      <c r="I300" t="s">
        <v>295</v>
      </c>
      <c r="J300" t="s">
        <v>207</v>
      </c>
      <c r="K300" t="s">
        <v>138</v>
      </c>
      <c r="L300" s="17"/>
      <c r="M300" s="17"/>
      <c r="N300" s="17" t="s">
        <v>283</v>
      </c>
      <c r="O300" s="36"/>
      <c r="P300" s="17"/>
      <c r="Q300" s="17"/>
      <c r="U300" t="s">
        <v>296</v>
      </c>
      <c r="V300" t="s">
        <v>296</v>
      </c>
      <c r="X300" s="31">
        <v>43985</v>
      </c>
      <c r="Y300" s="31">
        <v>43986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52036</v>
      </c>
      <c r="AJ300">
        <v>2180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 x14ac:dyDescent="0.2">
      <c r="B301" t="s">
        <v>173</v>
      </c>
      <c r="C301" s="31">
        <v>43982</v>
      </c>
      <c r="D301" s="15">
        <v>1040.6600000000001</v>
      </c>
      <c r="E301" s="15">
        <v>0</v>
      </c>
      <c r="F301" s="53" t="s">
        <v>133</v>
      </c>
      <c r="G301" t="s">
        <v>294</v>
      </c>
      <c r="H301" s="41" t="s">
        <v>135</v>
      </c>
      <c r="I301" t="s">
        <v>295</v>
      </c>
      <c r="J301" t="s">
        <v>207</v>
      </c>
      <c r="K301" t="s">
        <v>138</v>
      </c>
      <c r="L301" s="17"/>
      <c r="M301" s="17"/>
      <c r="N301" s="17" t="s">
        <v>283</v>
      </c>
      <c r="O301" s="36"/>
      <c r="P301" s="17"/>
      <c r="Q301" s="17"/>
      <c r="U301" t="s">
        <v>296</v>
      </c>
      <c r="V301" t="s">
        <v>296</v>
      </c>
      <c r="X301" s="31">
        <v>43985</v>
      </c>
      <c r="Y301" s="31">
        <v>43986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55036</v>
      </c>
      <c r="AJ301">
        <v>2180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 x14ac:dyDescent="0.2">
      <c r="B302" t="s">
        <v>174</v>
      </c>
      <c r="C302" s="31">
        <v>43982</v>
      </c>
      <c r="D302" s="15">
        <v>623.79999999999995</v>
      </c>
      <c r="E302" s="15">
        <v>0</v>
      </c>
      <c r="F302" s="53" t="s">
        <v>133</v>
      </c>
      <c r="G302" t="s">
        <v>294</v>
      </c>
      <c r="H302" s="41" t="s">
        <v>135</v>
      </c>
      <c r="I302" t="s">
        <v>295</v>
      </c>
      <c r="J302" t="s">
        <v>207</v>
      </c>
      <c r="K302" t="s">
        <v>138</v>
      </c>
      <c r="L302" s="17"/>
      <c r="M302" s="17"/>
      <c r="N302" s="17" t="s">
        <v>283</v>
      </c>
      <c r="O302" s="36"/>
      <c r="P302" s="17"/>
      <c r="Q302" s="17"/>
      <c r="U302" t="s">
        <v>296</v>
      </c>
      <c r="V302" t="s">
        <v>296</v>
      </c>
      <c r="X302" s="31">
        <v>43985</v>
      </c>
      <c r="Y302" s="31">
        <v>43986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55036</v>
      </c>
      <c r="AJ302">
        <v>2180</v>
      </c>
      <c r="AK302">
        <v>200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 x14ac:dyDescent="0.2">
      <c r="B303" t="s">
        <v>175</v>
      </c>
      <c r="C303" s="31">
        <v>43982</v>
      </c>
      <c r="D303" s="15">
        <v>1250</v>
      </c>
      <c r="E303" s="15">
        <v>0</v>
      </c>
      <c r="F303" s="53" t="s">
        <v>133</v>
      </c>
      <c r="G303" t="s">
        <v>294</v>
      </c>
      <c r="H303" s="41" t="s">
        <v>135</v>
      </c>
      <c r="I303" t="s">
        <v>295</v>
      </c>
      <c r="J303" t="s">
        <v>207</v>
      </c>
      <c r="K303" t="s">
        <v>138</v>
      </c>
      <c r="L303" s="17"/>
      <c r="M303" s="17"/>
      <c r="N303" s="17" t="s">
        <v>283</v>
      </c>
      <c r="O303" s="36"/>
      <c r="P303" s="17"/>
      <c r="Q303" s="17"/>
      <c r="U303" t="s">
        <v>296</v>
      </c>
      <c r="V303" t="s">
        <v>296</v>
      </c>
      <c r="X303" s="31">
        <v>43985</v>
      </c>
      <c r="Y303" s="31">
        <v>43986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56036</v>
      </c>
      <c r="AJ303">
        <v>2180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 x14ac:dyDescent="0.2">
      <c r="B304" t="s">
        <v>176</v>
      </c>
      <c r="C304" s="31">
        <v>43982</v>
      </c>
      <c r="D304" s="15">
        <v>3730.18</v>
      </c>
      <c r="E304" s="15">
        <v>0</v>
      </c>
      <c r="F304" s="53" t="s">
        <v>133</v>
      </c>
      <c r="G304" t="s">
        <v>294</v>
      </c>
      <c r="H304" s="41" t="s">
        <v>135</v>
      </c>
      <c r="I304" t="s">
        <v>295</v>
      </c>
      <c r="J304" t="s">
        <v>207</v>
      </c>
      <c r="K304" t="s">
        <v>138</v>
      </c>
      <c r="L304" s="17"/>
      <c r="M304" s="17"/>
      <c r="N304" s="17" t="s">
        <v>283</v>
      </c>
      <c r="O304" s="36"/>
      <c r="P304" s="17"/>
      <c r="Q304" s="17"/>
      <c r="U304" t="s">
        <v>296</v>
      </c>
      <c r="V304" t="s">
        <v>296</v>
      </c>
      <c r="X304" s="31">
        <v>43985</v>
      </c>
      <c r="Y304" s="31">
        <v>43986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70036</v>
      </c>
      <c r="AJ304">
        <v>2180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 x14ac:dyDescent="0.2">
      <c r="B305" t="s">
        <v>177</v>
      </c>
      <c r="C305" s="31">
        <v>43982</v>
      </c>
      <c r="D305" s="15">
        <v>320.10000000000002</v>
      </c>
      <c r="E305" s="15">
        <v>0</v>
      </c>
      <c r="F305" s="53" t="s">
        <v>133</v>
      </c>
      <c r="G305" t="s">
        <v>294</v>
      </c>
      <c r="H305" s="41" t="s">
        <v>135</v>
      </c>
      <c r="I305" t="s">
        <v>295</v>
      </c>
      <c r="J305" t="s">
        <v>207</v>
      </c>
      <c r="K305" t="s">
        <v>138</v>
      </c>
      <c r="L305" s="17"/>
      <c r="M305" s="17"/>
      <c r="N305" s="17" t="s">
        <v>283</v>
      </c>
      <c r="O305" s="36"/>
      <c r="P305" s="17"/>
      <c r="Q305" s="17"/>
      <c r="U305" t="s">
        <v>296</v>
      </c>
      <c r="V305" t="s">
        <v>296</v>
      </c>
      <c r="X305" s="31">
        <v>43985</v>
      </c>
      <c r="Y305" s="31">
        <v>43986</v>
      </c>
      <c r="AA305" s="31"/>
      <c r="AB305" t="s">
        <v>9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70036</v>
      </c>
      <c r="AJ305">
        <v>2180</v>
      </c>
      <c r="AK305">
        <v>700</v>
      </c>
      <c r="AL305">
        <v>19</v>
      </c>
      <c r="AO305" s="41"/>
      <c r="AP305" s="41"/>
      <c r="AQ305" t="str">
        <f t="shared" si="8"/>
        <v/>
      </c>
      <c r="AS305" t="str">
        <f t="shared" si="9"/>
        <v>wci_corp</v>
      </c>
    </row>
    <row r="306" spans="2:45" x14ac:dyDescent="0.2">
      <c r="B306" t="s">
        <v>141</v>
      </c>
      <c r="C306" s="31">
        <v>43982</v>
      </c>
      <c r="D306" s="15">
        <v>625</v>
      </c>
      <c r="E306" s="15">
        <v>0</v>
      </c>
      <c r="F306" s="53" t="s">
        <v>133</v>
      </c>
      <c r="G306" t="s">
        <v>294</v>
      </c>
      <c r="H306" s="41" t="s">
        <v>135</v>
      </c>
      <c r="I306" t="s">
        <v>295</v>
      </c>
      <c r="J306" t="s">
        <v>207</v>
      </c>
      <c r="K306" t="s">
        <v>138</v>
      </c>
      <c r="L306" s="17"/>
      <c r="M306" s="17"/>
      <c r="N306" s="17" t="s">
        <v>284</v>
      </c>
      <c r="O306" s="36"/>
      <c r="P306" s="17"/>
      <c r="Q306" s="17"/>
      <c r="U306" t="s">
        <v>296</v>
      </c>
      <c r="V306" t="s">
        <v>296</v>
      </c>
      <c r="X306" s="31">
        <v>43985</v>
      </c>
      <c r="Y306" s="31">
        <v>43986</v>
      </c>
      <c r="AA306" s="31"/>
      <c r="AB306" t="s">
        <v>9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70165</v>
      </c>
      <c r="AJ306">
        <v>2180</v>
      </c>
      <c r="AK306">
        <v>0</v>
      </c>
      <c r="AL306">
        <v>19</v>
      </c>
      <c r="AO306" s="41"/>
      <c r="AP306" s="41"/>
      <c r="AQ306" t="str">
        <f t="shared" si="8"/>
        <v/>
      </c>
      <c r="AS306" t="str">
        <f t="shared" si="9"/>
        <v>wci_corp</v>
      </c>
    </row>
    <row r="307" spans="2:45" x14ac:dyDescent="0.2">
      <c r="B307" t="s">
        <v>143</v>
      </c>
      <c r="C307" s="31">
        <v>43982</v>
      </c>
      <c r="D307" s="15">
        <v>1184.27</v>
      </c>
      <c r="E307" s="15">
        <v>0</v>
      </c>
      <c r="F307" s="53" t="s">
        <v>133</v>
      </c>
      <c r="G307" t="s">
        <v>297</v>
      </c>
      <c r="H307" s="41" t="s">
        <v>135</v>
      </c>
      <c r="I307" t="s">
        <v>298</v>
      </c>
      <c r="J307" t="s">
        <v>137</v>
      </c>
      <c r="K307" t="s">
        <v>138</v>
      </c>
      <c r="L307" s="17"/>
      <c r="M307" s="17"/>
      <c r="N307" s="17" t="s">
        <v>257</v>
      </c>
      <c r="O307" s="36"/>
      <c r="P307" s="17"/>
      <c r="Q307" s="17"/>
      <c r="U307" t="s">
        <v>299</v>
      </c>
      <c r="V307" t="s">
        <v>299</v>
      </c>
      <c r="X307" s="31">
        <v>43986</v>
      </c>
      <c r="Y307" s="31">
        <v>43986</v>
      </c>
      <c r="AA307" s="31"/>
      <c r="AB307" t="s">
        <v>9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50086</v>
      </c>
      <c r="AJ307">
        <v>2180</v>
      </c>
      <c r="AK307">
        <v>0</v>
      </c>
      <c r="AL307">
        <v>19</v>
      </c>
      <c r="AO307" s="41"/>
      <c r="AP307" s="41"/>
      <c r="AQ307" t="str">
        <f t="shared" si="8"/>
        <v/>
      </c>
      <c r="AS307" t="str">
        <f t="shared" si="9"/>
        <v>wci_corp</v>
      </c>
    </row>
    <row r="308" spans="2:45" x14ac:dyDescent="0.2">
      <c r="B308" t="s">
        <v>143</v>
      </c>
      <c r="C308" s="31">
        <v>43982</v>
      </c>
      <c r="D308" s="15">
        <v>2171.14</v>
      </c>
      <c r="E308" s="15">
        <v>0</v>
      </c>
      <c r="F308" s="53" t="s">
        <v>133</v>
      </c>
      <c r="G308" t="s">
        <v>297</v>
      </c>
      <c r="H308" s="41" t="s">
        <v>135</v>
      </c>
      <c r="I308" t="s">
        <v>298</v>
      </c>
      <c r="J308" t="s">
        <v>137</v>
      </c>
      <c r="K308" t="s">
        <v>138</v>
      </c>
      <c r="L308" s="17"/>
      <c r="M308" s="17"/>
      <c r="N308" s="17" t="s">
        <v>300</v>
      </c>
      <c r="O308" s="36"/>
      <c r="P308" s="17"/>
      <c r="Q308" s="17"/>
      <c r="U308" t="s">
        <v>299</v>
      </c>
      <c r="V308" t="s">
        <v>299</v>
      </c>
      <c r="X308" s="31">
        <v>43986</v>
      </c>
      <c r="Y308" s="31">
        <v>43986</v>
      </c>
      <c r="AA308" s="31"/>
      <c r="AB308" t="s">
        <v>9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50086</v>
      </c>
      <c r="AJ308">
        <v>2180</v>
      </c>
      <c r="AK308">
        <v>0</v>
      </c>
      <c r="AL308">
        <v>19</v>
      </c>
      <c r="AO308" s="41"/>
      <c r="AP308" s="41"/>
      <c r="AQ308" t="str">
        <f t="shared" si="8"/>
        <v/>
      </c>
      <c r="AS308" t="str">
        <f t="shared" si="9"/>
        <v>wci_corp</v>
      </c>
    </row>
    <row r="309" spans="2:45" x14ac:dyDescent="0.2">
      <c r="B309" t="s">
        <v>143</v>
      </c>
      <c r="C309" s="31">
        <v>43982</v>
      </c>
      <c r="D309" s="15">
        <v>220.07</v>
      </c>
      <c r="E309" s="15">
        <v>0</v>
      </c>
      <c r="F309" s="53" t="s">
        <v>133</v>
      </c>
      <c r="G309" t="s">
        <v>297</v>
      </c>
      <c r="H309" s="41" t="s">
        <v>135</v>
      </c>
      <c r="I309" t="s">
        <v>298</v>
      </c>
      <c r="J309" t="s">
        <v>137</v>
      </c>
      <c r="K309" t="s">
        <v>138</v>
      </c>
      <c r="L309" s="17"/>
      <c r="M309" s="17"/>
      <c r="N309" s="17" t="s">
        <v>260</v>
      </c>
      <c r="O309" s="36"/>
      <c r="P309" s="17"/>
      <c r="Q309" s="17"/>
      <c r="U309" t="s">
        <v>299</v>
      </c>
      <c r="V309" t="s">
        <v>299</v>
      </c>
      <c r="X309" s="31">
        <v>43986</v>
      </c>
      <c r="Y309" s="31">
        <v>43986</v>
      </c>
      <c r="AA309" s="31"/>
      <c r="AB309" t="s">
        <v>9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50086</v>
      </c>
      <c r="AJ309">
        <v>2180</v>
      </c>
      <c r="AK309">
        <v>0</v>
      </c>
      <c r="AL309">
        <v>19</v>
      </c>
      <c r="AO309" s="41"/>
      <c r="AP309" s="41"/>
      <c r="AQ309" t="str">
        <f t="shared" si="8"/>
        <v/>
      </c>
      <c r="AS309" t="str">
        <f t="shared" si="9"/>
        <v>wci_corp</v>
      </c>
    </row>
    <row r="310" spans="2:45" x14ac:dyDescent="0.2">
      <c r="B310" t="s">
        <v>141</v>
      </c>
      <c r="C310" s="31">
        <v>43982</v>
      </c>
      <c r="D310" s="15">
        <v>1375</v>
      </c>
      <c r="E310" s="15">
        <v>0</v>
      </c>
      <c r="F310" s="53" t="s">
        <v>133</v>
      </c>
      <c r="G310" t="s">
        <v>301</v>
      </c>
      <c r="H310" s="41" t="s">
        <v>135</v>
      </c>
      <c r="I310" t="s">
        <v>302</v>
      </c>
      <c r="J310" t="s">
        <v>137</v>
      </c>
      <c r="K310" t="s">
        <v>138</v>
      </c>
      <c r="L310" s="17"/>
      <c r="M310" s="17"/>
      <c r="N310" s="17" t="s">
        <v>303</v>
      </c>
      <c r="O310" s="36"/>
      <c r="P310" s="17"/>
      <c r="Q310" s="17"/>
      <c r="U310" t="s">
        <v>304</v>
      </c>
      <c r="V310" t="s">
        <v>304</v>
      </c>
      <c r="X310" s="31">
        <v>43986</v>
      </c>
      <c r="Y310" s="31">
        <v>43986</v>
      </c>
      <c r="AA310" s="31"/>
      <c r="AB310" t="s">
        <v>9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70165</v>
      </c>
      <c r="AJ310">
        <v>2180</v>
      </c>
      <c r="AK310">
        <v>0</v>
      </c>
      <c r="AL310">
        <v>19</v>
      </c>
      <c r="AO310" s="41"/>
      <c r="AP310" s="41"/>
      <c r="AQ310" t="str">
        <f t="shared" si="8"/>
        <v/>
      </c>
      <c r="AS310" t="str">
        <f t="shared" si="9"/>
        <v>wci_corp</v>
      </c>
    </row>
    <row r="311" spans="2:45" x14ac:dyDescent="0.2">
      <c r="B311" t="s">
        <v>143</v>
      </c>
      <c r="C311" s="31">
        <v>44012</v>
      </c>
      <c r="D311" s="15">
        <v>-1184.27</v>
      </c>
      <c r="E311" s="15">
        <v>0</v>
      </c>
      <c r="F311" s="53" t="s">
        <v>133</v>
      </c>
      <c r="G311" t="s">
        <v>305</v>
      </c>
      <c r="H311" s="41" t="s">
        <v>135</v>
      </c>
      <c r="I311" t="s">
        <v>298</v>
      </c>
      <c r="J311" t="s">
        <v>137</v>
      </c>
      <c r="K311" t="s">
        <v>138</v>
      </c>
      <c r="L311" s="17"/>
      <c r="M311" s="17"/>
      <c r="N311" s="17" t="s">
        <v>257</v>
      </c>
      <c r="O311" s="36"/>
      <c r="P311" s="17"/>
      <c r="Q311" s="17"/>
      <c r="U311" t="s">
        <v>299</v>
      </c>
      <c r="V311" t="s">
        <v>306</v>
      </c>
      <c r="X311" s="31">
        <v>43986</v>
      </c>
      <c r="Y311" s="31">
        <v>43986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5</v>
      </c>
      <c r="AH311">
        <v>1</v>
      </c>
      <c r="AI311">
        <v>50086</v>
      </c>
      <c r="AJ311">
        <v>2180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 x14ac:dyDescent="0.2">
      <c r="B312" t="s">
        <v>143</v>
      </c>
      <c r="C312" s="31">
        <v>44012</v>
      </c>
      <c r="D312" s="15">
        <v>-2171.14</v>
      </c>
      <c r="E312" s="15">
        <v>0</v>
      </c>
      <c r="F312" s="53" t="s">
        <v>133</v>
      </c>
      <c r="G312" t="s">
        <v>305</v>
      </c>
      <c r="H312" s="41" t="s">
        <v>135</v>
      </c>
      <c r="I312" t="s">
        <v>298</v>
      </c>
      <c r="J312" t="s">
        <v>137</v>
      </c>
      <c r="K312" t="s">
        <v>138</v>
      </c>
      <c r="L312" s="17"/>
      <c r="M312" s="17"/>
      <c r="N312" s="17" t="s">
        <v>300</v>
      </c>
      <c r="O312" s="36"/>
      <c r="P312" s="17"/>
      <c r="Q312" s="17"/>
      <c r="U312" t="s">
        <v>299</v>
      </c>
      <c r="V312" t="s">
        <v>306</v>
      </c>
      <c r="X312" s="31">
        <v>43986</v>
      </c>
      <c r="Y312" s="31">
        <v>43986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5</v>
      </c>
      <c r="AH312">
        <v>1</v>
      </c>
      <c r="AI312">
        <v>50086</v>
      </c>
      <c r="AJ312">
        <v>2180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 x14ac:dyDescent="0.2">
      <c r="B313" t="s">
        <v>143</v>
      </c>
      <c r="C313" s="31">
        <v>44012</v>
      </c>
      <c r="D313" s="15">
        <v>-220.07</v>
      </c>
      <c r="E313" s="15">
        <v>0</v>
      </c>
      <c r="F313" s="53" t="s">
        <v>133</v>
      </c>
      <c r="G313" t="s">
        <v>305</v>
      </c>
      <c r="H313" s="41" t="s">
        <v>135</v>
      </c>
      <c r="I313" t="s">
        <v>298</v>
      </c>
      <c r="J313" t="s">
        <v>137</v>
      </c>
      <c r="K313" t="s">
        <v>138</v>
      </c>
      <c r="L313" s="17"/>
      <c r="M313" s="17"/>
      <c r="N313" s="17" t="s">
        <v>260</v>
      </c>
      <c r="O313" s="36"/>
      <c r="P313" s="17"/>
      <c r="Q313" s="17"/>
      <c r="U313" t="s">
        <v>299</v>
      </c>
      <c r="V313" t="s">
        <v>306</v>
      </c>
      <c r="X313" s="31">
        <v>43986</v>
      </c>
      <c r="Y313" s="31">
        <v>43986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5</v>
      </c>
      <c r="AH313">
        <v>1</v>
      </c>
      <c r="AI313">
        <v>50086</v>
      </c>
      <c r="AJ313">
        <v>2180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 x14ac:dyDescent="0.2">
      <c r="B314" t="s">
        <v>164</v>
      </c>
      <c r="C314" s="31">
        <v>44012</v>
      </c>
      <c r="D314" s="15">
        <v>18.84</v>
      </c>
      <c r="E314" s="15">
        <v>0</v>
      </c>
      <c r="F314" s="53" t="s">
        <v>133</v>
      </c>
      <c r="G314" t="s">
        <v>307</v>
      </c>
      <c r="H314" s="41" t="s">
        <v>135</v>
      </c>
      <c r="I314" t="s">
        <v>308</v>
      </c>
      <c r="J314" t="s">
        <v>137</v>
      </c>
      <c r="K314" t="s">
        <v>138</v>
      </c>
      <c r="L314" s="17"/>
      <c r="M314" s="17"/>
      <c r="N314" s="17" t="s">
        <v>309</v>
      </c>
      <c r="O314" s="36"/>
      <c r="P314" s="17"/>
      <c r="Q314" s="17"/>
      <c r="U314" t="s">
        <v>310</v>
      </c>
      <c r="V314" t="s">
        <v>310</v>
      </c>
      <c r="X314" s="31">
        <v>44013</v>
      </c>
      <c r="Y314" s="31">
        <v>44013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50036</v>
      </c>
      <c r="AJ314">
        <v>2180</v>
      </c>
      <c r="AK314">
        <v>100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 x14ac:dyDescent="0.2">
      <c r="B315" t="s">
        <v>165</v>
      </c>
      <c r="C315" s="31">
        <v>44012</v>
      </c>
      <c r="D315" s="15">
        <v>123.49</v>
      </c>
      <c r="E315" s="15">
        <v>0</v>
      </c>
      <c r="F315" s="53" t="s">
        <v>133</v>
      </c>
      <c r="G315" t="s">
        <v>307</v>
      </c>
      <c r="H315" s="41" t="s">
        <v>135</v>
      </c>
      <c r="I315" t="s">
        <v>308</v>
      </c>
      <c r="J315" t="s">
        <v>137</v>
      </c>
      <c r="K315" t="s">
        <v>138</v>
      </c>
      <c r="L315" s="17"/>
      <c r="M315" s="17"/>
      <c r="N315" s="17" t="s">
        <v>309</v>
      </c>
      <c r="O315" s="36"/>
      <c r="P315" s="17"/>
      <c r="Q315" s="17"/>
      <c r="U315" t="s">
        <v>310</v>
      </c>
      <c r="V315" t="s">
        <v>310</v>
      </c>
      <c r="X315" s="31">
        <v>44013</v>
      </c>
      <c r="Y315" s="31">
        <v>44013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50036</v>
      </c>
      <c r="AJ315">
        <v>2180</v>
      </c>
      <c r="AK315">
        <v>200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 x14ac:dyDescent="0.2">
      <c r="B316" t="s">
        <v>166</v>
      </c>
      <c r="C316" s="31">
        <v>44012</v>
      </c>
      <c r="D316" s="15">
        <v>85.05</v>
      </c>
      <c r="E316" s="15">
        <v>0</v>
      </c>
      <c r="F316" s="53" t="s">
        <v>133</v>
      </c>
      <c r="G316" t="s">
        <v>307</v>
      </c>
      <c r="H316" s="41" t="s">
        <v>135</v>
      </c>
      <c r="I316" t="s">
        <v>308</v>
      </c>
      <c r="J316" t="s">
        <v>137</v>
      </c>
      <c r="K316" t="s">
        <v>138</v>
      </c>
      <c r="L316" s="17"/>
      <c r="M316" s="17"/>
      <c r="N316" s="17" t="s">
        <v>309</v>
      </c>
      <c r="O316" s="36"/>
      <c r="P316" s="17"/>
      <c r="Q316" s="17"/>
      <c r="U316" t="s">
        <v>310</v>
      </c>
      <c r="V316" t="s">
        <v>310</v>
      </c>
      <c r="X316" s="31">
        <v>44013</v>
      </c>
      <c r="Y316" s="31">
        <v>44013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50036</v>
      </c>
      <c r="AJ316">
        <v>2180</v>
      </c>
      <c r="AK316">
        <v>210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 x14ac:dyDescent="0.2">
      <c r="B317" t="s">
        <v>167</v>
      </c>
      <c r="C317" s="31">
        <v>44012</v>
      </c>
      <c r="D317" s="15">
        <v>32.33</v>
      </c>
      <c r="E317" s="15">
        <v>0</v>
      </c>
      <c r="F317" s="53" t="s">
        <v>133</v>
      </c>
      <c r="G317" t="s">
        <v>307</v>
      </c>
      <c r="H317" s="41" t="s">
        <v>135</v>
      </c>
      <c r="I317" t="s">
        <v>308</v>
      </c>
      <c r="J317" t="s">
        <v>137</v>
      </c>
      <c r="K317" t="s">
        <v>138</v>
      </c>
      <c r="L317" s="17"/>
      <c r="M317" s="17"/>
      <c r="N317" s="17" t="s">
        <v>309</v>
      </c>
      <c r="O317" s="36"/>
      <c r="P317" s="17"/>
      <c r="Q317" s="17"/>
      <c r="U317" t="s">
        <v>310</v>
      </c>
      <c r="V317" t="s">
        <v>310</v>
      </c>
      <c r="X317" s="31">
        <v>44013</v>
      </c>
      <c r="Y317" s="31">
        <v>44013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50036</v>
      </c>
      <c r="AJ317">
        <v>2180</v>
      </c>
      <c r="AK317">
        <v>300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 x14ac:dyDescent="0.2">
      <c r="B318" t="s">
        <v>169</v>
      </c>
      <c r="C318" s="31">
        <v>44012</v>
      </c>
      <c r="D318" s="15">
        <v>36.5</v>
      </c>
      <c r="E318" s="15">
        <v>0</v>
      </c>
      <c r="F318" s="53" t="s">
        <v>133</v>
      </c>
      <c r="G318" t="s">
        <v>307</v>
      </c>
      <c r="H318" s="41" t="s">
        <v>135</v>
      </c>
      <c r="I318" t="s">
        <v>308</v>
      </c>
      <c r="J318" t="s">
        <v>137</v>
      </c>
      <c r="K318" t="s">
        <v>138</v>
      </c>
      <c r="L318" s="17"/>
      <c r="M318" s="17"/>
      <c r="N318" s="17" t="s">
        <v>309</v>
      </c>
      <c r="O318" s="36"/>
      <c r="P318" s="17"/>
      <c r="Q318" s="17"/>
      <c r="U318" t="s">
        <v>310</v>
      </c>
      <c r="V318" t="s">
        <v>310</v>
      </c>
      <c r="X318" s="31">
        <v>44013</v>
      </c>
      <c r="Y318" s="31">
        <v>44013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50036</v>
      </c>
      <c r="AJ318">
        <v>2180</v>
      </c>
      <c r="AK318">
        <v>320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 x14ac:dyDescent="0.2">
      <c r="B319" t="s">
        <v>274</v>
      </c>
      <c r="C319" s="31">
        <v>44012</v>
      </c>
      <c r="D319" s="15">
        <v>337.6</v>
      </c>
      <c r="E319" s="15">
        <v>0</v>
      </c>
      <c r="F319" s="53" t="s">
        <v>133</v>
      </c>
      <c r="G319" t="s">
        <v>307</v>
      </c>
      <c r="H319" s="41" t="s">
        <v>135</v>
      </c>
      <c r="I319" t="s">
        <v>308</v>
      </c>
      <c r="J319" t="s">
        <v>137</v>
      </c>
      <c r="K319" t="s">
        <v>138</v>
      </c>
      <c r="L319" s="17"/>
      <c r="M319" s="17"/>
      <c r="N319" s="17" t="s">
        <v>311</v>
      </c>
      <c r="O319" s="36"/>
      <c r="P319" s="17"/>
      <c r="Q319" s="17"/>
      <c r="U319" t="s">
        <v>310</v>
      </c>
      <c r="V319" t="s">
        <v>310</v>
      </c>
      <c r="X319" s="31">
        <v>44013</v>
      </c>
      <c r="Y319" s="31">
        <v>44013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52020</v>
      </c>
      <c r="AJ319">
        <v>2180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 x14ac:dyDescent="0.2">
      <c r="B320" t="s">
        <v>174</v>
      </c>
      <c r="C320" s="31">
        <v>44012</v>
      </c>
      <c r="D320" s="15">
        <v>18.21</v>
      </c>
      <c r="E320" s="15">
        <v>0</v>
      </c>
      <c r="F320" s="53" t="s">
        <v>133</v>
      </c>
      <c r="G320" t="s">
        <v>307</v>
      </c>
      <c r="H320" s="41" t="s">
        <v>135</v>
      </c>
      <c r="I320" t="s">
        <v>308</v>
      </c>
      <c r="J320" t="s">
        <v>137</v>
      </c>
      <c r="K320" t="s">
        <v>138</v>
      </c>
      <c r="L320" s="17"/>
      <c r="M320" s="17"/>
      <c r="N320" s="17" t="s">
        <v>309</v>
      </c>
      <c r="O320" s="36"/>
      <c r="P320" s="17"/>
      <c r="Q320" s="17"/>
      <c r="U320" t="s">
        <v>310</v>
      </c>
      <c r="V320" t="s">
        <v>310</v>
      </c>
      <c r="X320" s="31">
        <v>44013</v>
      </c>
      <c r="Y320" s="31">
        <v>44013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55036</v>
      </c>
      <c r="AJ320">
        <v>2180</v>
      </c>
      <c r="AK320">
        <v>200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 x14ac:dyDescent="0.2">
      <c r="B321" t="s">
        <v>141</v>
      </c>
      <c r="C321" s="31">
        <v>44012</v>
      </c>
      <c r="D321" s="15">
        <v>625</v>
      </c>
      <c r="E321" s="15">
        <v>0</v>
      </c>
      <c r="F321" s="53" t="s">
        <v>133</v>
      </c>
      <c r="G321" t="s">
        <v>307</v>
      </c>
      <c r="H321" s="41" t="s">
        <v>135</v>
      </c>
      <c r="I321" t="s">
        <v>308</v>
      </c>
      <c r="J321" t="s">
        <v>137</v>
      </c>
      <c r="K321" t="s">
        <v>138</v>
      </c>
      <c r="L321" s="17"/>
      <c r="M321" s="17"/>
      <c r="N321" s="17" t="s">
        <v>312</v>
      </c>
      <c r="O321" s="36"/>
      <c r="P321" s="17"/>
      <c r="Q321" s="17"/>
      <c r="U321" t="s">
        <v>310</v>
      </c>
      <c r="V321" t="s">
        <v>310</v>
      </c>
      <c r="X321" s="31">
        <v>44013</v>
      </c>
      <c r="Y321" s="31">
        <v>44013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1</v>
      </c>
      <c r="AI321">
        <v>70165</v>
      </c>
      <c r="AJ321">
        <v>2180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 x14ac:dyDescent="0.2">
      <c r="B322" t="s">
        <v>212</v>
      </c>
      <c r="C322" s="31">
        <v>44012</v>
      </c>
      <c r="D322" s="15">
        <v>800</v>
      </c>
      <c r="E322" s="15">
        <v>0</v>
      </c>
      <c r="F322" s="53" t="s">
        <v>133</v>
      </c>
      <c r="G322" t="s">
        <v>313</v>
      </c>
      <c r="H322" s="41" t="s">
        <v>135</v>
      </c>
      <c r="I322" t="s">
        <v>314</v>
      </c>
      <c r="J322" t="s">
        <v>207</v>
      </c>
      <c r="K322" t="s">
        <v>138</v>
      </c>
      <c r="L322" s="17"/>
      <c r="M322" s="17"/>
      <c r="N322" s="17" t="s">
        <v>315</v>
      </c>
      <c r="O322" s="36"/>
      <c r="P322" s="17"/>
      <c r="Q322" s="17"/>
      <c r="U322" t="s">
        <v>316</v>
      </c>
      <c r="V322" t="s">
        <v>316</v>
      </c>
      <c r="X322" s="31">
        <v>44013</v>
      </c>
      <c r="Y322" s="31">
        <v>44013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50020</v>
      </c>
      <c r="AJ322">
        <v>2180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 x14ac:dyDescent="0.2">
      <c r="B323" t="s">
        <v>141</v>
      </c>
      <c r="C323" s="31">
        <v>44012</v>
      </c>
      <c r="D323" s="15">
        <v>650</v>
      </c>
      <c r="E323" s="15">
        <v>0</v>
      </c>
      <c r="F323" s="53" t="s">
        <v>133</v>
      </c>
      <c r="G323" t="s">
        <v>313</v>
      </c>
      <c r="H323" s="41" t="s">
        <v>135</v>
      </c>
      <c r="I323" t="s">
        <v>314</v>
      </c>
      <c r="J323" t="s">
        <v>207</v>
      </c>
      <c r="K323" t="s">
        <v>138</v>
      </c>
      <c r="L323" s="17"/>
      <c r="M323" s="17"/>
      <c r="N323" s="17" t="s">
        <v>317</v>
      </c>
      <c r="O323" s="36"/>
      <c r="P323" s="17"/>
      <c r="Q323" s="17"/>
      <c r="U323" t="s">
        <v>316</v>
      </c>
      <c r="V323" t="s">
        <v>316</v>
      </c>
      <c r="X323" s="31">
        <v>44013</v>
      </c>
      <c r="Y323" s="31">
        <v>44013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70165</v>
      </c>
      <c r="AJ323">
        <v>2180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 x14ac:dyDescent="0.2">
      <c r="B324" t="s">
        <v>274</v>
      </c>
      <c r="C324" s="31">
        <v>44012</v>
      </c>
      <c r="D324" s="15">
        <v>1040.1600000000001</v>
      </c>
      <c r="E324" s="15">
        <v>0</v>
      </c>
      <c r="F324" s="53" t="s">
        <v>133</v>
      </c>
      <c r="G324" t="s">
        <v>318</v>
      </c>
      <c r="H324" s="41" t="s">
        <v>135</v>
      </c>
      <c r="I324" t="s">
        <v>319</v>
      </c>
      <c r="J324" t="s">
        <v>137</v>
      </c>
      <c r="K324" t="s">
        <v>138</v>
      </c>
      <c r="L324" s="17"/>
      <c r="M324" s="17"/>
      <c r="N324" s="17" t="s">
        <v>320</v>
      </c>
      <c r="O324" s="36"/>
      <c r="P324" s="17"/>
      <c r="Q324" s="17"/>
      <c r="U324" t="s">
        <v>321</v>
      </c>
      <c r="V324" t="s">
        <v>321</v>
      </c>
      <c r="X324" s="31">
        <v>44013</v>
      </c>
      <c r="Y324" s="31">
        <v>44013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52020</v>
      </c>
      <c r="AJ324">
        <v>2180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 x14ac:dyDescent="0.2">
      <c r="B325" t="s">
        <v>143</v>
      </c>
      <c r="C325" s="31">
        <v>44012</v>
      </c>
      <c r="D325" s="15">
        <v>220.07</v>
      </c>
      <c r="E325" s="15">
        <v>0</v>
      </c>
      <c r="F325" s="53" t="s">
        <v>133</v>
      </c>
      <c r="G325" t="s">
        <v>322</v>
      </c>
      <c r="H325" s="41" t="s">
        <v>135</v>
      </c>
      <c r="I325" t="s">
        <v>323</v>
      </c>
      <c r="J325" t="s">
        <v>215</v>
      </c>
      <c r="K325" t="s">
        <v>138</v>
      </c>
      <c r="L325" s="17"/>
      <c r="M325" s="17"/>
      <c r="N325" s="17" t="s">
        <v>324</v>
      </c>
      <c r="O325" s="36"/>
      <c r="P325" s="17"/>
      <c r="Q325" s="17"/>
      <c r="U325" t="s">
        <v>325</v>
      </c>
      <c r="V325" t="s">
        <v>325</v>
      </c>
      <c r="X325" s="31">
        <v>44014</v>
      </c>
      <c r="Y325" s="31">
        <v>44014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50086</v>
      </c>
      <c r="AJ325">
        <v>2180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 x14ac:dyDescent="0.2">
      <c r="B326" t="s">
        <v>143</v>
      </c>
      <c r="C326" s="31">
        <v>44012</v>
      </c>
      <c r="D326" s="15">
        <v>1184.27</v>
      </c>
      <c r="E326" s="15">
        <v>0</v>
      </c>
      <c r="F326" s="53" t="s">
        <v>133</v>
      </c>
      <c r="G326" t="s">
        <v>322</v>
      </c>
      <c r="H326" s="41" t="s">
        <v>135</v>
      </c>
      <c r="I326" t="s">
        <v>323</v>
      </c>
      <c r="J326" t="s">
        <v>215</v>
      </c>
      <c r="K326" t="s">
        <v>138</v>
      </c>
      <c r="L326" s="17"/>
      <c r="M326" s="17"/>
      <c r="N326" s="17" t="s">
        <v>252</v>
      </c>
      <c r="O326" s="36"/>
      <c r="P326" s="17"/>
      <c r="Q326" s="17"/>
      <c r="U326" t="s">
        <v>325</v>
      </c>
      <c r="V326" t="s">
        <v>325</v>
      </c>
      <c r="X326" s="31">
        <v>44014</v>
      </c>
      <c r="Y326" s="31">
        <v>44014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50086</v>
      </c>
      <c r="AJ326">
        <v>2180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 x14ac:dyDescent="0.2">
      <c r="B327" t="s">
        <v>143</v>
      </c>
      <c r="C327" s="31">
        <v>44012</v>
      </c>
      <c r="D327" s="15">
        <v>2171.14</v>
      </c>
      <c r="E327" s="15">
        <v>0</v>
      </c>
      <c r="F327" s="53" t="s">
        <v>133</v>
      </c>
      <c r="G327" t="s">
        <v>322</v>
      </c>
      <c r="H327" s="41" t="s">
        <v>135</v>
      </c>
      <c r="I327" t="s">
        <v>323</v>
      </c>
      <c r="J327" t="s">
        <v>215</v>
      </c>
      <c r="K327" t="s">
        <v>138</v>
      </c>
      <c r="L327" s="17"/>
      <c r="M327" s="17"/>
      <c r="N327" s="17" t="s">
        <v>252</v>
      </c>
      <c r="O327" s="36"/>
      <c r="P327" s="17"/>
      <c r="Q327" s="17"/>
      <c r="U327" t="s">
        <v>325</v>
      </c>
      <c r="V327" t="s">
        <v>325</v>
      </c>
      <c r="X327" s="31">
        <v>44014</v>
      </c>
      <c r="Y327" s="31">
        <v>44014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50086</v>
      </c>
      <c r="AJ327">
        <v>2180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 x14ac:dyDescent="0.2">
      <c r="B328" t="s">
        <v>143</v>
      </c>
      <c r="C328" s="31">
        <v>44012</v>
      </c>
      <c r="D328" s="15">
        <v>1399.04</v>
      </c>
      <c r="E328" s="15">
        <v>0</v>
      </c>
      <c r="F328" s="53" t="s">
        <v>133</v>
      </c>
      <c r="G328" t="s">
        <v>322</v>
      </c>
      <c r="H328" s="41" t="s">
        <v>135</v>
      </c>
      <c r="I328" t="s">
        <v>323</v>
      </c>
      <c r="J328" t="s">
        <v>215</v>
      </c>
      <c r="K328" t="s">
        <v>138</v>
      </c>
      <c r="L328" s="17"/>
      <c r="M328" s="17"/>
      <c r="N328" s="17" t="s">
        <v>147</v>
      </c>
      <c r="O328" s="36"/>
      <c r="P328" s="17"/>
      <c r="Q328" s="17"/>
      <c r="U328" t="s">
        <v>325</v>
      </c>
      <c r="V328" t="s">
        <v>325</v>
      </c>
      <c r="X328" s="31">
        <v>44014</v>
      </c>
      <c r="Y328" s="31">
        <v>44014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50086</v>
      </c>
      <c r="AJ328">
        <v>2180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 x14ac:dyDescent="0.2">
      <c r="B329" t="s">
        <v>232</v>
      </c>
      <c r="C329" s="31">
        <v>44012</v>
      </c>
      <c r="D329" s="15">
        <v>48.14</v>
      </c>
      <c r="E329" s="15">
        <v>0</v>
      </c>
      <c r="F329" s="53" t="s">
        <v>133</v>
      </c>
      <c r="G329" t="s">
        <v>322</v>
      </c>
      <c r="H329" s="41" t="s">
        <v>135</v>
      </c>
      <c r="I329" t="s">
        <v>323</v>
      </c>
      <c r="J329" t="s">
        <v>215</v>
      </c>
      <c r="K329" t="s">
        <v>138</v>
      </c>
      <c r="L329" s="17"/>
      <c r="M329" s="17"/>
      <c r="N329" s="17" t="s">
        <v>147</v>
      </c>
      <c r="O329" s="36"/>
      <c r="P329" s="17"/>
      <c r="Q329" s="17"/>
      <c r="U329" t="s">
        <v>325</v>
      </c>
      <c r="V329" t="s">
        <v>325</v>
      </c>
      <c r="X329" s="31">
        <v>44014</v>
      </c>
      <c r="Y329" s="31">
        <v>44014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57147</v>
      </c>
      <c r="AJ329">
        <v>2180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 x14ac:dyDescent="0.2">
      <c r="B330" t="s">
        <v>232</v>
      </c>
      <c r="C330" s="31">
        <v>44012</v>
      </c>
      <c r="D330" s="15">
        <v>115.51</v>
      </c>
      <c r="E330" s="15">
        <v>0</v>
      </c>
      <c r="F330" s="53" t="s">
        <v>133</v>
      </c>
      <c r="G330" t="s">
        <v>322</v>
      </c>
      <c r="H330" s="41" t="s">
        <v>135</v>
      </c>
      <c r="I330" t="s">
        <v>323</v>
      </c>
      <c r="J330" t="s">
        <v>215</v>
      </c>
      <c r="K330" t="s">
        <v>138</v>
      </c>
      <c r="L330" s="17"/>
      <c r="M330" s="17"/>
      <c r="N330" s="17" t="s">
        <v>147</v>
      </c>
      <c r="O330" s="36"/>
      <c r="P330" s="17"/>
      <c r="Q330" s="17"/>
      <c r="U330" t="s">
        <v>325</v>
      </c>
      <c r="V330" t="s">
        <v>325</v>
      </c>
      <c r="X330" s="31">
        <v>44014</v>
      </c>
      <c r="Y330" s="31">
        <v>44014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57147</v>
      </c>
      <c r="AJ330">
        <v>2180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 x14ac:dyDescent="0.2">
      <c r="B331" t="s">
        <v>232</v>
      </c>
      <c r="C331" s="31">
        <v>44012</v>
      </c>
      <c r="D331" s="15">
        <v>85.25</v>
      </c>
      <c r="E331" s="15">
        <v>0</v>
      </c>
      <c r="F331" s="53" t="s">
        <v>133</v>
      </c>
      <c r="G331" t="s">
        <v>322</v>
      </c>
      <c r="H331" s="41" t="s">
        <v>135</v>
      </c>
      <c r="I331" t="s">
        <v>323</v>
      </c>
      <c r="J331" t="s">
        <v>215</v>
      </c>
      <c r="K331" t="s">
        <v>138</v>
      </c>
      <c r="L331" s="17"/>
      <c r="M331" s="17"/>
      <c r="N331" s="17" t="s">
        <v>147</v>
      </c>
      <c r="O331" s="36"/>
      <c r="P331" s="17"/>
      <c r="Q331" s="17"/>
      <c r="U331" t="s">
        <v>325</v>
      </c>
      <c r="V331" t="s">
        <v>325</v>
      </c>
      <c r="X331" s="31">
        <v>44014</v>
      </c>
      <c r="Y331" s="31">
        <v>44014</v>
      </c>
      <c r="AA331" s="31"/>
      <c r="AB331" t="s">
        <v>9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57147</v>
      </c>
      <c r="AJ331">
        <v>2180</v>
      </c>
      <c r="AK331">
        <v>0</v>
      </c>
      <c r="AL331">
        <v>19</v>
      </c>
      <c r="AO331" s="41"/>
      <c r="AP331" s="41"/>
      <c r="AQ331" t="str">
        <f t="shared" si="8"/>
        <v/>
      </c>
      <c r="AS331" t="str">
        <f t="shared" si="9"/>
        <v>wci_corp</v>
      </c>
    </row>
    <row r="332" spans="2:45" x14ac:dyDescent="0.2">
      <c r="B332" t="s">
        <v>232</v>
      </c>
      <c r="C332" s="31">
        <v>44012</v>
      </c>
      <c r="D332" s="15">
        <v>672.48</v>
      </c>
      <c r="E332" s="15">
        <v>0</v>
      </c>
      <c r="F332" s="53" t="s">
        <v>133</v>
      </c>
      <c r="G332" t="s">
        <v>322</v>
      </c>
      <c r="H332" s="41" t="s">
        <v>135</v>
      </c>
      <c r="I332" t="s">
        <v>323</v>
      </c>
      <c r="J332" t="s">
        <v>215</v>
      </c>
      <c r="K332" t="s">
        <v>138</v>
      </c>
      <c r="L332" s="17"/>
      <c r="M332" s="17"/>
      <c r="N332" s="17" t="s">
        <v>147</v>
      </c>
      <c r="O332" s="36"/>
      <c r="P332" s="17"/>
      <c r="Q332" s="17"/>
      <c r="U332" t="s">
        <v>325</v>
      </c>
      <c r="V332" t="s">
        <v>325</v>
      </c>
      <c r="X332" s="31">
        <v>44014</v>
      </c>
      <c r="Y332" s="31">
        <v>44014</v>
      </c>
      <c r="AA332" s="31"/>
      <c r="AB332" t="s">
        <v>9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57147</v>
      </c>
      <c r="AJ332">
        <v>2180</v>
      </c>
      <c r="AK332">
        <v>0</v>
      </c>
      <c r="AL332">
        <v>19</v>
      </c>
      <c r="AO332" s="41"/>
      <c r="AP332" s="41"/>
      <c r="AQ332" t="str">
        <f t="shared" si="8"/>
        <v/>
      </c>
      <c r="AS332" t="str">
        <f t="shared" si="9"/>
        <v>wci_corp</v>
      </c>
    </row>
    <row r="333" spans="2:45" x14ac:dyDescent="0.2">
      <c r="B333" t="s">
        <v>232</v>
      </c>
      <c r="C333" s="31">
        <v>44012</v>
      </c>
      <c r="D333" s="15">
        <v>24.89</v>
      </c>
      <c r="E333" s="15">
        <v>0</v>
      </c>
      <c r="F333" s="53" t="s">
        <v>133</v>
      </c>
      <c r="G333" t="s">
        <v>322</v>
      </c>
      <c r="H333" s="41" t="s">
        <v>135</v>
      </c>
      <c r="I333" t="s">
        <v>323</v>
      </c>
      <c r="J333" t="s">
        <v>215</v>
      </c>
      <c r="K333" t="s">
        <v>138</v>
      </c>
      <c r="L333" s="17"/>
      <c r="M333" s="17"/>
      <c r="N333" s="17" t="s">
        <v>147</v>
      </c>
      <c r="O333" s="36"/>
      <c r="P333" s="17"/>
      <c r="Q333" s="17"/>
      <c r="U333" t="s">
        <v>325</v>
      </c>
      <c r="V333" t="s">
        <v>325</v>
      </c>
      <c r="X333" s="31">
        <v>44014</v>
      </c>
      <c r="Y333" s="31">
        <v>44014</v>
      </c>
      <c r="AA333" s="31"/>
      <c r="AB333" t="s">
        <v>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57147</v>
      </c>
      <c r="AJ333">
        <v>2180</v>
      </c>
      <c r="AK333">
        <v>0</v>
      </c>
      <c r="AL333">
        <v>19</v>
      </c>
      <c r="AO333" s="41"/>
      <c r="AP333" s="41"/>
      <c r="AQ333" t="str">
        <f t="shared" si="8"/>
        <v/>
      </c>
      <c r="AS333" t="str">
        <f t="shared" si="9"/>
        <v>wci_corp</v>
      </c>
    </row>
    <row r="334" spans="2:45" x14ac:dyDescent="0.2">
      <c r="B334" t="s">
        <v>274</v>
      </c>
      <c r="C334" s="31">
        <v>44012</v>
      </c>
      <c r="D334" s="15">
        <v>-1040.1600000000001</v>
      </c>
      <c r="E334" s="15">
        <v>0</v>
      </c>
      <c r="F334" s="53" t="s">
        <v>133</v>
      </c>
      <c r="G334" t="s">
        <v>326</v>
      </c>
      <c r="H334" s="41" t="s">
        <v>135</v>
      </c>
      <c r="I334" t="s">
        <v>327</v>
      </c>
      <c r="J334" t="s">
        <v>215</v>
      </c>
      <c r="K334" t="s">
        <v>138</v>
      </c>
      <c r="L334" s="17"/>
      <c r="M334" s="17"/>
      <c r="N334" s="17" t="s">
        <v>320</v>
      </c>
      <c r="O334" s="36"/>
      <c r="P334" s="17"/>
      <c r="Q334" s="17"/>
      <c r="U334" t="s">
        <v>328</v>
      </c>
      <c r="V334" t="s">
        <v>328</v>
      </c>
      <c r="X334" s="31">
        <v>44014</v>
      </c>
      <c r="Y334" s="31">
        <v>44014</v>
      </c>
      <c r="AA334" s="31"/>
      <c r="AB334" t="s">
        <v>9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52020</v>
      </c>
      <c r="AJ334">
        <v>2180</v>
      </c>
      <c r="AK334">
        <v>0</v>
      </c>
      <c r="AL334">
        <v>19</v>
      </c>
      <c r="AO334" s="41"/>
      <c r="AP334" s="41"/>
      <c r="AQ334" t="str">
        <f t="shared" si="8"/>
        <v/>
      </c>
      <c r="AS334" t="str">
        <f t="shared" si="9"/>
        <v>wci_corp</v>
      </c>
    </row>
    <row r="335" spans="2:45" x14ac:dyDescent="0.2">
      <c r="B335" t="s">
        <v>274</v>
      </c>
      <c r="C335" s="31">
        <v>44012</v>
      </c>
      <c r="D335" s="15">
        <v>1040.1600000000001</v>
      </c>
      <c r="E335" s="15">
        <v>0</v>
      </c>
      <c r="F335" s="53" t="s">
        <v>133</v>
      </c>
      <c r="G335" t="s">
        <v>329</v>
      </c>
      <c r="H335" s="41" t="s">
        <v>135</v>
      </c>
      <c r="I335" t="s">
        <v>330</v>
      </c>
      <c r="J335" t="s">
        <v>215</v>
      </c>
      <c r="K335" t="s">
        <v>138</v>
      </c>
      <c r="L335" s="17"/>
      <c r="M335" s="17"/>
      <c r="N335" s="17" t="s">
        <v>320</v>
      </c>
      <c r="O335" s="36"/>
      <c r="P335" s="17"/>
      <c r="Q335" s="17"/>
      <c r="U335" t="s">
        <v>331</v>
      </c>
      <c r="V335" t="s">
        <v>331</v>
      </c>
      <c r="X335" s="31">
        <v>44014</v>
      </c>
      <c r="Y335" s="31">
        <v>44014</v>
      </c>
      <c r="AA335" s="31"/>
      <c r="AB335" t="s">
        <v>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52020</v>
      </c>
      <c r="AJ335">
        <v>2180</v>
      </c>
      <c r="AK335">
        <v>0</v>
      </c>
      <c r="AL335">
        <v>19</v>
      </c>
      <c r="AO335" s="41"/>
      <c r="AP335" s="41"/>
      <c r="AQ335" t="str">
        <f t="shared" si="8"/>
        <v/>
      </c>
      <c r="AS335" t="str">
        <f t="shared" si="9"/>
        <v>wci_corp</v>
      </c>
    </row>
    <row r="336" spans="2:45" x14ac:dyDescent="0.2">
      <c r="B336" t="s">
        <v>143</v>
      </c>
      <c r="C336" s="31">
        <v>44012</v>
      </c>
      <c r="D336" s="15">
        <v>1790.19</v>
      </c>
      <c r="E336" s="15">
        <v>0</v>
      </c>
      <c r="F336" s="53" t="s">
        <v>133</v>
      </c>
      <c r="G336" t="s">
        <v>332</v>
      </c>
      <c r="H336" s="41" t="s">
        <v>135</v>
      </c>
      <c r="I336" t="s">
        <v>333</v>
      </c>
      <c r="J336" t="s">
        <v>137</v>
      </c>
      <c r="K336" t="s">
        <v>138</v>
      </c>
      <c r="L336" s="17"/>
      <c r="M336" s="17"/>
      <c r="N336" s="17" t="s">
        <v>334</v>
      </c>
      <c r="O336" s="36"/>
      <c r="P336" s="17"/>
      <c r="Q336" s="17"/>
      <c r="U336" t="s">
        <v>335</v>
      </c>
      <c r="V336" t="s">
        <v>335</v>
      </c>
      <c r="X336" s="31">
        <v>44019</v>
      </c>
      <c r="Y336" s="31">
        <v>44019</v>
      </c>
      <c r="AA336" s="31"/>
      <c r="AB336" t="s">
        <v>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50086</v>
      </c>
      <c r="AJ336">
        <v>2180</v>
      </c>
      <c r="AK336">
        <v>0</v>
      </c>
      <c r="AL336">
        <v>19</v>
      </c>
      <c r="AO336" s="41"/>
      <c r="AP336" s="41"/>
      <c r="AQ336" t="str">
        <f t="shared" si="8"/>
        <v/>
      </c>
      <c r="AS336" t="str">
        <f t="shared" si="9"/>
        <v>wci_corp</v>
      </c>
    </row>
    <row r="337" spans="2:45" x14ac:dyDescent="0.2">
      <c r="B337" t="s">
        <v>274</v>
      </c>
      <c r="C337" s="31">
        <v>44043</v>
      </c>
      <c r="D337" s="15">
        <v>-1040.1600000000001</v>
      </c>
      <c r="E337" s="15">
        <v>0</v>
      </c>
      <c r="F337" s="53" t="s">
        <v>133</v>
      </c>
      <c r="G337" t="s">
        <v>336</v>
      </c>
      <c r="H337" s="41" t="s">
        <v>135</v>
      </c>
      <c r="I337" t="s">
        <v>319</v>
      </c>
      <c r="J337" t="s">
        <v>215</v>
      </c>
      <c r="K337" t="s">
        <v>138</v>
      </c>
      <c r="L337" s="17"/>
      <c r="M337" s="17"/>
      <c r="N337" s="17" t="s">
        <v>320</v>
      </c>
      <c r="O337" s="36"/>
      <c r="P337" s="17"/>
      <c r="Q337" s="17"/>
      <c r="U337" t="s">
        <v>321</v>
      </c>
      <c r="V337" t="s">
        <v>337</v>
      </c>
      <c r="X337" s="31">
        <v>44013</v>
      </c>
      <c r="Y337" s="31">
        <v>44014</v>
      </c>
      <c r="AA337" s="31"/>
      <c r="AB337" t="s">
        <v>9</v>
      </c>
      <c r="AC337">
        <v>0</v>
      </c>
      <c r="AD337">
        <v>0</v>
      </c>
      <c r="AE337">
        <v>0</v>
      </c>
      <c r="AF337">
        <v>0</v>
      </c>
      <c r="AG337">
        <v>5</v>
      </c>
      <c r="AH337">
        <v>1</v>
      </c>
      <c r="AI337">
        <v>52020</v>
      </c>
      <c r="AJ337">
        <v>2180</v>
      </c>
      <c r="AK337">
        <v>0</v>
      </c>
      <c r="AL337">
        <v>19</v>
      </c>
      <c r="AO337" s="41"/>
      <c r="AP337" s="41"/>
      <c r="AQ337" t="str">
        <f t="shared" si="8"/>
        <v/>
      </c>
      <c r="AS337" t="str">
        <f t="shared" si="9"/>
        <v>wci_corp</v>
      </c>
    </row>
    <row r="338" spans="2:45" x14ac:dyDescent="0.2">
      <c r="B338" t="s">
        <v>274</v>
      </c>
      <c r="C338" s="31">
        <v>44043</v>
      </c>
      <c r="D338" s="15">
        <v>1040.1600000000001</v>
      </c>
      <c r="E338" s="15">
        <v>0</v>
      </c>
      <c r="F338" s="53" t="s">
        <v>133</v>
      </c>
      <c r="G338" t="s">
        <v>338</v>
      </c>
      <c r="H338" s="41" t="s">
        <v>135</v>
      </c>
      <c r="I338" t="s">
        <v>327</v>
      </c>
      <c r="J338" t="s">
        <v>215</v>
      </c>
      <c r="K338" t="s">
        <v>138</v>
      </c>
      <c r="L338" s="17"/>
      <c r="M338" s="17"/>
      <c r="N338" s="17" t="s">
        <v>320</v>
      </c>
      <c r="O338" s="36"/>
      <c r="P338" s="17"/>
      <c r="Q338" s="17"/>
      <c r="U338" t="s">
        <v>328</v>
      </c>
      <c r="V338" t="s">
        <v>339</v>
      </c>
      <c r="X338" s="31">
        <v>44014</v>
      </c>
      <c r="Y338" s="31">
        <v>44014</v>
      </c>
      <c r="AA338" s="31"/>
      <c r="AB338" t="s">
        <v>9</v>
      </c>
      <c r="AC338">
        <v>0</v>
      </c>
      <c r="AD338">
        <v>0</v>
      </c>
      <c r="AE338">
        <v>0</v>
      </c>
      <c r="AF338">
        <v>0</v>
      </c>
      <c r="AG338">
        <v>5</v>
      </c>
      <c r="AH338">
        <v>1</v>
      </c>
      <c r="AI338">
        <v>52020</v>
      </c>
      <c r="AJ338">
        <v>2180</v>
      </c>
      <c r="AK338">
        <v>0</v>
      </c>
      <c r="AL338">
        <v>19</v>
      </c>
      <c r="AO338" s="41"/>
      <c r="AP338" s="41"/>
      <c r="AQ338" t="str">
        <f t="shared" si="8"/>
        <v/>
      </c>
      <c r="AS338" t="str">
        <f t="shared" si="9"/>
        <v>wci_corp</v>
      </c>
    </row>
    <row r="339" spans="2:45" x14ac:dyDescent="0.2">
      <c r="B339" t="s">
        <v>274</v>
      </c>
      <c r="C339" s="31">
        <v>44043</v>
      </c>
      <c r="D339" s="15">
        <v>-1040.1600000000001</v>
      </c>
      <c r="E339" s="15">
        <v>0</v>
      </c>
      <c r="F339" s="53" t="s">
        <v>133</v>
      </c>
      <c r="G339" t="s">
        <v>340</v>
      </c>
      <c r="H339" s="41" t="s">
        <v>135</v>
      </c>
      <c r="I339" t="s">
        <v>330</v>
      </c>
      <c r="J339" t="s">
        <v>215</v>
      </c>
      <c r="K339" t="s">
        <v>138</v>
      </c>
      <c r="L339" s="17"/>
      <c r="M339" s="17"/>
      <c r="N339" s="17" t="s">
        <v>320</v>
      </c>
      <c r="O339" s="36"/>
      <c r="P339" s="17"/>
      <c r="Q339" s="17"/>
      <c r="U339" t="s">
        <v>331</v>
      </c>
      <c r="V339" t="s">
        <v>341</v>
      </c>
      <c r="X339" s="31">
        <v>44014</v>
      </c>
      <c r="Y339" s="31">
        <v>44014</v>
      </c>
      <c r="AA339" s="31"/>
      <c r="AB339" t="s">
        <v>9</v>
      </c>
      <c r="AC339">
        <v>0</v>
      </c>
      <c r="AD339">
        <v>0</v>
      </c>
      <c r="AE339">
        <v>0</v>
      </c>
      <c r="AF339">
        <v>0</v>
      </c>
      <c r="AG339">
        <v>5</v>
      </c>
      <c r="AH339">
        <v>1</v>
      </c>
      <c r="AI339">
        <v>52020</v>
      </c>
      <c r="AJ339">
        <v>2180</v>
      </c>
      <c r="AK339">
        <v>0</v>
      </c>
      <c r="AL339">
        <v>19</v>
      </c>
      <c r="AO339" s="41"/>
      <c r="AP339" s="41"/>
      <c r="AQ339" t="str">
        <f t="shared" si="8"/>
        <v/>
      </c>
      <c r="AS339" t="str">
        <f t="shared" si="9"/>
        <v>wci_corp</v>
      </c>
    </row>
    <row r="340" spans="2:45" x14ac:dyDescent="0.2">
      <c r="B340" t="s">
        <v>143</v>
      </c>
      <c r="C340" s="31">
        <v>44043</v>
      </c>
      <c r="D340" s="15">
        <v>-1790.19</v>
      </c>
      <c r="E340" s="15">
        <v>0</v>
      </c>
      <c r="F340" s="53" t="s">
        <v>133</v>
      </c>
      <c r="G340" t="s">
        <v>342</v>
      </c>
      <c r="H340" s="41" t="s">
        <v>135</v>
      </c>
      <c r="I340" t="s">
        <v>333</v>
      </c>
      <c r="J340" t="s">
        <v>137</v>
      </c>
      <c r="K340" t="s">
        <v>138</v>
      </c>
      <c r="L340" s="17"/>
      <c r="M340" s="17"/>
      <c r="N340" s="17" t="s">
        <v>334</v>
      </c>
      <c r="O340" s="36"/>
      <c r="P340" s="17"/>
      <c r="Q340" s="17"/>
      <c r="U340" t="s">
        <v>335</v>
      </c>
      <c r="V340" t="s">
        <v>343</v>
      </c>
      <c r="X340" s="31">
        <v>44019</v>
      </c>
      <c r="Y340" s="31">
        <v>44019</v>
      </c>
      <c r="AA340" s="31"/>
      <c r="AB340" t="s">
        <v>9</v>
      </c>
      <c r="AC340">
        <v>0</v>
      </c>
      <c r="AD340">
        <v>0</v>
      </c>
      <c r="AE340">
        <v>0</v>
      </c>
      <c r="AF340">
        <v>0</v>
      </c>
      <c r="AG340">
        <v>5</v>
      </c>
      <c r="AH340">
        <v>1</v>
      </c>
      <c r="AI340">
        <v>50086</v>
      </c>
      <c r="AJ340">
        <v>2180</v>
      </c>
      <c r="AK340">
        <v>0</v>
      </c>
      <c r="AL340">
        <v>19</v>
      </c>
      <c r="AO340" s="41"/>
      <c r="AP340" s="41"/>
      <c r="AQ340" t="str">
        <f t="shared" si="8"/>
        <v/>
      </c>
      <c r="AS340" t="str">
        <f t="shared" si="9"/>
        <v>wci_corp</v>
      </c>
    </row>
    <row r="341" spans="2:45" x14ac:dyDescent="0.2">
      <c r="B341" t="s">
        <v>143</v>
      </c>
      <c r="C341" s="31">
        <v>44043</v>
      </c>
      <c r="D341" s="15">
        <v>1790.19</v>
      </c>
      <c r="E341" s="15">
        <v>0</v>
      </c>
      <c r="F341" s="53" t="s">
        <v>133</v>
      </c>
      <c r="G341" t="s">
        <v>344</v>
      </c>
      <c r="H341" s="41" t="s">
        <v>135</v>
      </c>
      <c r="I341" t="s">
        <v>345</v>
      </c>
      <c r="J341" t="s">
        <v>203</v>
      </c>
      <c r="K341" t="s">
        <v>138</v>
      </c>
      <c r="L341" s="17"/>
      <c r="M341" s="17"/>
      <c r="N341" s="17" t="s">
        <v>252</v>
      </c>
      <c r="O341" s="36"/>
      <c r="P341" s="17"/>
      <c r="Q341" s="17"/>
      <c r="U341" t="s">
        <v>346</v>
      </c>
      <c r="V341" t="s">
        <v>346</v>
      </c>
      <c r="X341" s="31">
        <v>44047</v>
      </c>
      <c r="Y341" s="31">
        <v>44048</v>
      </c>
      <c r="AA341" s="31"/>
      <c r="AB341" t="s">
        <v>9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50086</v>
      </c>
      <c r="AJ341">
        <v>2180</v>
      </c>
      <c r="AK341">
        <v>0</v>
      </c>
      <c r="AL341">
        <v>19</v>
      </c>
      <c r="AO341" s="41"/>
      <c r="AP341" s="41"/>
      <c r="AQ341" t="str">
        <f t="shared" ref="AQ341:AQ404" si="10">IF(LEFT(U341,2)="VO",U341,"")</f>
        <v/>
      </c>
      <c r="AS341" t="str">
        <f t="shared" ref="AS341:AS404" si="11">IF(RIGHT(K341,2)="IC",IF(OR(AB341="wci_canada",AB341="wci_can_corp"),"wci_can_Corp","wci_corp"),AB341)</f>
        <v>wci_corp</v>
      </c>
    </row>
    <row r="342" spans="2:45" x14ac:dyDescent="0.2">
      <c r="B342" t="s">
        <v>212</v>
      </c>
      <c r="C342" s="31">
        <v>44043</v>
      </c>
      <c r="D342" s="15">
        <v>696</v>
      </c>
      <c r="E342" s="15">
        <v>0</v>
      </c>
      <c r="F342" s="53" t="s">
        <v>133</v>
      </c>
      <c r="G342" t="s">
        <v>347</v>
      </c>
      <c r="H342" s="41" t="s">
        <v>135</v>
      </c>
      <c r="I342" t="s">
        <v>348</v>
      </c>
      <c r="J342" t="s">
        <v>207</v>
      </c>
      <c r="K342" t="s">
        <v>138</v>
      </c>
      <c r="L342" s="17"/>
      <c r="M342" s="17"/>
      <c r="N342" s="17" t="s">
        <v>320</v>
      </c>
      <c r="O342" s="36"/>
      <c r="P342" s="17"/>
      <c r="Q342" s="17"/>
      <c r="U342" t="s">
        <v>349</v>
      </c>
      <c r="V342" t="s">
        <v>349</v>
      </c>
      <c r="X342" s="31">
        <v>44049</v>
      </c>
      <c r="Y342" s="31">
        <v>44049</v>
      </c>
      <c r="AA342" s="31"/>
      <c r="AB342" t="s">
        <v>9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50020</v>
      </c>
      <c r="AJ342">
        <v>2180</v>
      </c>
      <c r="AK342">
        <v>0</v>
      </c>
      <c r="AL342">
        <v>19</v>
      </c>
      <c r="AO342" s="41"/>
      <c r="AP342" s="41"/>
      <c r="AQ342" t="str">
        <f t="shared" si="10"/>
        <v/>
      </c>
      <c r="AS342" t="str">
        <f t="shared" si="11"/>
        <v>wci_corp</v>
      </c>
    </row>
    <row r="343" spans="2:45" x14ac:dyDescent="0.2">
      <c r="B343" t="s">
        <v>212</v>
      </c>
      <c r="C343" s="31">
        <v>44043</v>
      </c>
      <c r="D343" s="15">
        <v>459.53</v>
      </c>
      <c r="E343" s="15">
        <v>0</v>
      </c>
      <c r="F343" s="53" t="s">
        <v>133</v>
      </c>
      <c r="G343" t="s">
        <v>347</v>
      </c>
      <c r="H343" s="41" t="s">
        <v>135</v>
      </c>
      <c r="I343" t="s">
        <v>348</v>
      </c>
      <c r="J343" t="s">
        <v>207</v>
      </c>
      <c r="K343" t="s">
        <v>138</v>
      </c>
      <c r="L343" s="17"/>
      <c r="M343" s="17"/>
      <c r="N343" s="17" t="s">
        <v>320</v>
      </c>
      <c r="O343" s="36"/>
      <c r="P343" s="17"/>
      <c r="Q343" s="17"/>
      <c r="U343" t="s">
        <v>349</v>
      </c>
      <c r="V343" t="s">
        <v>349</v>
      </c>
      <c r="X343" s="31">
        <v>44049</v>
      </c>
      <c r="Y343" s="31">
        <v>44049</v>
      </c>
      <c r="AA343" s="31"/>
      <c r="AB343" t="s">
        <v>9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50020</v>
      </c>
      <c r="AJ343">
        <v>2180</v>
      </c>
      <c r="AK343">
        <v>0</v>
      </c>
      <c r="AL343">
        <v>19</v>
      </c>
      <c r="AO343" s="41"/>
      <c r="AP343" s="41"/>
      <c r="AQ343" t="str">
        <f t="shared" si="10"/>
        <v/>
      </c>
      <c r="AS343" t="str">
        <f t="shared" si="11"/>
        <v>wci_corp</v>
      </c>
    </row>
    <row r="344" spans="2:45" x14ac:dyDescent="0.2">
      <c r="B344" t="s">
        <v>274</v>
      </c>
      <c r="C344" s="31">
        <v>44043</v>
      </c>
      <c r="D344" s="15">
        <v>1796.64</v>
      </c>
      <c r="E344" s="15">
        <v>0</v>
      </c>
      <c r="F344" s="53" t="s">
        <v>133</v>
      </c>
      <c r="G344" t="s">
        <v>347</v>
      </c>
      <c r="H344" s="41" t="s">
        <v>135</v>
      </c>
      <c r="I344" t="s">
        <v>348</v>
      </c>
      <c r="J344" t="s">
        <v>207</v>
      </c>
      <c r="K344" t="s">
        <v>138</v>
      </c>
      <c r="L344" s="17"/>
      <c r="M344" s="17"/>
      <c r="N344" s="17" t="s">
        <v>320</v>
      </c>
      <c r="O344" s="36"/>
      <c r="P344" s="17"/>
      <c r="Q344" s="17"/>
      <c r="U344" t="s">
        <v>349</v>
      </c>
      <c r="V344" t="s">
        <v>349</v>
      </c>
      <c r="X344" s="31">
        <v>44049</v>
      </c>
      <c r="Y344" s="31">
        <v>44049</v>
      </c>
      <c r="AA344" s="31"/>
      <c r="AB344" t="s">
        <v>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52020</v>
      </c>
      <c r="AJ344">
        <v>2180</v>
      </c>
      <c r="AK344">
        <v>0</v>
      </c>
      <c r="AL344">
        <v>19</v>
      </c>
      <c r="AO344" s="41"/>
      <c r="AP344" s="41"/>
      <c r="AQ344" t="str">
        <f t="shared" si="10"/>
        <v/>
      </c>
      <c r="AS344" t="str">
        <f t="shared" si="11"/>
        <v>wci_corp</v>
      </c>
    </row>
    <row r="345" spans="2:45" x14ac:dyDescent="0.2">
      <c r="B345" t="s">
        <v>141</v>
      </c>
      <c r="C345" s="31">
        <v>44043</v>
      </c>
      <c r="D345" s="15">
        <v>650</v>
      </c>
      <c r="E345" s="15">
        <v>0</v>
      </c>
      <c r="F345" s="53" t="s">
        <v>133</v>
      </c>
      <c r="G345" t="s">
        <v>347</v>
      </c>
      <c r="H345" s="41" t="s">
        <v>135</v>
      </c>
      <c r="I345" t="s">
        <v>348</v>
      </c>
      <c r="J345" t="s">
        <v>207</v>
      </c>
      <c r="K345" t="s">
        <v>138</v>
      </c>
      <c r="L345" s="17"/>
      <c r="M345" s="17"/>
      <c r="N345" s="17" t="s">
        <v>350</v>
      </c>
      <c r="O345" s="36"/>
      <c r="P345" s="17"/>
      <c r="Q345" s="17"/>
      <c r="U345" t="s">
        <v>349</v>
      </c>
      <c r="V345" t="s">
        <v>349</v>
      </c>
      <c r="X345" s="31">
        <v>44049</v>
      </c>
      <c r="Y345" s="31">
        <v>44049</v>
      </c>
      <c r="AA345" s="31"/>
      <c r="AB345" t="s">
        <v>9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70165</v>
      </c>
      <c r="AJ345">
        <v>2180</v>
      </c>
      <c r="AK345">
        <v>0</v>
      </c>
      <c r="AL345">
        <v>19</v>
      </c>
      <c r="AO345" s="41"/>
      <c r="AP345" s="41"/>
      <c r="AQ345" t="str">
        <f t="shared" si="10"/>
        <v/>
      </c>
      <c r="AS345" t="str">
        <f t="shared" si="11"/>
        <v>wci_corp</v>
      </c>
    </row>
    <row r="346" spans="2:45" x14ac:dyDescent="0.2">
      <c r="B346" t="s">
        <v>141</v>
      </c>
      <c r="C346" s="31">
        <v>44043</v>
      </c>
      <c r="D346" s="15">
        <v>50</v>
      </c>
      <c r="E346" s="15">
        <v>0</v>
      </c>
      <c r="F346" s="53" t="s">
        <v>133</v>
      </c>
      <c r="G346" t="s">
        <v>347</v>
      </c>
      <c r="H346" s="41" t="s">
        <v>135</v>
      </c>
      <c r="I346" t="s">
        <v>348</v>
      </c>
      <c r="J346" t="s">
        <v>207</v>
      </c>
      <c r="K346" t="s">
        <v>138</v>
      </c>
      <c r="L346" s="17"/>
      <c r="M346" s="17"/>
      <c r="N346" s="17" t="s">
        <v>350</v>
      </c>
      <c r="O346" s="36"/>
      <c r="P346" s="17"/>
      <c r="Q346" s="17"/>
      <c r="U346" t="s">
        <v>349</v>
      </c>
      <c r="V346" t="s">
        <v>349</v>
      </c>
      <c r="X346" s="31">
        <v>44049</v>
      </c>
      <c r="Y346" s="31">
        <v>44049</v>
      </c>
      <c r="AA346" s="31"/>
      <c r="AB346" t="s">
        <v>9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70165</v>
      </c>
      <c r="AJ346">
        <v>2180</v>
      </c>
      <c r="AK346">
        <v>0</v>
      </c>
      <c r="AL346">
        <v>19</v>
      </c>
      <c r="AO346" s="41"/>
      <c r="AP346" s="41"/>
      <c r="AQ346" t="str">
        <f t="shared" si="10"/>
        <v/>
      </c>
      <c r="AS346" t="str">
        <f t="shared" si="11"/>
        <v>wci_corp</v>
      </c>
    </row>
    <row r="347" spans="2:45" x14ac:dyDescent="0.2">
      <c r="B347" t="s">
        <v>212</v>
      </c>
      <c r="C347" s="31">
        <v>44043</v>
      </c>
      <c r="D347" s="15">
        <v>464</v>
      </c>
      <c r="E347" s="15">
        <v>0</v>
      </c>
      <c r="F347" s="53" t="s">
        <v>133</v>
      </c>
      <c r="G347" t="s">
        <v>351</v>
      </c>
      <c r="H347" s="41" t="s">
        <v>135</v>
      </c>
      <c r="I347" t="s">
        <v>352</v>
      </c>
      <c r="J347" t="s">
        <v>207</v>
      </c>
      <c r="K347" t="s">
        <v>138</v>
      </c>
      <c r="L347" s="17"/>
      <c r="M347" s="17"/>
      <c r="N347" s="17" t="s">
        <v>353</v>
      </c>
      <c r="O347" s="36"/>
      <c r="P347" s="17"/>
      <c r="Q347" s="17"/>
      <c r="U347" t="s">
        <v>354</v>
      </c>
      <c r="V347" t="s">
        <v>354</v>
      </c>
      <c r="X347" s="31">
        <v>44049</v>
      </c>
      <c r="Y347" s="31">
        <v>44049</v>
      </c>
      <c r="AA347" s="31"/>
      <c r="AB347" t="s">
        <v>9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50020</v>
      </c>
      <c r="AJ347">
        <v>2180</v>
      </c>
      <c r="AK347">
        <v>0</v>
      </c>
      <c r="AL347">
        <v>19</v>
      </c>
      <c r="AO347" s="41"/>
      <c r="AP347" s="41"/>
      <c r="AQ347" t="str">
        <f t="shared" si="10"/>
        <v/>
      </c>
      <c r="AS347" t="str">
        <f t="shared" si="11"/>
        <v>wci_corp</v>
      </c>
    </row>
    <row r="348" spans="2:45" x14ac:dyDescent="0.2">
      <c r="B348" t="s">
        <v>212</v>
      </c>
      <c r="C348" s="31">
        <v>44043</v>
      </c>
      <c r="D348" s="15">
        <v>222.8</v>
      </c>
      <c r="E348" s="15">
        <v>0</v>
      </c>
      <c r="F348" s="53" t="s">
        <v>133</v>
      </c>
      <c r="G348" t="s">
        <v>351</v>
      </c>
      <c r="H348" s="41" t="s">
        <v>135</v>
      </c>
      <c r="I348" t="s">
        <v>352</v>
      </c>
      <c r="J348" t="s">
        <v>207</v>
      </c>
      <c r="K348" t="s">
        <v>138</v>
      </c>
      <c r="L348" s="17"/>
      <c r="M348" s="17"/>
      <c r="N348" s="17" t="s">
        <v>353</v>
      </c>
      <c r="O348" s="36"/>
      <c r="P348" s="17"/>
      <c r="Q348" s="17"/>
      <c r="U348" t="s">
        <v>354</v>
      </c>
      <c r="V348" t="s">
        <v>354</v>
      </c>
      <c r="X348" s="31">
        <v>44049</v>
      </c>
      <c r="Y348" s="31">
        <v>44049</v>
      </c>
      <c r="AA348" s="31"/>
      <c r="AB348" t="s">
        <v>9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50020</v>
      </c>
      <c r="AJ348">
        <v>2180</v>
      </c>
      <c r="AK348">
        <v>0</v>
      </c>
      <c r="AL348">
        <v>19</v>
      </c>
      <c r="AO348" s="41"/>
      <c r="AP348" s="41"/>
      <c r="AQ348" t="str">
        <f t="shared" si="10"/>
        <v/>
      </c>
      <c r="AS348" t="str">
        <f t="shared" si="11"/>
        <v>wci_corp</v>
      </c>
    </row>
    <row r="349" spans="2:45" x14ac:dyDescent="0.2">
      <c r="B349" t="s">
        <v>274</v>
      </c>
      <c r="C349" s="31">
        <v>44043</v>
      </c>
      <c r="D349" s="15">
        <v>708</v>
      </c>
      <c r="E349" s="15">
        <v>0</v>
      </c>
      <c r="F349" s="53" t="s">
        <v>133</v>
      </c>
      <c r="G349" t="s">
        <v>351</v>
      </c>
      <c r="H349" s="41" t="s">
        <v>135</v>
      </c>
      <c r="I349" t="s">
        <v>352</v>
      </c>
      <c r="J349" t="s">
        <v>207</v>
      </c>
      <c r="K349" t="s">
        <v>138</v>
      </c>
      <c r="L349" s="17"/>
      <c r="M349" s="17"/>
      <c r="N349" s="17" t="s">
        <v>353</v>
      </c>
      <c r="O349" s="36"/>
      <c r="P349" s="17"/>
      <c r="Q349" s="17"/>
      <c r="U349" t="s">
        <v>354</v>
      </c>
      <c r="V349" t="s">
        <v>354</v>
      </c>
      <c r="X349" s="31">
        <v>44049</v>
      </c>
      <c r="Y349" s="31">
        <v>44049</v>
      </c>
      <c r="AA349" s="31"/>
      <c r="AB349" t="s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52020</v>
      </c>
      <c r="AJ349">
        <v>2180</v>
      </c>
      <c r="AK349">
        <v>0</v>
      </c>
      <c r="AL349">
        <v>19</v>
      </c>
      <c r="AO349" s="41"/>
      <c r="AP349" s="41"/>
      <c r="AQ349" t="str">
        <f t="shared" si="10"/>
        <v/>
      </c>
      <c r="AS349" t="str">
        <f t="shared" si="11"/>
        <v>wci_corp</v>
      </c>
    </row>
    <row r="350" spans="2:45" x14ac:dyDescent="0.2">
      <c r="B350" t="s">
        <v>141</v>
      </c>
      <c r="C350" s="31">
        <v>44043</v>
      </c>
      <c r="D350" s="15">
        <v>650</v>
      </c>
      <c r="E350" s="15">
        <v>0</v>
      </c>
      <c r="F350" s="53" t="s">
        <v>133</v>
      </c>
      <c r="G350" t="s">
        <v>351</v>
      </c>
      <c r="H350" s="41" t="s">
        <v>135</v>
      </c>
      <c r="I350" t="s">
        <v>352</v>
      </c>
      <c r="J350" t="s">
        <v>207</v>
      </c>
      <c r="K350" t="s">
        <v>138</v>
      </c>
      <c r="L350" s="17"/>
      <c r="M350" s="17"/>
      <c r="N350" s="17" t="s">
        <v>355</v>
      </c>
      <c r="O350" s="36"/>
      <c r="P350" s="17"/>
      <c r="Q350" s="17"/>
      <c r="U350" t="s">
        <v>354</v>
      </c>
      <c r="V350" t="s">
        <v>354</v>
      </c>
      <c r="X350" s="31">
        <v>44049</v>
      </c>
      <c r="Y350" s="31">
        <v>44049</v>
      </c>
      <c r="AA350" s="31"/>
      <c r="AB350" t="s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70165</v>
      </c>
      <c r="AJ350">
        <v>2180</v>
      </c>
      <c r="AK350">
        <v>0</v>
      </c>
      <c r="AL350">
        <v>19</v>
      </c>
      <c r="AO350" s="41"/>
      <c r="AP350" s="41"/>
      <c r="AQ350" t="str">
        <f t="shared" si="10"/>
        <v/>
      </c>
      <c r="AS350" t="str">
        <f t="shared" si="11"/>
        <v>wci_corp</v>
      </c>
    </row>
    <row r="351" spans="2:45" x14ac:dyDescent="0.2">
      <c r="B351" t="s">
        <v>141</v>
      </c>
      <c r="C351" s="31">
        <v>44043</v>
      </c>
      <c r="D351" s="15">
        <v>50</v>
      </c>
      <c r="E351" s="15">
        <v>0</v>
      </c>
      <c r="F351" s="53" t="s">
        <v>133</v>
      </c>
      <c r="G351" t="s">
        <v>351</v>
      </c>
      <c r="H351" s="41" t="s">
        <v>135</v>
      </c>
      <c r="I351" t="s">
        <v>352</v>
      </c>
      <c r="J351" t="s">
        <v>207</v>
      </c>
      <c r="K351" t="s">
        <v>138</v>
      </c>
      <c r="L351" s="17"/>
      <c r="M351" s="17"/>
      <c r="N351" s="17" t="s">
        <v>355</v>
      </c>
      <c r="O351" s="36"/>
      <c r="P351" s="17"/>
      <c r="Q351" s="17"/>
      <c r="U351" t="s">
        <v>354</v>
      </c>
      <c r="V351" t="s">
        <v>354</v>
      </c>
      <c r="X351" s="31">
        <v>44049</v>
      </c>
      <c r="Y351" s="31">
        <v>44049</v>
      </c>
      <c r="AA351" s="31"/>
      <c r="AB351" t="s">
        <v>9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70165</v>
      </c>
      <c r="AJ351">
        <v>2180</v>
      </c>
      <c r="AK351">
        <v>0</v>
      </c>
      <c r="AL351">
        <v>19</v>
      </c>
      <c r="AO351" s="41"/>
      <c r="AP351" s="41"/>
      <c r="AQ351" t="str">
        <f t="shared" si="10"/>
        <v/>
      </c>
      <c r="AS351" t="str">
        <f t="shared" si="11"/>
        <v>wci_corp</v>
      </c>
    </row>
    <row r="352" spans="2:45" x14ac:dyDescent="0.2">
      <c r="B352" t="s">
        <v>232</v>
      </c>
      <c r="C352" s="31">
        <v>44043</v>
      </c>
      <c r="D352" s="15">
        <v>130.68</v>
      </c>
      <c r="E352" s="15">
        <v>0</v>
      </c>
      <c r="F352" s="53" t="s">
        <v>133</v>
      </c>
      <c r="G352" t="s">
        <v>356</v>
      </c>
      <c r="H352" s="41" t="s">
        <v>135</v>
      </c>
      <c r="I352" t="s">
        <v>180</v>
      </c>
      <c r="J352" t="s">
        <v>215</v>
      </c>
      <c r="K352" t="s">
        <v>138</v>
      </c>
      <c r="L352" s="17"/>
      <c r="M352" s="17"/>
      <c r="N352" s="17" t="s">
        <v>147</v>
      </c>
      <c r="O352" s="36"/>
      <c r="P352" s="17"/>
      <c r="Q352" s="17"/>
      <c r="U352" t="s">
        <v>357</v>
      </c>
      <c r="V352" t="s">
        <v>357</v>
      </c>
      <c r="X352" s="31">
        <v>44049</v>
      </c>
      <c r="Y352" s="31">
        <v>44049</v>
      </c>
      <c r="AA352" s="31"/>
      <c r="AB352" t="s">
        <v>9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57147</v>
      </c>
      <c r="AJ352">
        <v>2180</v>
      </c>
      <c r="AK352">
        <v>0</v>
      </c>
      <c r="AL352">
        <v>19</v>
      </c>
      <c r="AO352" s="41"/>
      <c r="AP352" s="41"/>
      <c r="AQ352" t="str">
        <f t="shared" si="10"/>
        <v/>
      </c>
      <c r="AS352" t="str">
        <f t="shared" si="11"/>
        <v>wci_corp</v>
      </c>
    </row>
    <row r="353" spans="2:45" x14ac:dyDescent="0.2">
      <c r="B353" t="s">
        <v>232</v>
      </c>
      <c r="C353" s="31">
        <v>44043</v>
      </c>
      <c r="D353" s="15">
        <v>193.47</v>
      </c>
      <c r="E353" s="15">
        <v>0</v>
      </c>
      <c r="F353" s="53" t="s">
        <v>133</v>
      </c>
      <c r="G353" t="s">
        <v>356</v>
      </c>
      <c r="H353" s="41" t="s">
        <v>135</v>
      </c>
      <c r="I353" t="s">
        <v>180</v>
      </c>
      <c r="J353" t="s">
        <v>215</v>
      </c>
      <c r="K353" t="s">
        <v>138</v>
      </c>
      <c r="L353" s="17"/>
      <c r="M353" s="17"/>
      <c r="N353" s="17" t="s">
        <v>147</v>
      </c>
      <c r="O353" s="36"/>
      <c r="P353" s="17"/>
      <c r="Q353" s="17"/>
      <c r="U353" t="s">
        <v>357</v>
      </c>
      <c r="V353" t="s">
        <v>357</v>
      </c>
      <c r="X353" s="31">
        <v>44049</v>
      </c>
      <c r="Y353" s="31">
        <v>44049</v>
      </c>
      <c r="AA353" s="31"/>
      <c r="AB353" t="s">
        <v>9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57147</v>
      </c>
      <c r="AJ353">
        <v>2180</v>
      </c>
      <c r="AK353">
        <v>0</v>
      </c>
      <c r="AL353">
        <v>19</v>
      </c>
      <c r="AO353" s="41"/>
      <c r="AP353" s="41"/>
      <c r="AQ353" t="str">
        <f t="shared" si="10"/>
        <v/>
      </c>
      <c r="AS353" t="str">
        <f t="shared" si="11"/>
        <v>wci_corp</v>
      </c>
    </row>
    <row r="354" spans="2:45" x14ac:dyDescent="0.2">
      <c r="B354" t="s">
        <v>232</v>
      </c>
      <c r="C354" s="31">
        <v>44043</v>
      </c>
      <c r="D354" s="15">
        <v>273.45999999999998</v>
      </c>
      <c r="E354" s="15">
        <v>0</v>
      </c>
      <c r="F354" s="53" t="s">
        <v>133</v>
      </c>
      <c r="G354" t="s">
        <v>356</v>
      </c>
      <c r="H354" s="41" t="s">
        <v>135</v>
      </c>
      <c r="I354" t="s">
        <v>180</v>
      </c>
      <c r="J354" t="s">
        <v>215</v>
      </c>
      <c r="K354" t="s">
        <v>138</v>
      </c>
      <c r="L354" s="17"/>
      <c r="M354" s="17"/>
      <c r="N354" s="17" t="s">
        <v>147</v>
      </c>
      <c r="O354" s="36"/>
      <c r="P354" s="17"/>
      <c r="Q354" s="17"/>
      <c r="U354" t="s">
        <v>357</v>
      </c>
      <c r="V354" t="s">
        <v>357</v>
      </c>
      <c r="X354" s="31">
        <v>44049</v>
      </c>
      <c r="Y354" s="31">
        <v>44049</v>
      </c>
      <c r="AA354" s="31"/>
      <c r="AB354" t="s">
        <v>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57147</v>
      </c>
      <c r="AJ354">
        <v>2180</v>
      </c>
      <c r="AK354">
        <v>0</v>
      </c>
      <c r="AL354">
        <v>19</v>
      </c>
      <c r="AO354" s="41"/>
      <c r="AP354" s="41"/>
      <c r="AQ354" t="str">
        <f t="shared" si="10"/>
        <v/>
      </c>
      <c r="AS354" t="str">
        <f t="shared" si="11"/>
        <v>wci_corp</v>
      </c>
    </row>
    <row r="355" spans="2:45" x14ac:dyDescent="0.2">
      <c r="B355" t="s">
        <v>232</v>
      </c>
      <c r="C355" s="31">
        <v>44043</v>
      </c>
      <c r="D355" s="15">
        <v>48.37</v>
      </c>
      <c r="E355" s="15">
        <v>0</v>
      </c>
      <c r="F355" s="53" t="s">
        <v>133</v>
      </c>
      <c r="G355" t="s">
        <v>356</v>
      </c>
      <c r="H355" s="41" t="s">
        <v>135</v>
      </c>
      <c r="I355" t="s">
        <v>180</v>
      </c>
      <c r="J355" t="s">
        <v>215</v>
      </c>
      <c r="K355" t="s">
        <v>138</v>
      </c>
      <c r="L355" s="17"/>
      <c r="M355" s="17"/>
      <c r="N355" s="17" t="s">
        <v>147</v>
      </c>
      <c r="O355" s="36"/>
      <c r="P355" s="17"/>
      <c r="Q355" s="17"/>
      <c r="U355" t="s">
        <v>357</v>
      </c>
      <c r="V355" t="s">
        <v>357</v>
      </c>
      <c r="X355" s="31">
        <v>44049</v>
      </c>
      <c r="Y355" s="31">
        <v>44049</v>
      </c>
      <c r="AA355" s="31"/>
      <c r="AB355" t="s">
        <v>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57147</v>
      </c>
      <c r="AJ355">
        <v>2180</v>
      </c>
      <c r="AK355">
        <v>0</v>
      </c>
      <c r="AL355">
        <v>19</v>
      </c>
      <c r="AO355" s="41"/>
      <c r="AP355" s="41"/>
      <c r="AQ355" t="str">
        <f t="shared" si="10"/>
        <v/>
      </c>
      <c r="AS355" t="str">
        <f t="shared" si="11"/>
        <v>wci_corp</v>
      </c>
    </row>
    <row r="356" spans="2:45" x14ac:dyDescent="0.2">
      <c r="B356" t="s">
        <v>232</v>
      </c>
      <c r="C356" s="31">
        <v>44043</v>
      </c>
      <c r="D356" s="15">
        <v>-645.98</v>
      </c>
      <c r="E356" s="15">
        <v>0</v>
      </c>
      <c r="F356" s="53" t="s">
        <v>133</v>
      </c>
      <c r="G356" t="s">
        <v>358</v>
      </c>
      <c r="H356" s="41" t="s">
        <v>135</v>
      </c>
      <c r="I356" t="s">
        <v>359</v>
      </c>
      <c r="J356" t="s">
        <v>215</v>
      </c>
      <c r="K356" t="s">
        <v>138</v>
      </c>
      <c r="L356" s="17"/>
      <c r="M356" s="17"/>
      <c r="N356" s="17" t="s">
        <v>360</v>
      </c>
      <c r="O356" s="36"/>
      <c r="P356" s="17"/>
      <c r="Q356" s="17"/>
      <c r="U356" t="s">
        <v>361</v>
      </c>
      <c r="V356" t="s">
        <v>361</v>
      </c>
      <c r="X356" s="31">
        <v>44049</v>
      </c>
      <c r="Y356" s="31">
        <v>44049</v>
      </c>
      <c r="AA356" s="31"/>
      <c r="AB356" t="s">
        <v>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57147</v>
      </c>
      <c r="AJ356">
        <v>2180</v>
      </c>
      <c r="AK356">
        <v>0</v>
      </c>
      <c r="AL356">
        <v>19</v>
      </c>
      <c r="AO356" s="41"/>
      <c r="AP356" s="41"/>
      <c r="AQ356" t="str">
        <f t="shared" si="10"/>
        <v/>
      </c>
      <c r="AS356" t="str">
        <f t="shared" si="11"/>
        <v>wci_corp</v>
      </c>
    </row>
    <row r="357" spans="2:45" x14ac:dyDescent="0.2">
      <c r="B357" t="s">
        <v>232</v>
      </c>
      <c r="C357" s="31">
        <v>44074</v>
      </c>
      <c r="D357" s="15">
        <v>-130.68</v>
      </c>
      <c r="E357" s="15">
        <v>0</v>
      </c>
      <c r="F357" s="53" t="s">
        <v>133</v>
      </c>
      <c r="G357" t="s">
        <v>362</v>
      </c>
      <c r="H357" s="41" t="s">
        <v>135</v>
      </c>
      <c r="I357" t="s">
        <v>180</v>
      </c>
      <c r="J357" t="s">
        <v>215</v>
      </c>
      <c r="K357" t="s">
        <v>138</v>
      </c>
      <c r="L357" s="17"/>
      <c r="M357" s="17"/>
      <c r="N357" s="17" t="s">
        <v>147</v>
      </c>
      <c r="O357" s="36"/>
      <c r="P357" s="17"/>
      <c r="Q357" s="17"/>
      <c r="U357" t="s">
        <v>357</v>
      </c>
      <c r="V357" t="s">
        <v>363</v>
      </c>
      <c r="X357" s="31">
        <v>44049</v>
      </c>
      <c r="Y357" s="31">
        <v>44049</v>
      </c>
      <c r="AA357" s="31"/>
      <c r="AB357" t="s">
        <v>9</v>
      </c>
      <c r="AC357">
        <v>0</v>
      </c>
      <c r="AD357">
        <v>0</v>
      </c>
      <c r="AE357">
        <v>0</v>
      </c>
      <c r="AF357">
        <v>0</v>
      </c>
      <c r="AG357">
        <v>5</v>
      </c>
      <c r="AH357">
        <v>1</v>
      </c>
      <c r="AI357">
        <v>57147</v>
      </c>
      <c r="AJ357">
        <v>2180</v>
      </c>
      <c r="AK357">
        <v>0</v>
      </c>
      <c r="AL357">
        <v>19</v>
      </c>
      <c r="AO357" s="41"/>
      <c r="AP357" s="41"/>
      <c r="AQ357" t="str">
        <f t="shared" si="10"/>
        <v/>
      </c>
      <c r="AS357" t="str">
        <f t="shared" si="11"/>
        <v>wci_corp</v>
      </c>
    </row>
    <row r="358" spans="2:45" x14ac:dyDescent="0.2">
      <c r="B358" t="s">
        <v>232</v>
      </c>
      <c r="C358" s="31">
        <v>44074</v>
      </c>
      <c r="D358" s="15">
        <v>-193.47</v>
      </c>
      <c r="E358" s="15">
        <v>0</v>
      </c>
      <c r="F358" s="53" t="s">
        <v>133</v>
      </c>
      <c r="G358" t="s">
        <v>362</v>
      </c>
      <c r="H358" s="41" t="s">
        <v>135</v>
      </c>
      <c r="I358" t="s">
        <v>180</v>
      </c>
      <c r="J358" t="s">
        <v>215</v>
      </c>
      <c r="K358" t="s">
        <v>138</v>
      </c>
      <c r="L358" s="17"/>
      <c r="M358" s="17"/>
      <c r="N358" s="17" t="s">
        <v>147</v>
      </c>
      <c r="O358" s="36"/>
      <c r="P358" s="17"/>
      <c r="Q358" s="17"/>
      <c r="U358" t="s">
        <v>357</v>
      </c>
      <c r="V358" t="s">
        <v>363</v>
      </c>
      <c r="X358" s="31">
        <v>44049</v>
      </c>
      <c r="Y358" s="31">
        <v>44049</v>
      </c>
      <c r="AA358" s="31"/>
      <c r="AB358" t="s">
        <v>9</v>
      </c>
      <c r="AC358">
        <v>0</v>
      </c>
      <c r="AD358">
        <v>0</v>
      </c>
      <c r="AE358">
        <v>0</v>
      </c>
      <c r="AF358">
        <v>0</v>
      </c>
      <c r="AG358">
        <v>5</v>
      </c>
      <c r="AH358">
        <v>1</v>
      </c>
      <c r="AI358">
        <v>57147</v>
      </c>
      <c r="AJ358">
        <v>2180</v>
      </c>
      <c r="AK358">
        <v>0</v>
      </c>
      <c r="AL358">
        <v>19</v>
      </c>
      <c r="AO358" s="41"/>
      <c r="AP358" s="41"/>
      <c r="AQ358" t="str">
        <f t="shared" si="10"/>
        <v/>
      </c>
      <c r="AS358" t="str">
        <f t="shared" si="11"/>
        <v>wci_corp</v>
      </c>
    </row>
    <row r="359" spans="2:45" x14ac:dyDescent="0.2">
      <c r="B359" t="s">
        <v>232</v>
      </c>
      <c r="C359" s="31">
        <v>44074</v>
      </c>
      <c r="D359" s="15">
        <v>-273.45999999999998</v>
      </c>
      <c r="E359" s="15">
        <v>0</v>
      </c>
      <c r="F359" s="53" t="s">
        <v>133</v>
      </c>
      <c r="G359" t="s">
        <v>362</v>
      </c>
      <c r="H359" s="41" t="s">
        <v>135</v>
      </c>
      <c r="I359" t="s">
        <v>180</v>
      </c>
      <c r="J359" t="s">
        <v>215</v>
      </c>
      <c r="K359" t="s">
        <v>138</v>
      </c>
      <c r="L359" s="17"/>
      <c r="M359" s="17"/>
      <c r="N359" s="17" t="s">
        <v>147</v>
      </c>
      <c r="O359" s="36"/>
      <c r="P359" s="17"/>
      <c r="Q359" s="17"/>
      <c r="U359" t="s">
        <v>357</v>
      </c>
      <c r="V359" t="s">
        <v>363</v>
      </c>
      <c r="X359" s="31">
        <v>44049</v>
      </c>
      <c r="Y359" s="31">
        <v>44049</v>
      </c>
      <c r="AA359" s="31"/>
      <c r="AB359" t="s">
        <v>9</v>
      </c>
      <c r="AC359">
        <v>0</v>
      </c>
      <c r="AD359">
        <v>0</v>
      </c>
      <c r="AE359">
        <v>0</v>
      </c>
      <c r="AF359">
        <v>0</v>
      </c>
      <c r="AG359">
        <v>5</v>
      </c>
      <c r="AH359">
        <v>1</v>
      </c>
      <c r="AI359">
        <v>57147</v>
      </c>
      <c r="AJ359">
        <v>2180</v>
      </c>
      <c r="AK359">
        <v>0</v>
      </c>
      <c r="AL359">
        <v>19</v>
      </c>
      <c r="AO359" s="41"/>
      <c r="AP359" s="41"/>
      <c r="AQ359" t="str">
        <f t="shared" si="10"/>
        <v/>
      </c>
      <c r="AS359" t="str">
        <f t="shared" si="11"/>
        <v>wci_corp</v>
      </c>
    </row>
    <row r="360" spans="2:45" x14ac:dyDescent="0.2">
      <c r="B360" t="s">
        <v>232</v>
      </c>
      <c r="C360" s="31">
        <v>44074</v>
      </c>
      <c r="D360" s="15">
        <v>-48.37</v>
      </c>
      <c r="E360" s="15">
        <v>0</v>
      </c>
      <c r="F360" s="53" t="s">
        <v>133</v>
      </c>
      <c r="G360" t="s">
        <v>362</v>
      </c>
      <c r="H360" s="41" t="s">
        <v>135</v>
      </c>
      <c r="I360" t="s">
        <v>180</v>
      </c>
      <c r="J360" t="s">
        <v>215</v>
      </c>
      <c r="K360" t="s">
        <v>138</v>
      </c>
      <c r="L360" s="17"/>
      <c r="M360" s="17"/>
      <c r="N360" s="17" t="s">
        <v>147</v>
      </c>
      <c r="O360" s="36"/>
      <c r="P360" s="17"/>
      <c r="Q360" s="17"/>
      <c r="U360" t="s">
        <v>357</v>
      </c>
      <c r="V360" t="s">
        <v>363</v>
      </c>
      <c r="X360" s="31">
        <v>44049</v>
      </c>
      <c r="Y360" s="31">
        <v>44049</v>
      </c>
      <c r="AA360" s="31"/>
      <c r="AB360" t="s">
        <v>9</v>
      </c>
      <c r="AC360">
        <v>0</v>
      </c>
      <c r="AD360">
        <v>0</v>
      </c>
      <c r="AE360">
        <v>0</v>
      </c>
      <c r="AF360">
        <v>0</v>
      </c>
      <c r="AG360">
        <v>5</v>
      </c>
      <c r="AH360">
        <v>1</v>
      </c>
      <c r="AI360">
        <v>57147</v>
      </c>
      <c r="AJ360">
        <v>2180</v>
      </c>
      <c r="AK360">
        <v>0</v>
      </c>
      <c r="AL360">
        <v>19</v>
      </c>
      <c r="AO360" s="41"/>
      <c r="AP360" s="41"/>
      <c r="AQ360" t="str">
        <f t="shared" si="10"/>
        <v/>
      </c>
      <c r="AS360" t="str">
        <f t="shared" si="11"/>
        <v>wci_corp</v>
      </c>
    </row>
    <row r="361" spans="2:45" x14ac:dyDescent="0.2">
      <c r="B361" t="s">
        <v>232</v>
      </c>
      <c r="C361" s="31">
        <v>44074</v>
      </c>
      <c r="D361" s="15">
        <v>645.98</v>
      </c>
      <c r="E361" s="15">
        <v>0</v>
      </c>
      <c r="F361" s="53" t="s">
        <v>133</v>
      </c>
      <c r="G361" t="s">
        <v>364</v>
      </c>
      <c r="H361" s="41" t="s">
        <v>135</v>
      </c>
      <c r="I361" t="s">
        <v>359</v>
      </c>
      <c r="J361" t="s">
        <v>215</v>
      </c>
      <c r="K361" t="s">
        <v>138</v>
      </c>
      <c r="L361" s="17"/>
      <c r="M361" s="17"/>
      <c r="N361" s="17" t="s">
        <v>360</v>
      </c>
      <c r="O361" s="36"/>
      <c r="P361" s="17"/>
      <c r="Q361" s="17"/>
      <c r="U361" t="s">
        <v>361</v>
      </c>
      <c r="V361" t="s">
        <v>365</v>
      </c>
      <c r="X361" s="31">
        <v>44049</v>
      </c>
      <c r="Y361" s="31">
        <v>44049</v>
      </c>
      <c r="AA361" s="31"/>
      <c r="AB361" t="s">
        <v>9</v>
      </c>
      <c r="AC361">
        <v>0</v>
      </c>
      <c r="AD361">
        <v>0</v>
      </c>
      <c r="AE361">
        <v>0</v>
      </c>
      <c r="AF361">
        <v>0</v>
      </c>
      <c r="AG361">
        <v>5</v>
      </c>
      <c r="AH361">
        <v>1</v>
      </c>
      <c r="AI361">
        <v>57147</v>
      </c>
      <c r="AJ361">
        <v>2180</v>
      </c>
      <c r="AK361">
        <v>0</v>
      </c>
      <c r="AL361">
        <v>19</v>
      </c>
      <c r="AO361" s="41"/>
      <c r="AP361" s="41"/>
      <c r="AQ361" t="str">
        <f t="shared" si="10"/>
        <v/>
      </c>
      <c r="AS361" t="str">
        <f t="shared" si="11"/>
        <v>wci_corp</v>
      </c>
    </row>
    <row r="362" spans="2:45" x14ac:dyDescent="0.2">
      <c r="B362" t="s">
        <v>151</v>
      </c>
      <c r="C362" s="31">
        <v>44074</v>
      </c>
      <c r="D362" s="15">
        <v>797.84</v>
      </c>
      <c r="E362" s="15">
        <v>0</v>
      </c>
      <c r="F362" s="53" t="s">
        <v>133</v>
      </c>
      <c r="G362" t="s">
        <v>366</v>
      </c>
      <c r="H362" s="41" t="s">
        <v>135</v>
      </c>
      <c r="I362" t="s">
        <v>367</v>
      </c>
      <c r="J362" t="s">
        <v>215</v>
      </c>
      <c r="K362" t="s">
        <v>138</v>
      </c>
      <c r="L362" s="17"/>
      <c r="M362" s="17"/>
      <c r="N362" s="17" t="s">
        <v>278</v>
      </c>
      <c r="O362" s="36"/>
      <c r="P362" s="17"/>
      <c r="Q362" s="17"/>
      <c r="U362" t="s">
        <v>368</v>
      </c>
      <c r="V362" t="s">
        <v>368</v>
      </c>
      <c r="X362" s="31">
        <v>44076</v>
      </c>
      <c r="Y362" s="31">
        <v>44076</v>
      </c>
      <c r="AA362" s="31"/>
      <c r="AB362" t="s">
        <v>9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52086</v>
      </c>
      <c r="AJ362">
        <v>2180</v>
      </c>
      <c r="AK362">
        <v>0</v>
      </c>
      <c r="AL362">
        <v>19</v>
      </c>
      <c r="AO362" s="41"/>
      <c r="AP362" s="41"/>
      <c r="AQ362" t="str">
        <f t="shared" si="10"/>
        <v/>
      </c>
      <c r="AS362" t="str">
        <f t="shared" si="11"/>
        <v>wci_corp</v>
      </c>
    </row>
    <row r="363" spans="2:45" x14ac:dyDescent="0.2">
      <c r="B363" t="s">
        <v>151</v>
      </c>
      <c r="C363" s="31">
        <v>44074</v>
      </c>
      <c r="D363" s="15">
        <v>109.27</v>
      </c>
      <c r="E363" s="15">
        <v>0</v>
      </c>
      <c r="F363" s="53" t="s">
        <v>133</v>
      </c>
      <c r="G363" t="s">
        <v>366</v>
      </c>
      <c r="H363" s="41" t="s">
        <v>135</v>
      </c>
      <c r="I363" t="s">
        <v>367</v>
      </c>
      <c r="J363" t="s">
        <v>215</v>
      </c>
      <c r="K363" t="s">
        <v>138</v>
      </c>
      <c r="L363" s="17"/>
      <c r="M363" s="17"/>
      <c r="N363" s="17" t="s">
        <v>278</v>
      </c>
      <c r="O363" s="36"/>
      <c r="P363" s="17"/>
      <c r="Q363" s="17"/>
      <c r="U363" t="s">
        <v>368</v>
      </c>
      <c r="V363" t="s">
        <v>368</v>
      </c>
      <c r="X363" s="31">
        <v>44076</v>
      </c>
      <c r="Y363" s="31">
        <v>44076</v>
      </c>
      <c r="AA363" s="31"/>
      <c r="AB363" t="s">
        <v>9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52086</v>
      </c>
      <c r="AJ363">
        <v>2180</v>
      </c>
      <c r="AK363">
        <v>0</v>
      </c>
      <c r="AL363">
        <v>19</v>
      </c>
      <c r="AO363" s="41"/>
      <c r="AP363" s="41"/>
      <c r="AQ363" t="str">
        <f t="shared" si="10"/>
        <v/>
      </c>
      <c r="AS363" t="str">
        <f t="shared" si="11"/>
        <v>wci_corp</v>
      </c>
    </row>
    <row r="364" spans="2:45" x14ac:dyDescent="0.2">
      <c r="B364" t="s">
        <v>151</v>
      </c>
      <c r="C364" s="31">
        <v>44074</v>
      </c>
      <c r="D364" s="15">
        <v>109.28</v>
      </c>
      <c r="E364" s="15">
        <v>0</v>
      </c>
      <c r="F364" s="53" t="s">
        <v>133</v>
      </c>
      <c r="G364" t="s">
        <v>366</v>
      </c>
      <c r="H364" s="41" t="s">
        <v>135</v>
      </c>
      <c r="I364" t="s">
        <v>367</v>
      </c>
      <c r="J364" t="s">
        <v>215</v>
      </c>
      <c r="K364" t="s">
        <v>138</v>
      </c>
      <c r="L364" s="17"/>
      <c r="M364" s="17"/>
      <c r="N364" s="17" t="s">
        <v>278</v>
      </c>
      <c r="O364" s="36"/>
      <c r="P364" s="17"/>
      <c r="Q364" s="17"/>
      <c r="U364" t="s">
        <v>368</v>
      </c>
      <c r="V364" t="s">
        <v>368</v>
      </c>
      <c r="X364" s="31">
        <v>44076</v>
      </c>
      <c r="Y364" s="31">
        <v>44076</v>
      </c>
      <c r="AA364" s="31"/>
      <c r="AB364" t="s">
        <v>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52086</v>
      </c>
      <c r="AJ364">
        <v>2180</v>
      </c>
      <c r="AK364">
        <v>0</v>
      </c>
      <c r="AL364">
        <v>19</v>
      </c>
      <c r="AO364" s="41"/>
      <c r="AP364" s="41"/>
      <c r="AQ364" t="str">
        <f t="shared" si="10"/>
        <v/>
      </c>
      <c r="AS364" t="str">
        <f t="shared" si="11"/>
        <v>wci_corp</v>
      </c>
    </row>
    <row r="365" spans="2:45" x14ac:dyDescent="0.2">
      <c r="B365" t="s">
        <v>232</v>
      </c>
      <c r="C365" s="31">
        <v>44074</v>
      </c>
      <c r="D365" s="15">
        <v>48.37</v>
      </c>
      <c r="E365" s="15">
        <v>0</v>
      </c>
      <c r="F365" s="53" t="s">
        <v>133</v>
      </c>
      <c r="G365" t="s">
        <v>366</v>
      </c>
      <c r="H365" s="41" t="s">
        <v>135</v>
      </c>
      <c r="I365" t="s">
        <v>367</v>
      </c>
      <c r="J365" t="s">
        <v>215</v>
      </c>
      <c r="K365" t="s">
        <v>138</v>
      </c>
      <c r="L365" s="17"/>
      <c r="M365" s="17"/>
      <c r="N365" s="17" t="s">
        <v>147</v>
      </c>
      <c r="O365" s="36"/>
      <c r="P365" s="17"/>
      <c r="Q365" s="17"/>
      <c r="U365" t="s">
        <v>368</v>
      </c>
      <c r="V365" t="s">
        <v>368</v>
      </c>
      <c r="X365" s="31">
        <v>44076</v>
      </c>
      <c r="Y365" s="31">
        <v>44076</v>
      </c>
      <c r="AA365" s="31"/>
      <c r="AB365" t="s">
        <v>9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57147</v>
      </c>
      <c r="AJ365">
        <v>2180</v>
      </c>
      <c r="AK365">
        <v>0</v>
      </c>
      <c r="AL365">
        <v>19</v>
      </c>
      <c r="AO365" s="41"/>
      <c r="AP365" s="41"/>
      <c r="AQ365" t="str">
        <f t="shared" si="10"/>
        <v/>
      </c>
      <c r="AS365" t="str">
        <f t="shared" si="11"/>
        <v>wci_corp</v>
      </c>
    </row>
    <row r="366" spans="2:45" x14ac:dyDescent="0.2">
      <c r="B366" t="s">
        <v>232</v>
      </c>
      <c r="C366" s="31">
        <v>44074</v>
      </c>
      <c r="D366" s="15">
        <v>130.68</v>
      </c>
      <c r="E366" s="15">
        <v>0</v>
      </c>
      <c r="F366" s="53" t="s">
        <v>133</v>
      </c>
      <c r="G366" t="s">
        <v>366</v>
      </c>
      <c r="H366" s="41" t="s">
        <v>135</v>
      </c>
      <c r="I366" t="s">
        <v>367</v>
      </c>
      <c r="J366" t="s">
        <v>215</v>
      </c>
      <c r="K366" t="s">
        <v>138</v>
      </c>
      <c r="L366" s="17"/>
      <c r="M366" s="17"/>
      <c r="N366" s="17" t="s">
        <v>147</v>
      </c>
      <c r="O366" s="36"/>
      <c r="P366" s="17"/>
      <c r="Q366" s="17"/>
      <c r="U366" t="s">
        <v>368</v>
      </c>
      <c r="V366" t="s">
        <v>368</v>
      </c>
      <c r="X366" s="31">
        <v>44076</v>
      </c>
      <c r="Y366" s="31">
        <v>44076</v>
      </c>
      <c r="AA366" s="31"/>
      <c r="AB366" t="s">
        <v>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57147</v>
      </c>
      <c r="AJ366">
        <v>2180</v>
      </c>
      <c r="AK366">
        <v>0</v>
      </c>
      <c r="AL366">
        <v>19</v>
      </c>
      <c r="AO366" s="41"/>
      <c r="AP366" s="41"/>
      <c r="AQ366" t="str">
        <f t="shared" si="10"/>
        <v/>
      </c>
      <c r="AS366" t="str">
        <f t="shared" si="11"/>
        <v>wci_corp</v>
      </c>
    </row>
    <row r="367" spans="2:45" x14ac:dyDescent="0.2">
      <c r="B367" t="s">
        <v>232</v>
      </c>
      <c r="C367" s="31">
        <v>44074</v>
      </c>
      <c r="D367" s="15">
        <v>273.45999999999998</v>
      </c>
      <c r="E367" s="15">
        <v>0</v>
      </c>
      <c r="F367" s="53" t="s">
        <v>133</v>
      </c>
      <c r="G367" t="s">
        <v>366</v>
      </c>
      <c r="H367" s="41" t="s">
        <v>135</v>
      </c>
      <c r="I367" t="s">
        <v>367</v>
      </c>
      <c r="J367" t="s">
        <v>215</v>
      </c>
      <c r="K367" t="s">
        <v>138</v>
      </c>
      <c r="L367" s="17"/>
      <c r="M367" s="17"/>
      <c r="N367" s="17" t="s">
        <v>147</v>
      </c>
      <c r="O367" s="36"/>
      <c r="P367" s="17"/>
      <c r="Q367" s="17"/>
      <c r="U367" t="s">
        <v>368</v>
      </c>
      <c r="V367" t="s">
        <v>368</v>
      </c>
      <c r="X367" s="31">
        <v>44076</v>
      </c>
      <c r="Y367" s="31">
        <v>44076</v>
      </c>
      <c r="AA367" s="31"/>
      <c r="AB367" t="s">
        <v>9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57147</v>
      </c>
      <c r="AJ367">
        <v>2180</v>
      </c>
      <c r="AK367">
        <v>0</v>
      </c>
      <c r="AL367">
        <v>19</v>
      </c>
      <c r="AO367" s="41"/>
      <c r="AP367" s="41"/>
      <c r="AQ367" t="str">
        <f t="shared" si="10"/>
        <v/>
      </c>
      <c r="AS367" t="str">
        <f t="shared" si="11"/>
        <v>wci_corp</v>
      </c>
    </row>
    <row r="368" spans="2:45" x14ac:dyDescent="0.2">
      <c r="B368" t="s">
        <v>232</v>
      </c>
      <c r="C368" s="31">
        <v>44074</v>
      </c>
      <c r="D368" s="15">
        <v>193.47</v>
      </c>
      <c r="E368" s="15">
        <v>0</v>
      </c>
      <c r="F368" s="53" t="s">
        <v>133</v>
      </c>
      <c r="G368" t="s">
        <v>366</v>
      </c>
      <c r="H368" s="41" t="s">
        <v>135</v>
      </c>
      <c r="I368" t="s">
        <v>367</v>
      </c>
      <c r="J368" t="s">
        <v>215</v>
      </c>
      <c r="K368" t="s">
        <v>138</v>
      </c>
      <c r="L368" s="17"/>
      <c r="M368" s="17"/>
      <c r="N368" s="17" t="s">
        <v>147</v>
      </c>
      <c r="O368" s="36"/>
      <c r="P368" s="17"/>
      <c r="Q368" s="17"/>
      <c r="U368" t="s">
        <v>368</v>
      </c>
      <c r="V368" t="s">
        <v>368</v>
      </c>
      <c r="X368" s="31">
        <v>44076</v>
      </c>
      <c r="Y368" s="31">
        <v>44076</v>
      </c>
      <c r="AA368" s="31"/>
      <c r="AB368" t="s">
        <v>9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57147</v>
      </c>
      <c r="AJ368">
        <v>2180</v>
      </c>
      <c r="AK368">
        <v>0</v>
      </c>
      <c r="AL368">
        <v>19</v>
      </c>
      <c r="AO368" s="41"/>
      <c r="AP368" s="41"/>
      <c r="AQ368" t="str">
        <f t="shared" si="10"/>
        <v/>
      </c>
      <c r="AS368" t="str">
        <f t="shared" si="11"/>
        <v>wci_corp</v>
      </c>
    </row>
    <row r="369" spans="2:45" x14ac:dyDescent="0.2">
      <c r="B369" t="s">
        <v>212</v>
      </c>
      <c r="C369" s="31">
        <v>44074</v>
      </c>
      <c r="D369" s="15">
        <v>891.2</v>
      </c>
      <c r="E369" s="15">
        <v>0</v>
      </c>
      <c r="F369" s="53" t="s">
        <v>133</v>
      </c>
      <c r="G369" t="s">
        <v>369</v>
      </c>
      <c r="H369" s="41" t="s">
        <v>135</v>
      </c>
      <c r="I369" t="s">
        <v>370</v>
      </c>
      <c r="J369" t="s">
        <v>137</v>
      </c>
      <c r="K369" t="s">
        <v>138</v>
      </c>
      <c r="L369" s="17"/>
      <c r="M369" s="17"/>
      <c r="N369" s="17" t="s">
        <v>371</v>
      </c>
      <c r="O369" s="36"/>
      <c r="P369" s="17"/>
      <c r="Q369" s="17"/>
      <c r="U369" t="s">
        <v>372</v>
      </c>
      <c r="V369" t="s">
        <v>372</v>
      </c>
      <c r="X369" s="31">
        <v>44077</v>
      </c>
      <c r="Y369" s="31">
        <v>44077</v>
      </c>
      <c r="AA369" s="31"/>
      <c r="AB369" t="s">
        <v>9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50020</v>
      </c>
      <c r="AJ369">
        <v>2180</v>
      </c>
      <c r="AK369">
        <v>0</v>
      </c>
      <c r="AL369">
        <v>19</v>
      </c>
      <c r="AO369" s="41"/>
      <c r="AP369" s="41"/>
      <c r="AQ369" t="str">
        <f t="shared" si="10"/>
        <v/>
      </c>
      <c r="AS369" t="str">
        <f t="shared" si="11"/>
        <v>wci_corp</v>
      </c>
    </row>
    <row r="370" spans="2:45" x14ac:dyDescent="0.2">
      <c r="B370" t="s">
        <v>141</v>
      </c>
      <c r="C370" s="31">
        <v>44074</v>
      </c>
      <c r="D370" s="15">
        <v>650</v>
      </c>
      <c r="E370" s="15">
        <v>0</v>
      </c>
      <c r="F370" s="53" t="s">
        <v>133</v>
      </c>
      <c r="G370" t="s">
        <v>369</v>
      </c>
      <c r="H370" s="41" t="s">
        <v>135</v>
      </c>
      <c r="I370" t="s">
        <v>370</v>
      </c>
      <c r="J370" t="s">
        <v>137</v>
      </c>
      <c r="K370" t="s">
        <v>138</v>
      </c>
      <c r="L370" s="17"/>
      <c r="M370" s="17"/>
      <c r="N370" s="17" t="s">
        <v>373</v>
      </c>
      <c r="O370" s="36"/>
      <c r="P370" s="17"/>
      <c r="Q370" s="17"/>
      <c r="U370" t="s">
        <v>372</v>
      </c>
      <c r="V370" t="s">
        <v>372</v>
      </c>
      <c r="X370" s="31">
        <v>44077</v>
      </c>
      <c r="Y370" s="31">
        <v>44077</v>
      </c>
      <c r="AA370" s="31"/>
      <c r="AB370" t="s">
        <v>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70165</v>
      </c>
      <c r="AJ370">
        <v>2180</v>
      </c>
      <c r="AK370">
        <v>0</v>
      </c>
      <c r="AL370">
        <v>19</v>
      </c>
      <c r="AO370" s="41"/>
      <c r="AP370" s="41"/>
      <c r="AQ370" t="str">
        <f t="shared" si="10"/>
        <v/>
      </c>
      <c r="AS370" t="str">
        <f t="shared" si="11"/>
        <v>wci_corp</v>
      </c>
    </row>
    <row r="371" spans="2:45" x14ac:dyDescent="0.2">
      <c r="B371" t="s">
        <v>141</v>
      </c>
      <c r="C371" s="31">
        <v>44074</v>
      </c>
      <c r="D371" s="15">
        <v>50</v>
      </c>
      <c r="E371" s="15">
        <v>0</v>
      </c>
      <c r="F371" s="53" t="s">
        <v>133</v>
      </c>
      <c r="G371" t="s">
        <v>369</v>
      </c>
      <c r="H371" s="41" t="s">
        <v>135</v>
      </c>
      <c r="I371" t="s">
        <v>370</v>
      </c>
      <c r="J371" t="s">
        <v>137</v>
      </c>
      <c r="K371" t="s">
        <v>138</v>
      </c>
      <c r="L371" s="17"/>
      <c r="M371" s="17"/>
      <c r="N371" s="17" t="s">
        <v>373</v>
      </c>
      <c r="O371" s="36"/>
      <c r="P371" s="17"/>
      <c r="Q371" s="17"/>
      <c r="U371" t="s">
        <v>372</v>
      </c>
      <c r="V371" t="s">
        <v>372</v>
      </c>
      <c r="X371" s="31">
        <v>44077</v>
      </c>
      <c r="Y371" s="31">
        <v>44077</v>
      </c>
      <c r="AA371" s="31"/>
      <c r="AB371" t="s">
        <v>9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70165</v>
      </c>
      <c r="AJ371">
        <v>2180</v>
      </c>
      <c r="AK371">
        <v>0</v>
      </c>
      <c r="AL371">
        <v>19</v>
      </c>
      <c r="AO371" s="41"/>
      <c r="AP371" s="41"/>
      <c r="AQ371" t="str">
        <f t="shared" si="10"/>
        <v/>
      </c>
      <c r="AS371" t="str">
        <f t="shared" si="11"/>
        <v>wci_corp</v>
      </c>
    </row>
    <row r="372" spans="2:45" x14ac:dyDescent="0.2">
      <c r="B372" t="s">
        <v>212</v>
      </c>
      <c r="C372" s="31">
        <v>44074</v>
      </c>
      <c r="D372" s="15">
        <v>811.68</v>
      </c>
      <c r="E372" s="15">
        <v>0</v>
      </c>
      <c r="F372" s="53" t="s">
        <v>133</v>
      </c>
      <c r="G372" t="s">
        <v>374</v>
      </c>
      <c r="H372" s="41" t="s">
        <v>135</v>
      </c>
      <c r="I372" t="s">
        <v>375</v>
      </c>
      <c r="J372" t="s">
        <v>137</v>
      </c>
      <c r="K372" t="s">
        <v>138</v>
      </c>
      <c r="L372" s="17"/>
      <c r="M372" s="17"/>
      <c r="N372" s="17" t="s">
        <v>376</v>
      </c>
      <c r="O372" s="36"/>
      <c r="P372" s="17"/>
      <c r="Q372" s="17"/>
      <c r="U372" t="s">
        <v>377</v>
      </c>
      <c r="V372" t="s">
        <v>377</v>
      </c>
      <c r="X372" s="31">
        <v>44077</v>
      </c>
      <c r="Y372" s="31">
        <v>44077</v>
      </c>
      <c r="AA372" s="31"/>
      <c r="AB372" t="s">
        <v>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50020</v>
      </c>
      <c r="AJ372">
        <v>2180</v>
      </c>
      <c r="AK372">
        <v>0</v>
      </c>
      <c r="AL372">
        <v>19</v>
      </c>
      <c r="AO372" s="41"/>
      <c r="AP372" s="41"/>
      <c r="AQ372" t="str">
        <f t="shared" si="10"/>
        <v/>
      </c>
      <c r="AS372" t="str">
        <f t="shared" si="11"/>
        <v>wci_corp</v>
      </c>
    </row>
    <row r="373" spans="2:45" x14ac:dyDescent="0.2">
      <c r="B373" t="s">
        <v>212</v>
      </c>
      <c r="C373" s="31">
        <v>44074</v>
      </c>
      <c r="D373" s="15">
        <v>2450.8000000000002</v>
      </c>
      <c r="E373" s="15">
        <v>0</v>
      </c>
      <c r="F373" s="53" t="s">
        <v>133</v>
      </c>
      <c r="G373" t="s">
        <v>374</v>
      </c>
      <c r="H373" s="41" t="s">
        <v>135</v>
      </c>
      <c r="I373" t="s">
        <v>375</v>
      </c>
      <c r="J373" t="s">
        <v>137</v>
      </c>
      <c r="K373" t="s">
        <v>138</v>
      </c>
      <c r="L373" s="17"/>
      <c r="M373" s="17"/>
      <c r="N373" s="17" t="s">
        <v>376</v>
      </c>
      <c r="O373" s="36"/>
      <c r="P373" s="17"/>
      <c r="Q373" s="17"/>
      <c r="U373" t="s">
        <v>377</v>
      </c>
      <c r="V373" t="s">
        <v>377</v>
      </c>
      <c r="X373" s="31">
        <v>44077</v>
      </c>
      <c r="Y373" s="31">
        <v>44077</v>
      </c>
      <c r="AA373" s="31"/>
      <c r="AB373" t="s">
        <v>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50020</v>
      </c>
      <c r="AJ373">
        <v>2180</v>
      </c>
      <c r="AK373">
        <v>0</v>
      </c>
      <c r="AL373">
        <v>19</v>
      </c>
      <c r="AO373" s="41"/>
      <c r="AP373" s="41"/>
      <c r="AQ373" t="str">
        <f t="shared" si="10"/>
        <v/>
      </c>
      <c r="AS373" t="str">
        <f t="shared" si="11"/>
        <v>wci_corp</v>
      </c>
    </row>
    <row r="374" spans="2:45" x14ac:dyDescent="0.2">
      <c r="B374" t="s">
        <v>141</v>
      </c>
      <c r="C374" s="31">
        <v>44074</v>
      </c>
      <c r="D374" s="15">
        <v>575</v>
      </c>
      <c r="E374" s="15">
        <v>0</v>
      </c>
      <c r="F374" s="53" t="s">
        <v>133</v>
      </c>
      <c r="G374" t="s">
        <v>374</v>
      </c>
      <c r="H374" s="41" t="s">
        <v>135</v>
      </c>
      <c r="I374" t="s">
        <v>375</v>
      </c>
      <c r="J374" t="s">
        <v>137</v>
      </c>
      <c r="K374" t="s">
        <v>138</v>
      </c>
      <c r="L374" s="17"/>
      <c r="M374" s="17"/>
      <c r="N374" s="17" t="s">
        <v>378</v>
      </c>
      <c r="O374" s="36"/>
      <c r="P374" s="17"/>
      <c r="Q374" s="17"/>
      <c r="U374" t="s">
        <v>377</v>
      </c>
      <c r="V374" t="s">
        <v>377</v>
      </c>
      <c r="X374" s="31">
        <v>44077</v>
      </c>
      <c r="Y374" s="31">
        <v>44077</v>
      </c>
      <c r="AA374" s="31"/>
      <c r="AB374" t="s">
        <v>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70165</v>
      </c>
      <c r="AJ374">
        <v>2180</v>
      </c>
      <c r="AK374">
        <v>0</v>
      </c>
      <c r="AL374">
        <v>19</v>
      </c>
      <c r="AO374" s="41"/>
      <c r="AP374" s="41"/>
      <c r="AQ374" t="str">
        <f t="shared" si="10"/>
        <v/>
      </c>
      <c r="AS374" t="str">
        <f t="shared" si="11"/>
        <v>wci_corp</v>
      </c>
    </row>
    <row r="375" spans="2:45" x14ac:dyDescent="0.2">
      <c r="B375" t="s">
        <v>141</v>
      </c>
      <c r="C375" s="31">
        <v>44074</v>
      </c>
      <c r="D375" s="15">
        <v>50</v>
      </c>
      <c r="E375" s="15">
        <v>0</v>
      </c>
      <c r="F375" s="53" t="s">
        <v>133</v>
      </c>
      <c r="G375" t="s">
        <v>374</v>
      </c>
      <c r="H375" s="41" t="s">
        <v>135</v>
      </c>
      <c r="I375" t="s">
        <v>375</v>
      </c>
      <c r="J375" t="s">
        <v>137</v>
      </c>
      <c r="K375" t="s">
        <v>138</v>
      </c>
      <c r="L375" s="17"/>
      <c r="M375" s="17"/>
      <c r="N375" s="17" t="s">
        <v>378</v>
      </c>
      <c r="O375" s="36"/>
      <c r="P375" s="17"/>
      <c r="Q375" s="17"/>
      <c r="U375" t="s">
        <v>377</v>
      </c>
      <c r="V375" t="s">
        <v>377</v>
      </c>
      <c r="X375" s="31">
        <v>44077</v>
      </c>
      <c r="Y375" s="31">
        <v>44077</v>
      </c>
      <c r="AA375" s="31"/>
      <c r="AB375" t="s">
        <v>9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70165</v>
      </c>
      <c r="AJ375">
        <v>2180</v>
      </c>
      <c r="AK375">
        <v>0</v>
      </c>
      <c r="AL375">
        <v>19</v>
      </c>
      <c r="AO375" s="41"/>
      <c r="AP375" s="41"/>
      <c r="AQ375" t="str">
        <f t="shared" si="10"/>
        <v/>
      </c>
      <c r="AS375" t="str">
        <f t="shared" si="11"/>
        <v>wci_corp</v>
      </c>
    </row>
    <row r="376" spans="2:45" x14ac:dyDescent="0.2">
      <c r="B376" t="s">
        <v>217</v>
      </c>
      <c r="C376" s="31">
        <v>44074</v>
      </c>
      <c r="D376" s="15">
        <v>880</v>
      </c>
      <c r="E376" s="15">
        <v>0</v>
      </c>
      <c r="F376" s="53" t="s">
        <v>133</v>
      </c>
      <c r="G376" t="s">
        <v>379</v>
      </c>
      <c r="H376" s="41" t="s">
        <v>135</v>
      </c>
      <c r="I376" t="s">
        <v>380</v>
      </c>
      <c r="J376" t="s">
        <v>137</v>
      </c>
      <c r="K376" t="s">
        <v>138</v>
      </c>
      <c r="L376" s="17"/>
      <c r="M376" s="17"/>
      <c r="N376" s="17" t="s">
        <v>381</v>
      </c>
      <c r="O376" s="36"/>
      <c r="P376" s="17"/>
      <c r="Q376" s="17"/>
      <c r="U376" t="s">
        <v>382</v>
      </c>
      <c r="V376" t="s">
        <v>382</v>
      </c>
      <c r="X376" s="31">
        <v>44077</v>
      </c>
      <c r="Y376" s="31">
        <v>44077</v>
      </c>
      <c r="AA376" s="31"/>
      <c r="AB376" t="s">
        <v>9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55020</v>
      </c>
      <c r="AJ376">
        <v>2180</v>
      </c>
      <c r="AK376">
        <v>0</v>
      </c>
      <c r="AL376">
        <v>19</v>
      </c>
      <c r="AO376" s="41"/>
      <c r="AP376" s="41"/>
      <c r="AQ376" t="str">
        <f t="shared" si="10"/>
        <v/>
      </c>
      <c r="AS376" t="str">
        <f t="shared" si="11"/>
        <v>wci_corp</v>
      </c>
    </row>
    <row r="377" spans="2:45" x14ac:dyDescent="0.2">
      <c r="B377" t="s">
        <v>141</v>
      </c>
      <c r="C377" s="31">
        <v>44074</v>
      </c>
      <c r="D377" s="15">
        <v>600</v>
      </c>
      <c r="E377" s="15">
        <v>0</v>
      </c>
      <c r="F377" s="53" t="s">
        <v>133</v>
      </c>
      <c r="G377" t="s">
        <v>379</v>
      </c>
      <c r="H377" s="41" t="s">
        <v>135</v>
      </c>
      <c r="I377" t="s">
        <v>380</v>
      </c>
      <c r="J377" t="s">
        <v>137</v>
      </c>
      <c r="K377" t="s">
        <v>138</v>
      </c>
      <c r="L377" s="17"/>
      <c r="M377" s="17"/>
      <c r="N377" s="17" t="s">
        <v>383</v>
      </c>
      <c r="O377" s="36"/>
      <c r="P377" s="17"/>
      <c r="Q377" s="17"/>
      <c r="U377" t="s">
        <v>382</v>
      </c>
      <c r="V377" t="s">
        <v>382</v>
      </c>
      <c r="X377" s="31">
        <v>44077</v>
      </c>
      <c r="Y377" s="31">
        <v>44077</v>
      </c>
      <c r="AA377" s="31"/>
      <c r="AB377" t="s">
        <v>9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70165</v>
      </c>
      <c r="AJ377">
        <v>2180</v>
      </c>
      <c r="AK377">
        <v>0</v>
      </c>
      <c r="AL377">
        <v>19</v>
      </c>
      <c r="AO377" s="41"/>
      <c r="AP377" s="41"/>
      <c r="AQ377" t="str">
        <f t="shared" si="10"/>
        <v/>
      </c>
      <c r="AS377" t="str">
        <f t="shared" si="11"/>
        <v>wci_corp</v>
      </c>
    </row>
    <row r="378" spans="2:45" x14ac:dyDescent="0.2">
      <c r="B378" t="s">
        <v>141</v>
      </c>
      <c r="C378" s="31">
        <v>44074</v>
      </c>
      <c r="D378" s="15">
        <v>50</v>
      </c>
      <c r="E378" s="15">
        <v>0</v>
      </c>
      <c r="F378" s="53" t="s">
        <v>133</v>
      </c>
      <c r="G378" t="s">
        <v>379</v>
      </c>
      <c r="H378" s="41" t="s">
        <v>135</v>
      </c>
      <c r="I378" t="s">
        <v>380</v>
      </c>
      <c r="J378" t="s">
        <v>137</v>
      </c>
      <c r="K378" t="s">
        <v>138</v>
      </c>
      <c r="L378" s="17"/>
      <c r="M378" s="17"/>
      <c r="N378" s="17" t="s">
        <v>383</v>
      </c>
      <c r="O378" s="36"/>
      <c r="P378" s="17"/>
      <c r="Q378" s="17"/>
      <c r="U378" t="s">
        <v>382</v>
      </c>
      <c r="V378" t="s">
        <v>382</v>
      </c>
      <c r="X378" s="31">
        <v>44077</v>
      </c>
      <c r="Y378" s="31">
        <v>44077</v>
      </c>
      <c r="AA378" s="31"/>
      <c r="AB378" t="s">
        <v>9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70165</v>
      </c>
      <c r="AJ378">
        <v>2180</v>
      </c>
      <c r="AK378">
        <v>0</v>
      </c>
      <c r="AL378">
        <v>19</v>
      </c>
      <c r="AO378" s="41"/>
      <c r="AP378" s="41"/>
      <c r="AQ378" t="str">
        <f t="shared" si="10"/>
        <v/>
      </c>
      <c r="AS378" t="str">
        <f t="shared" si="11"/>
        <v>wci_corp</v>
      </c>
    </row>
    <row r="379" spans="2:45" x14ac:dyDescent="0.2">
      <c r="B379" t="s">
        <v>151</v>
      </c>
      <c r="C379" s="31">
        <v>44074</v>
      </c>
      <c r="D379" s="15">
        <v>-797.83</v>
      </c>
      <c r="E379" s="15">
        <v>0</v>
      </c>
      <c r="F379" s="53" t="s">
        <v>133</v>
      </c>
      <c r="G379" t="s">
        <v>384</v>
      </c>
      <c r="H379" s="41" t="s">
        <v>135</v>
      </c>
      <c r="I379" t="s">
        <v>385</v>
      </c>
      <c r="J379" t="s">
        <v>137</v>
      </c>
      <c r="K379" t="s">
        <v>138</v>
      </c>
      <c r="L379" s="17"/>
      <c r="M379" s="17"/>
      <c r="N379" s="17" t="s">
        <v>386</v>
      </c>
      <c r="O379" s="36"/>
      <c r="P379" s="17"/>
      <c r="Q379" s="17"/>
      <c r="U379" t="s">
        <v>387</v>
      </c>
      <c r="V379" t="s">
        <v>387</v>
      </c>
      <c r="X379" s="31">
        <v>44082</v>
      </c>
      <c r="Y379" s="31">
        <v>44082</v>
      </c>
      <c r="AA379" s="31"/>
      <c r="AB379" t="s">
        <v>9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52086</v>
      </c>
      <c r="AJ379">
        <v>2180</v>
      </c>
      <c r="AK379">
        <v>0</v>
      </c>
      <c r="AL379">
        <v>19</v>
      </c>
      <c r="AO379" s="41"/>
      <c r="AP379" s="41"/>
      <c r="AQ379" t="str">
        <f t="shared" si="10"/>
        <v/>
      </c>
      <c r="AS379" t="str">
        <f t="shared" si="11"/>
        <v>wci_corp</v>
      </c>
    </row>
    <row r="380" spans="2:45" x14ac:dyDescent="0.2">
      <c r="B380" t="s">
        <v>151</v>
      </c>
      <c r="C380" s="31">
        <v>44104</v>
      </c>
      <c r="D380" s="15">
        <v>797.83</v>
      </c>
      <c r="E380" s="15">
        <v>0</v>
      </c>
      <c r="F380" s="53" t="s">
        <v>133</v>
      </c>
      <c r="G380" t="s">
        <v>388</v>
      </c>
      <c r="H380" s="41" t="s">
        <v>135</v>
      </c>
      <c r="I380" t="s">
        <v>385</v>
      </c>
      <c r="J380" t="s">
        <v>137</v>
      </c>
      <c r="K380" t="s">
        <v>138</v>
      </c>
      <c r="L380" s="17"/>
      <c r="M380" s="17"/>
      <c r="N380" s="17" t="s">
        <v>386</v>
      </c>
      <c r="O380" s="36"/>
      <c r="P380" s="17"/>
      <c r="Q380" s="17"/>
      <c r="U380" t="s">
        <v>387</v>
      </c>
      <c r="V380" t="s">
        <v>389</v>
      </c>
      <c r="X380" s="31">
        <v>44082</v>
      </c>
      <c r="Y380" s="31">
        <v>44082</v>
      </c>
      <c r="AA380" s="31"/>
      <c r="AB380" t="s">
        <v>9</v>
      </c>
      <c r="AC380">
        <v>0</v>
      </c>
      <c r="AD380">
        <v>0</v>
      </c>
      <c r="AE380">
        <v>0</v>
      </c>
      <c r="AF380">
        <v>0</v>
      </c>
      <c r="AG380">
        <v>5</v>
      </c>
      <c r="AH380">
        <v>1</v>
      </c>
      <c r="AI380">
        <v>52086</v>
      </c>
      <c r="AJ380">
        <v>2180</v>
      </c>
      <c r="AK380">
        <v>0</v>
      </c>
      <c r="AL380">
        <v>19</v>
      </c>
      <c r="AO380" s="41"/>
      <c r="AP380" s="41"/>
      <c r="AQ380" t="str">
        <f t="shared" si="10"/>
        <v/>
      </c>
      <c r="AS380" t="str">
        <f t="shared" si="11"/>
        <v>wci_corp</v>
      </c>
    </row>
    <row r="381" spans="2:45" x14ac:dyDescent="0.2">
      <c r="B381" t="s">
        <v>390</v>
      </c>
      <c r="C381" s="31">
        <v>44104</v>
      </c>
      <c r="D381" s="15">
        <v>600</v>
      </c>
      <c r="E381" s="15">
        <v>0</v>
      </c>
      <c r="F381" s="53" t="s">
        <v>133</v>
      </c>
      <c r="G381" t="s">
        <v>391</v>
      </c>
      <c r="H381" s="41" t="s">
        <v>135</v>
      </c>
      <c r="I381" t="s">
        <v>392</v>
      </c>
      <c r="J381" t="s">
        <v>137</v>
      </c>
      <c r="K381" t="s">
        <v>138</v>
      </c>
      <c r="L381" s="17"/>
      <c r="M381" s="17"/>
      <c r="N381" s="17" t="s">
        <v>393</v>
      </c>
      <c r="O381" s="36"/>
      <c r="P381" s="17"/>
      <c r="Q381" s="17"/>
      <c r="U381" t="s">
        <v>394</v>
      </c>
      <c r="V381" t="s">
        <v>394</v>
      </c>
      <c r="X381" s="31">
        <v>44109</v>
      </c>
      <c r="Y381" s="31">
        <v>44109</v>
      </c>
      <c r="AA381" s="31"/>
      <c r="AB381" t="s">
        <v>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70105</v>
      </c>
      <c r="AJ381">
        <v>2180</v>
      </c>
      <c r="AK381">
        <v>0</v>
      </c>
      <c r="AL381">
        <v>19</v>
      </c>
      <c r="AO381" s="41"/>
      <c r="AP381" s="41"/>
      <c r="AQ381" t="str">
        <f t="shared" si="10"/>
        <v/>
      </c>
      <c r="AS381" t="str">
        <f t="shared" si="11"/>
        <v>wci_corp</v>
      </c>
    </row>
    <row r="382" spans="2:45" x14ac:dyDescent="0.2">
      <c r="B382" t="s">
        <v>390</v>
      </c>
      <c r="C382" s="31">
        <v>44104</v>
      </c>
      <c r="D382" s="15">
        <v>50</v>
      </c>
      <c r="E382" s="15">
        <v>0</v>
      </c>
      <c r="F382" s="53" t="s">
        <v>133</v>
      </c>
      <c r="G382" t="s">
        <v>391</v>
      </c>
      <c r="H382" s="41" t="s">
        <v>135</v>
      </c>
      <c r="I382" t="s">
        <v>392</v>
      </c>
      <c r="J382" t="s">
        <v>137</v>
      </c>
      <c r="K382" t="s">
        <v>138</v>
      </c>
      <c r="L382" s="17"/>
      <c r="M382" s="17"/>
      <c r="N382" s="17" t="s">
        <v>393</v>
      </c>
      <c r="O382" s="36"/>
      <c r="P382" s="17"/>
      <c r="Q382" s="17"/>
      <c r="U382" t="s">
        <v>394</v>
      </c>
      <c r="V382" t="s">
        <v>394</v>
      </c>
      <c r="X382" s="31">
        <v>44109</v>
      </c>
      <c r="Y382" s="31">
        <v>44109</v>
      </c>
      <c r="AA382" s="31"/>
      <c r="AB382" t="s">
        <v>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70105</v>
      </c>
      <c r="AJ382">
        <v>2180</v>
      </c>
      <c r="AK382">
        <v>0</v>
      </c>
      <c r="AL382">
        <v>19</v>
      </c>
      <c r="AO382" s="41"/>
      <c r="AP382" s="41"/>
      <c r="AQ382" t="str">
        <f t="shared" si="10"/>
        <v/>
      </c>
      <c r="AS382" t="str">
        <f t="shared" si="11"/>
        <v>wci_corp</v>
      </c>
    </row>
    <row r="383" spans="2:45" x14ac:dyDescent="0.2">
      <c r="B383" t="s">
        <v>212</v>
      </c>
      <c r="C383" s="31">
        <v>44104</v>
      </c>
      <c r="D383" s="15">
        <v>2834.64</v>
      </c>
      <c r="E383" s="15">
        <v>0</v>
      </c>
      <c r="F383" s="53" t="s">
        <v>133</v>
      </c>
      <c r="G383" t="s">
        <v>395</v>
      </c>
      <c r="H383" s="41" t="s">
        <v>135</v>
      </c>
      <c r="I383" t="s">
        <v>396</v>
      </c>
      <c r="J383" t="s">
        <v>137</v>
      </c>
      <c r="K383" t="s">
        <v>138</v>
      </c>
      <c r="L383" s="17"/>
      <c r="M383" s="17"/>
      <c r="N383" s="17" t="s">
        <v>397</v>
      </c>
      <c r="O383" s="36"/>
      <c r="P383" s="17"/>
      <c r="Q383" s="17"/>
      <c r="U383" t="s">
        <v>398</v>
      </c>
      <c r="V383" t="s">
        <v>398</v>
      </c>
      <c r="X383" s="31">
        <v>44109</v>
      </c>
      <c r="Y383" s="31">
        <v>44109</v>
      </c>
      <c r="AA383" s="31"/>
      <c r="AB383" t="s">
        <v>9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</v>
      </c>
      <c r="AI383">
        <v>50020</v>
      </c>
      <c r="AJ383">
        <v>2180</v>
      </c>
      <c r="AK383">
        <v>0</v>
      </c>
      <c r="AL383">
        <v>19</v>
      </c>
      <c r="AO383" s="41"/>
      <c r="AP383" s="41"/>
      <c r="AQ383" t="str">
        <f t="shared" si="10"/>
        <v/>
      </c>
      <c r="AS383" t="str">
        <f t="shared" si="11"/>
        <v>wci_corp</v>
      </c>
    </row>
    <row r="384" spans="2:45" x14ac:dyDescent="0.2">
      <c r="B384" t="s">
        <v>390</v>
      </c>
      <c r="C384" s="31">
        <v>44104</v>
      </c>
      <c r="D384" s="15">
        <v>575</v>
      </c>
      <c r="E384" s="15">
        <v>0</v>
      </c>
      <c r="F384" s="53" t="s">
        <v>133</v>
      </c>
      <c r="G384" t="s">
        <v>395</v>
      </c>
      <c r="H384" s="41" t="s">
        <v>135</v>
      </c>
      <c r="I384" t="s">
        <v>396</v>
      </c>
      <c r="J384" t="s">
        <v>137</v>
      </c>
      <c r="K384" t="s">
        <v>138</v>
      </c>
      <c r="L384" s="17"/>
      <c r="M384" s="17"/>
      <c r="N384" s="17" t="s">
        <v>399</v>
      </c>
      <c r="O384" s="36"/>
      <c r="P384" s="17"/>
      <c r="Q384" s="17"/>
      <c r="U384" t="s">
        <v>398</v>
      </c>
      <c r="V384" t="s">
        <v>398</v>
      </c>
      <c r="X384" s="31">
        <v>44109</v>
      </c>
      <c r="Y384" s="31">
        <v>44109</v>
      </c>
      <c r="AA384" s="31"/>
      <c r="AB384" t="s">
        <v>9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70105</v>
      </c>
      <c r="AJ384">
        <v>2180</v>
      </c>
      <c r="AK384">
        <v>0</v>
      </c>
      <c r="AL384">
        <v>19</v>
      </c>
      <c r="AO384" s="41"/>
      <c r="AP384" s="41"/>
      <c r="AQ384" t="str">
        <f t="shared" si="10"/>
        <v/>
      </c>
      <c r="AS384" t="str">
        <f t="shared" si="11"/>
        <v>wci_corp</v>
      </c>
    </row>
    <row r="385" spans="2:45" x14ac:dyDescent="0.2">
      <c r="B385" t="s">
        <v>390</v>
      </c>
      <c r="C385" s="31">
        <v>44104</v>
      </c>
      <c r="D385" s="15">
        <v>50</v>
      </c>
      <c r="E385" s="15">
        <v>0</v>
      </c>
      <c r="F385" s="53" t="s">
        <v>133</v>
      </c>
      <c r="G385" t="s">
        <v>395</v>
      </c>
      <c r="H385" s="41" t="s">
        <v>135</v>
      </c>
      <c r="I385" t="s">
        <v>396</v>
      </c>
      <c r="J385" t="s">
        <v>137</v>
      </c>
      <c r="K385" t="s">
        <v>138</v>
      </c>
      <c r="L385" s="17"/>
      <c r="M385" s="17"/>
      <c r="N385" s="17" t="s">
        <v>399</v>
      </c>
      <c r="O385" s="36"/>
      <c r="P385" s="17"/>
      <c r="Q385" s="17"/>
      <c r="U385" t="s">
        <v>398</v>
      </c>
      <c r="V385" t="s">
        <v>398</v>
      </c>
      <c r="X385" s="31">
        <v>44109</v>
      </c>
      <c r="Y385" s="31">
        <v>44109</v>
      </c>
      <c r="AA385" s="31"/>
      <c r="AB385" t="s">
        <v>9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70105</v>
      </c>
      <c r="AJ385">
        <v>2180</v>
      </c>
      <c r="AK385">
        <v>0</v>
      </c>
      <c r="AL385">
        <v>19</v>
      </c>
      <c r="AO385" s="41"/>
      <c r="AP385" s="41"/>
      <c r="AQ385" t="str">
        <f t="shared" si="10"/>
        <v/>
      </c>
      <c r="AS385" t="str">
        <f t="shared" si="11"/>
        <v>wci_corp</v>
      </c>
    </row>
    <row r="386" spans="2:45" x14ac:dyDescent="0.2">
      <c r="B386" t="s">
        <v>212</v>
      </c>
      <c r="C386" s="31">
        <v>44104</v>
      </c>
      <c r="D386" s="15">
        <v>864.96</v>
      </c>
      <c r="E386" s="15">
        <v>0</v>
      </c>
      <c r="F386" s="53" t="s">
        <v>133</v>
      </c>
      <c r="G386" t="s">
        <v>400</v>
      </c>
      <c r="H386" s="41" t="s">
        <v>135</v>
      </c>
      <c r="I386" t="s">
        <v>401</v>
      </c>
      <c r="J386" t="s">
        <v>207</v>
      </c>
      <c r="K386" t="s">
        <v>138</v>
      </c>
      <c r="L386" s="17"/>
      <c r="M386" s="17"/>
      <c r="N386" s="17" t="s">
        <v>402</v>
      </c>
      <c r="O386" s="36"/>
      <c r="P386" s="17"/>
      <c r="Q386" s="17"/>
      <c r="U386" t="s">
        <v>403</v>
      </c>
      <c r="V386" t="s">
        <v>403</v>
      </c>
      <c r="X386" s="31">
        <v>44109</v>
      </c>
      <c r="Y386" s="31">
        <v>44109</v>
      </c>
      <c r="AA386" s="31"/>
      <c r="AB386" t="s">
        <v>9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50020</v>
      </c>
      <c r="AJ386">
        <v>2180</v>
      </c>
      <c r="AK386">
        <v>0</v>
      </c>
      <c r="AL386">
        <v>19</v>
      </c>
      <c r="AO386" s="41"/>
      <c r="AP386" s="41"/>
      <c r="AQ386" t="str">
        <f t="shared" si="10"/>
        <v/>
      </c>
      <c r="AS386" t="str">
        <f t="shared" si="11"/>
        <v>wci_corp</v>
      </c>
    </row>
    <row r="387" spans="2:45" x14ac:dyDescent="0.2">
      <c r="B387" t="s">
        <v>232</v>
      </c>
      <c r="C387" s="31">
        <v>44104</v>
      </c>
      <c r="D387" s="15">
        <v>-36.979999999999997</v>
      </c>
      <c r="E387" s="15">
        <v>0</v>
      </c>
      <c r="F387" s="53" t="s">
        <v>133</v>
      </c>
      <c r="G387" t="s">
        <v>404</v>
      </c>
      <c r="H387" s="41" t="s">
        <v>135</v>
      </c>
      <c r="I387" t="s">
        <v>405</v>
      </c>
      <c r="J387" t="s">
        <v>215</v>
      </c>
      <c r="K387" t="s">
        <v>138</v>
      </c>
      <c r="L387" s="17"/>
      <c r="M387" s="17"/>
      <c r="N387" s="17" t="s">
        <v>406</v>
      </c>
      <c r="O387" s="36"/>
      <c r="P387" s="17"/>
      <c r="Q387" s="17"/>
      <c r="U387" t="s">
        <v>407</v>
      </c>
      <c r="V387" t="s">
        <v>407</v>
      </c>
      <c r="X387" s="31">
        <v>44110</v>
      </c>
      <c r="Y387" s="31">
        <v>44110</v>
      </c>
      <c r="AA387" s="31"/>
      <c r="AB387" t="s">
        <v>9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57147</v>
      </c>
      <c r="AJ387">
        <v>2180</v>
      </c>
      <c r="AK387">
        <v>0</v>
      </c>
      <c r="AL387">
        <v>19</v>
      </c>
      <c r="AO387" s="41"/>
      <c r="AP387" s="41"/>
      <c r="AQ387" t="str">
        <f t="shared" si="10"/>
        <v/>
      </c>
      <c r="AS387" t="str">
        <f t="shared" si="11"/>
        <v>wci_corp</v>
      </c>
    </row>
    <row r="388" spans="2:45" x14ac:dyDescent="0.2">
      <c r="B388" t="s">
        <v>212</v>
      </c>
      <c r="C388" s="31">
        <v>44135</v>
      </c>
      <c r="D388" s="15">
        <v>-864.96</v>
      </c>
      <c r="E388" s="15">
        <v>0</v>
      </c>
      <c r="F388" s="53" t="s">
        <v>133</v>
      </c>
      <c r="G388" t="s">
        <v>408</v>
      </c>
      <c r="H388" s="41" t="s">
        <v>135</v>
      </c>
      <c r="I388" t="s">
        <v>401</v>
      </c>
      <c r="J388" t="s">
        <v>203</v>
      </c>
      <c r="K388" t="s">
        <v>138</v>
      </c>
      <c r="L388" s="17"/>
      <c r="M388" s="17"/>
      <c r="N388" s="17" t="s">
        <v>402</v>
      </c>
      <c r="O388" s="36"/>
      <c r="P388" s="17"/>
      <c r="Q388" s="17"/>
      <c r="U388" t="s">
        <v>403</v>
      </c>
      <c r="V388" t="s">
        <v>409</v>
      </c>
      <c r="X388" s="31">
        <v>44109</v>
      </c>
      <c r="Y388" s="31">
        <v>44109</v>
      </c>
      <c r="AA388" s="31"/>
      <c r="AB388" t="s">
        <v>9</v>
      </c>
      <c r="AC388">
        <v>0</v>
      </c>
      <c r="AD388">
        <v>0</v>
      </c>
      <c r="AE388">
        <v>0</v>
      </c>
      <c r="AF388">
        <v>0</v>
      </c>
      <c r="AG388">
        <v>5</v>
      </c>
      <c r="AH388">
        <v>1</v>
      </c>
      <c r="AI388">
        <v>50020</v>
      </c>
      <c r="AJ388">
        <v>2180</v>
      </c>
      <c r="AK388">
        <v>0</v>
      </c>
      <c r="AL388">
        <v>19</v>
      </c>
      <c r="AO388" s="41"/>
      <c r="AP388" s="41"/>
      <c r="AQ388" t="str">
        <f t="shared" si="10"/>
        <v/>
      </c>
      <c r="AS388" t="str">
        <f t="shared" si="11"/>
        <v>wci_corp</v>
      </c>
    </row>
    <row r="389" spans="2:45" x14ac:dyDescent="0.2">
      <c r="B389" t="s">
        <v>232</v>
      </c>
      <c r="C389" s="31">
        <v>44135</v>
      </c>
      <c r="D389" s="15">
        <v>36.979999999999997</v>
      </c>
      <c r="E389" s="15">
        <v>0</v>
      </c>
      <c r="F389" s="53" t="s">
        <v>133</v>
      </c>
      <c r="G389" t="s">
        <v>410</v>
      </c>
      <c r="H389" s="41" t="s">
        <v>135</v>
      </c>
      <c r="I389" t="s">
        <v>405</v>
      </c>
      <c r="J389" t="s">
        <v>137</v>
      </c>
      <c r="K389" t="s">
        <v>138</v>
      </c>
      <c r="L389" s="17"/>
      <c r="M389" s="17"/>
      <c r="N389" s="17" t="s">
        <v>406</v>
      </c>
      <c r="O389" s="36"/>
      <c r="P389" s="17"/>
      <c r="Q389" s="17"/>
      <c r="U389" t="s">
        <v>407</v>
      </c>
      <c r="V389" t="s">
        <v>411</v>
      </c>
      <c r="X389" s="31">
        <v>44110</v>
      </c>
      <c r="Y389" s="31">
        <v>44111</v>
      </c>
      <c r="AA389" s="31"/>
      <c r="AB389" t="s">
        <v>9</v>
      </c>
      <c r="AC389">
        <v>0</v>
      </c>
      <c r="AD389">
        <v>0</v>
      </c>
      <c r="AE389">
        <v>0</v>
      </c>
      <c r="AF389">
        <v>0</v>
      </c>
      <c r="AG389">
        <v>5</v>
      </c>
      <c r="AH389">
        <v>1</v>
      </c>
      <c r="AI389">
        <v>57147</v>
      </c>
      <c r="AJ389">
        <v>2180</v>
      </c>
      <c r="AK389">
        <v>0</v>
      </c>
      <c r="AL389">
        <v>19</v>
      </c>
      <c r="AO389" s="41"/>
      <c r="AP389" s="41"/>
      <c r="AQ389" t="str">
        <f t="shared" si="10"/>
        <v/>
      </c>
      <c r="AS389" t="str">
        <f t="shared" si="11"/>
        <v>wci_corp</v>
      </c>
    </row>
    <row r="390" spans="2:45" x14ac:dyDescent="0.2">
      <c r="B390" t="s">
        <v>212</v>
      </c>
      <c r="C390" s="31">
        <v>44135</v>
      </c>
      <c r="D390" s="15">
        <v>3466.92</v>
      </c>
      <c r="E390" s="15">
        <v>0</v>
      </c>
      <c r="F390" s="53" t="s">
        <v>133</v>
      </c>
      <c r="G390" t="s">
        <v>412</v>
      </c>
      <c r="H390" s="41" t="s">
        <v>135</v>
      </c>
      <c r="I390" t="s">
        <v>413</v>
      </c>
      <c r="J390" t="s">
        <v>207</v>
      </c>
      <c r="K390" t="s">
        <v>138</v>
      </c>
      <c r="L390" s="17"/>
      <c r="M390" s="17"/>
      <c r="N390" s="17" t="s">
        <v>402</v>
      </c>
      <c r="O390" s="36"/>
      <c r="P390" s="17"/>
      <c r="Q390" s="17"/>
      <c r="U390" t="s">
        <v>414</v>
      </c>
      <c r="V390" t="s">
        <v>414</v>
      </c>
      <c r="X390" s="31">
        <v>44139</v>
      </c>
      <c r="Y390" s="31">
        <v>44140</v>
      </c>
      <c r="AA390" s="31"/>
      <c r="AB390" t="s">
        <v>9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50020</v>
      </c>
      <c r="AJ390">
        <v>2180</v>
      </c>
      <c r="AK390">
        <v>0</v>
      </c>
      <c r="AL390">
        <v>19</v>
      </c>
      <c r="AO390" s="41"/>
      <c r="AP390" s="41"/>
      <c r="AQ390" t="str">
        <f t="shared" si="10"/>
        <v/>
      </c>
      <c r="AS390" t="str">
        <f t="shared" si="11"/>
        <v>wci_corp</v>
      </c>
    </row>
    <row r="391" spans="2:45" x14ac:dyDescent="0.2">
      <c r="B391" t="s">
        <v>212</v>
      </c>
      <c r="C391" s="31">
        <v>44135</v>
      </c>
      <c r="D391" s="15">
        <v>445.6</v>
      </c>
      <c r="E391" s="15">
        <v>0</v>
      </c>
      <c r="F391" s="53" t="s">
        <v>133</v>
      </c>
      <c r="G391" t="s">
        <v>412</v>
      </c>
      <c r="H391" s="41" t="s">
        <v>135</v>
      </c>
      <c r="I391" t="s">
        <v>413</v>
      </c>
      <c r="J391" t="s">
        <v>207</v>
      </c>
      <c r="K391" t="s">
        <v>138</v>
      </c>
      <c r="L391" s="17"/>
      <c r="M391" s="17"/>
      <c r="N391" s="17" t="s">
        <v>402</v>
      </c>
      <c r="O391" s="36"/>
      <c r="P391" s="17"/>
      <c r="Q391" s="17"/>
      <c r="U391" t="s">
        <v>414</v>
      </c>
      <c r="V391" t="s">
        <v>414</v>
      </c>
      <c r="X391" s="31">
        <v>44139</v>
      </c>
      <c r="Y391" s="31">
        <v>44140</v>
      </c>
      <c r="AA391" s="31"/>
      <c r="AB391" t="s">
        <v>9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50020</v>
      </c>
      <c r="AJ391">
        <v>2180</v>
      </c>
      <c r="AK391">
        <v>0</v>
      </c>
      <c r="AL391">
        <v>19</v>
      </c>
      <c r="AO391" s="41"/>
      <c r="AP391" s="41"/>
      <c r="AQ391" t="str">
        <f t="shared" si="10"/>
        <v/>
      </c>
      <c r="AS391" t="str">
        <f t="shared" si="11"/>
        <v>wci_corp</v>
      </c>
    </row>
    <row r="392" spans="2:45" x14ac:dyDescent="0.2">
      <c r="B392" t="s">
        <v>415</v>
      </c>
      <c r="C392" s="31">
        <v>44135</v>
      </c>
      <c r="D392" s="15">
        <v>549.52</v>
      </c>
      <c r="E392" s="15">
        <v>0</v>
      </c>
      <c r="F392" s="53" t="s">
        <v>133</v>
      </c>
      <c r="G392" t="s">
        <v>412</v>
      </c>
      <c r="H392" s="41" t="s">
        <v>135</v>
      </c>
      <c r="I392" t="s">
        <v>413</v>
      </c>
      <c r="J392" t="s">
        <v>207</v>
      </c>
      <c r="K392" t="s">
        <v>138</v>
      </c>
      <c r="L392" s="17"/>
      <c r="M392" s="17"/>
      <c r="N392" s="17" t="s">
        <v>402</v>
      </c>
      <c r="O392" s="36"/>
      <c r="P392" s="17"/>
      <c r="Q392" s="17"/>
      <c r="U392" t="s">
        <v>414</v>
      </c>
      <c r="V392" t="s">
        <v>414</v>
      </c>
      <c r="X392" s="31">
        <v>44139</v>
      </c>
      <c r="Y392" s="31">
        <v>44140</v>
      </c>
      <c r="AA392" s="31"/>
      <c r="AB392" t="s">
        <v>9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70020</v>
      </c>
      <c r="AJ392">
        <v>2180</v>
      </c>
      <c r="AK392">
        <v>0</v>
      </c>
      <c r="AL392">
        <v>19</v>
      </c>
      <c r="AO392" s="41"/>
      <c r="AP392" s="41"/>
      <c r="AQ392" t="str">
        <f t="shared" si="10"/>
        <v/>
      </c>
      <c r="AS392" t="str">
        <f t="shared" si="11"/>
        <v>wci_corp</v>
      </c>
    </row>
    <row r="393" spans="2:45" x14ac:dyDescent="0.2">
      <c r="B393" t="s">
        <v>141</v>
      </c>
      <c r="C393" s="31">
        <v>44135</v>
      </c>
      <c r="D393" s="15">
        <v>575</v>
      </c>
      <c r="E393" s="15">
        <v>0</v>
      </c>
      <c r="F393" s="53" t="s">
        <v>133</v>
      </c>
      <c r="G393" t="s">
        <v>412</v>
      </c>
      <c r="H393" s="41" t="s">
        <v>135</v>
      </c>
      <c r="I393" t="s">
        <v>413</v>
      </c>
      <c r="J393" t="s">
        <v>207</v>
      </c>
      <c r="K393" t="s">
        <v>138</v>
      </c>
      <c r="L393" s="17"/>
      <c r="M393" s="17"/>
      <c r="N393" s="17" t="s">
        <v>416</v>
      </c>
      <c r="O393" s="36"/>
      <c r="P393" s="17"/>
      <c r="Q393" s="17"/>
      <c r="U393" t="s">
        <v>414</v>
      </c>
      <c r="V393" t="s">
        <v>414</v>
      </c>
      <c r="X393" s="31">
        <v>44139</v>
      </c>
      <c r="Y393" s="31">
        <v>44140</v>
      </c>
      <c r="AA393" s="31"/>
      <c r="AB393" t="s">
        <v>9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70165</v>
      </c>
      <c r="AJ393">
        <v>2180</v>
      </c>
      <c r="AK393">
        <v>0</v>
      </c>
      <c r="AL393">
        <v>19</v>
      </c>
      <c r="AO393" s="41"/>
      <c r="AP393" s="41"/>
      <c r="AQ393" t="str">
        <f t="shared" si="10"/>
        <v/>
      </c>
      <c r="AS393" t="str">
        <f t="shared" si="11"/>
        <v>wci_corp</v>
      </c>
    </row>
    <row r="394" spans="2:45" x14ac:dyDescent="0.2">
      <c r="B394" t="s">
        <v>141</v>
      </c>
      <c r="C394" s="31">
        <v>44135</v>
      </c>
      <c r="D394" s="15">
        <v>50</v>
      </c>
      <c r="E394" s="15">
        <v>0</v>
      </c>
      <c r="F394" s="53" t="s">
        <v>133</v>
      </c>
      <c r="G394" t="s">
        <v>412</v>
      </c>
      <c r="H394" s="41" t="s">
        <v>135</v>
      </c>
      <c r="I394" t="s">
        <v>413</v>
      </c>
      <c r="J394" t="s">
        <v>207</v>
      </c>
      <c r="K394" t="s">
        <v>138</v>
      </c>
      <c r="L394" s="17"/>
      <c r="M394" s="17"/>
      <c r="N394" s="17" t="s">
        <v>416</v>
      </c>
      <c r="O394" s="36"/>
      <c r="P394" s="17"/>
      <c r="Q394" s="17"/>
      <c r="U394" t="s">
        <v>414</v>
      </c>
      <c r="V394" t="s">
        <v>414</v>
      </c>
      <c r="X394" s="31">
        <v>44139</v>
      </c>
      <c r="Y394" s="31">
        <v>44140</v>
      </c>
      <c r="AA394" s="31"/>
      <c r="AB394" t="s">
        <v>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70165</v>
      </c>
      <c r="AJ394">
        <v>2180</v>
      </c>
      <c r="AK394">
        <v>0</v>
      </c>
      <c r="AL394">
        <v>19</v>
      </c>
      <c r="AO394" s="41"/>
      <c r="AP394" s="41"/>
      <c r="AQ394" t="str">
        <f t="shared" si="10"/>
        <v/>
      </c>
      <c r="AS394" t="str">
        <f t="shared" si="11"/>
        <v>wci_corp</v>
      </c>
    </row>
    <row r="395" spans="2:45" x14ac:dyDescent="0.2">
      <c r="B395" t="s">
        <v>212</v>
      </c>
      <c r="C395" s="31">
        <v>44135</v>
      </c>
      <c r="D395" s="15">
        <v>445.6</v>
      </c>
      <c r="E395" s="15">
        <v>0</v>
      </c>
      <c r="F395" s="53" t="s">
        <v>133</v>
      </c>
      <c r="G395" t="s">
        <v>417</v>
      </c>
      <c r="H395" s="41" t="s">
        <v>135</v>
      </c>
      <c r="I395" t="s">
        <v>418</v>
      </c>
      <c r="J395" t="s">
        <v>207</v>
      </c>
      <c r="K395" t="s">
        <v>138</v>
      </c>
      <c r="L395" s="17"/>
      <c r="M395" s="17"/>
      <c r="N395" s="17" t="s">
        <v>419</v>
      </c>
      <c r="O395" s="36"/>
      <c r="P395" s="17"/>
      <c r="Q395" s="17"/>
      <c r="U395" t="s">
        <v>420</v>
      </c>
      <c r="V395" t="s">
        <v>420</v>
      </c>
      <c r="X395" s="31">
        <v>44139</v>
      </c>
      <c r="Y395" s="31">
        <v>44140</v>
      </c>
      <c r="AA395" s="31"/>
      <c r="AB395" t="s">
        <v>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50020</v>
      </c>
      <c r="AJ395">
        <v>2180</v>
      </c>
      <c r="AK395">
        <v>0</v>
      </c>
      <c r="AL395">
        <v>19</v>
      </c>
      <c r="AO395" s="41"/>
      <c r="AP395" s="41"/>
      <c r="AQ395" t="str">
        <f t="shared" si="10"/>
        <v/>
      </c>
      <c r="AS395" t="str">
        <f t="shared" si="11"/>
        <v>wci_corp</v>
      </c>
    </row>
    <row r="396" spans="2:45" x14ac:dyDescent="0.2">
      <c r="B396" t="s">
        <v>212</v>
      </c>
      <c r="C396" s="31">
        <v>44135</v>
      </c>
      <c r="D396" s="15">
        <v>668.4</v>
      </c>
      <c r="E396" s="15">
        <v>0</v>
      </c>
      <c r="F396" s="53" t="s">
        <v>133</v>
      </c>
      <c r="G396" t="s">
        <v>417</v>
      </c>
      <c r="H396" s="41" t="s">
        <v>135</v>
      </c>
      <c r="I396" t="s">
        <v>418</v>
      </c>
      <c r="J396" t="s">
        <v>207</v>
      </c>
      <c r="K396" t="s">
        <v>138</v>
      </c>
      <c r="L396" s="17"/>
      <c r="M396" s="17"/>
      <c r="N396" s="17" t="s">
        <v>419</v>
      </c>
      <c r="O396" s="36"/>
      <c r="P396" s="17"/>
      <c r="Q396" s="17"/>
      <c r="U396" t="s">
        <v>420</v>
      </c>
      <c r="V396" t="s">
        <v>420</v>
      </c>
      <c r="X396" s="31">
        <v>44139</v>
      </c>
      <c r="Y396" s="31">
        <v>44140</v>
      </c>
      <c r="AA396" s="31"/>
      <c r="AB396" t="s">
        <v>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50020</v>
      </c>
      <c r="AJ396">
        <v>2180</v>
      </c>
      <c r="AK396">
        <v>0</v>
      </c>
      <c r="AL396">
        <v>19</v>
      </c>
      <c r="AO396" s="41"/>
      <c r="AP396" s="41"/>
      <c r="AQ396" t="str">
        <f t="shared" si="10"/>
        <v/>
      </c>
      <c r="AS396" t="str">
        <f t="shared" si="11"/>
        <v>wci_corp</v>
      </c>
    </row>
    <row r="397" spans="2:45" x14ac:dyDescent="0.2">
      <c r="B397" t="s">
        <v>274</v>
      </c>
      <c r="C397" s="31">
        <v>44135</v>
      </c>
      <c r="D397" s="15">
        <v>1395.36</v>
      </c>
      <c r="E397" s="15">
        <v>0</v>
      </c>
      <c r="F397" s="53" t="s">
        <v>133</v>
      </c>
      <c r="G397" t="s">
        <v>417</v>
      </c>
      <c r="H397" s="41" t="s">
        <v>135</v>
      </c>
      <c r="I397" t="s">
        <v>418</v>
      </c>
      <c r="J397" t="s">
        <v>207</v>
      </c>
      <c r="K397" t="s">
        <v>138</v>
      </c>
      <c r="L397" s="17"/>
      <c r="M397" s="17"/>
      <c r="N397" s="17" t="s">
        <v>419</v>
      </c>
      <c r="O397" s="36"/>
      <c r="P397" s="17"/>
      <c r="Q397" s="17"/>
      <c r="U397" t="s">
        <v>420</v>
      </c>
      <c r="V397" t="s">
        <v>420</v>
      </c>
      <c r="X397" s="31">
        <v>44139</v>
      </c>
      <c r="Y397" s="31">
        <v>44140</v>
      </c>
      <c r="AA397" s="31"/>
      <c r="AB397" t="s">
        <v>9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52020</v>
      </c>
      <c r="AJ397">
        <v>2180</v>
      </c>
      <c r="AK397">
        <v>0</v>
      </c>
      <c r="AL397">
        <v>19</v>
      </c>
      <c r="AO397" s="41"/>
      <c r="AP397" s="41"/>
      <c r="AQ397" t="str">
        <f t="shared" si="10"/>
        <v/>
      </c>
      <c r="AS397" t="str">
        <f t="shared" si="11"/>
        <v>wci_corp</v>
      </c>
    </row>
    <row r="398" spans="2:45" x14ac:dyDescent="0.2">
      <c r="B398" t="s">
        <v>141</v>
      </c>
      <c r="C398" s="31">
        <v>44135</v>
      </c>
      <c r="D398" s="15">
        <v>600</v>
      </c>
      <c r="E398" s="15">
        <v>0</v>
      </c>
      <c r="F398" s="53" t="s">
        <v>133</v>
      </c>
      <c r="G398" t="s">
        <v>417</v>
      </c>
      <c r="H398" s="41" t="s">
        <v>135</v>
      </c>
      <c r="I398" t="s">
        <v>418</v>
      </c>
      <c r="J398" t="s">
        <v>207</v>
      </c>
      <c r="K398" t="s">
        <v>138</v>
      </c>
      <c r="L398" s="17"/>
      <c r="M398" s="17"/>
      <c r="N398" s="17" t="s">
        <v>421</v>
      </c>
      <c r="O398" s="36"/>
      <c r="P398" s="17"/>
      <c r="Q398" s="17"/>
      <c r="U398" t="s">
        <v>420</v>
      </c>
      <c r="V398" t="s">
        <v>420</v>
      </c>
      <c r="X398" s="31">
        <v>44139</v>
      </c>
      <c r="Y398" s="31">
        <v>44140</v>
      </c>
      <c r="AA398" s="31"/>
      <c r="AB398" t="s">
        <v>9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70165</v>
      </c>
      <c r="AJ398">
        <v>2180</v>
      </c>
      <c r="AK398">
        <v>0</v>
      </c>
      <c r="AL398">
        <v>19</v>
      </c>
      <c r="AO398" s="41"/>
      <c r="AP398" s="41"/>
      <c r="AQ398" t="str">
        <f t="shared" si="10"/>
        <v/>
      </c>
      <c r="AS398" t="str">
        <f t="shared" si="11"/>
        <v>wci_corp</v>
      </c>
    </row>
    <row r="399" spans="2:45" x14ac:dyDescent="0.2">
      <c r="B399" t="s">
        <v>141</v>
      </c>
      <c r="C399" s="31">
        <v>44135</v>
      </c>
      <c r="D399" s="15">
        <v>50</v>
      </c>
      <c r="E399" s="15">
        <v>0</v>
      </c>
      <c r="F399" s="53" t="s">
        <v>133</v>
      </c>
      <c r="G399" t="s">
        <v>417</v>
      </c>
      <c r="H399" s="41" t="s">
        <v>135</v>
      </c>
      <c r="I399" t="s">
        <v>418</v>
      </c>
      <c r="J399" t="s">
        <v>207</v>
      </c>
      <c r="K399" t="s">
        <v>138</v>
      </c>
      <c r="L399" s="17"/>
      <c r="M399" s="17"/>
      <c r="N399" s="17" t="s">
        <v>421</v>
      </c>
      <c r="O399" s="36"/>
      <c r="P399" s="17"/>
      <c r="Q399" s="17"/>
      <c r="U399" t="s">
        <v>420</v>
      </c>
      <c r="V399" t="s">
        <v>420</v>
      </c>
      <c r="X399" s="31">
        <v>44139</v>
      </c>
      <c r="Y399" s="31">
        <v>44140</v>
      </c>
      <c r="AA399" s="31"/>
      <c r="AB399" t="s">
        <v>9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70165</v>
      </c>
      <c r="AJ399">
        <v>2180</v>
      </c>
      <c r="AK399">
        <v>0</v>
      </c>
      <c r="AL399">
        <v>19</v>
      </c>
      <c r="AO399" s="41"/>
      <c r="AP399" s="41"/>
      <c r="AQ399" t="str">
        <f t="shared" si="10"/>
        <v/>
      </c>
      <c r="AS399" t="str">
        <f t="shared" si="11"/>
        <v>wci_corp</v>
      </c>
    </row>
    <row r="400" spans="2:45" x14ac:dyDescent="0.2">
      <c r="B400" t="s">
        <v>212</v>
      </c>
      <c r="C400" s="31">
        <v>44135</v>
      </c>
      <c r="D400" s="15">
        <v>640</v>
      </c>
      <c r="E400" s="15">
        <v>0</v>
      </c>
      <c r="F400" s="53" t="s">
        <v>133</v>
      </c>
      <c r="G400" t="s">
        <v>422</v>
      </c>
      <c r="H400" s="41" t="s">
        <v>135</v>
      </c>
      <c r="I400" t="s">
        <v>423</v>
      </c>
      <c r="J400" t="s">
        <v>424</v>
      </c>
      <c r="K400" t="s">
        <v>138</v>
      </c>
      <c r="L400" s="17"/>
      <c r="M400" s="17"/>
      <c r="N400" s="17" t="s">
        <v>425</v>
      </c>
      <c r="O400" s="36"/>
      <c r="P400" s="17"/>
      <c r="Q400" s="17"/>
      <c r="U400" t="s">
        <v>426</v>
      </c>
      <c r="V400" t="s">
        <v>426</v>
      </c>
      <c r="X400" s="31">
        <v>44139</v>
      </c>
      <c r="Y400" s="31">
        <v>44140</v>
      </c>
      <c r="AA400" s="31"/>
      <c r="AB400" t="s">
        <v>9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50020</v>
      </c>
      <c r="AJ400">
        <v>2180</v>
      </c>
      <c r="AK400">
        <v>0</v>
      </c>
      <c r="AL400">
        <v>19</v>
      </c>
      <c r="AO400" s="41"/>
      <c r="AP400" s="41"/>
      <c r="AQ400" t="str">
        <f t="shared" si="10"/>
        <v/>
      </c>
      <c r="AS400" t="str">
        <f t="shared" si="11"/>
        <v>wci_corp</v>
      </c>
    </row>
    <row r="401" spans="2:45" x14ac:dyDescent="0.2">
      <c r="B401" t="s">
        <v>212</v>
      </c>
      <c r="C401" s="31">
        <v>44135</v>
      </c>
      <c r="D401" s="15">
        <v>648.72</v>
      </c>
      <c r="E401" s="15">
        <v>0</v>
      </c>
      <c r="F401" s="53" t="s">
        <v>133</v>
      </c>
      <c r="G401" t="s">
        <v>422</v>
      </c>
      <c r="H401" s="41" t="s">
        <v>135</v>
      </c>
      <c r="I401" t="s">
        <v>423</v>
      </c>
      <c r="J401" t="s">
        <v>424</v>
      </c>
      <c r="K401" t="s">
        <v>138</v>
      </c>
      <c r="L401" s="17"/>
      <c r="M401" s="17"/>
      <c r="N401" s="17" t="s">
        <v>425</v>
      </c>
      <c r="O401" s="36"/>
      <c r="P401" s="17"/>
      <c r="Q401" s="17"/>
      <c r="U401" t="s">
        <v>426</v>
      </c>
      <c r="V401" t="s">
        <v>426</v>
      </c>
      <c r="X401" s="31">
        <v>44139</v>
      </c>
      <c r="Y401" s="31">
        <v>44140</v>
      </c>
      <c r="AA401" s="31"/>
      <c r="AB401" t="s">
        <v>9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50020</v>
      </c>
      <c r="AJ401">
        <v>2180</v>
      </c>
      <c r="AK401">
        <v>0</v>
      </c>
      <c r="AL401">
        <v>19</v>
      </c>
      <c r="AO401" s="41"/>
      <c r="AP401" s="41"/>
      <c r="AQ401" t="str">
        <f t="shared" si="10"/>
        <v/>
      </c>
      <c r="AS401" t="str">
        <f t="shared" si="11"/>
        <v>wci_corp</v>
      </c>
    </row>
    <row r="402" spans="2:45" x14ac:dyDescent="0.2">
      <c r="B402" t="s">
        <v>143</v>
      </c>
      <c r="C402" s="31">
        <v>44160</v>
      </c>
      <c r="D402" s="15">
        <v>19.5</v>
      </c>
      <c r="E402" s="15">
        <v>0</v>
      </c>
      <c r="F402" s="53" t="s">
        <v>133</v>
      </c>
      <c r="G402" t="s">
        <v>427</v>
      </c>
      <c r="H402" s="41" t="s">
        <v>135</v>
      </c>
      <c r="I402" t="s">
        <v>428</v>
      </c>
      <c r="J402" t="s">
        <v>429</v>
      </c>
      <c r="K402" t="s">
        <v>138</v>
      </c>
      <c r="L402" s="17" t="s">
        <v>430</v>
      </c>
      <c r="M402" s="17"/>
      <c r="N402" s="17" t="s">
        <v>431</v>
      </c>
      <c r="O402" s="36">
        <v>44006</v>
      </c>
      <c r="P402" s="17" t="s">
        <v>432</v>
      </c>
      <c r="Q402" s="17">
        <v>66640</v>
      </c>
      <c r="R402" t="s">
        <v>433</v>
      </c>
      <c r="U402" t="s">
        <v>434</v>
      </c>
      <c r="V402" t="s">
        <v>435</v>
      </c>
      <c r="W402">
        <v>2180</v>
      </c>
      <c r="X402" s="31">
        <v>44160</v>
      </c>
      <c r="Y402" s="31">
        <v>44165</v>
      </c>
      <c r="Z402">
        <v>19.5</v>
      </c>
      <c r="AA402" s="31">
        <v>44051</v>
      </c>
      <c r="AB402" t="s">
        <v>9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50086</v>
      </c>
      <c r="AJ402">
        <v>2180</v>
      </c>
      <c r="AK402">
        <v>0</v>
      </c>
      <c r="AL402">
        <v>19</v>
      </c>
      <c r="AO402" s="41"/>
      <c r="AP402" s="41"/>
      <c r="AQ402" t="str">
        <f t="shared" si="10"/>
        <v>VO05605592</v>
      </c>
      <c r="AS402" t="str">
        <f t="shared" si="11"/>
        <v>wci_corp</v>
      </c>
    </row>
    <row r="403" spans="2:45" x14ac:dyDescent="0.2">
      <c r="B403" t="s">
        <v>143</v>
      </c>
      <c r="C403" s="31">
        <v>44160</v>
      </c>
      <c r="D403" s="15">
        <v>34.75</v>
      </c>
      <c r="E403" s="15">
        <v>0</v>
      </c>
      <c r="F403" s="53" t="s">
        <v>133</v>
      </c>
      <c r="G403" t="s">
        <v>427</v>
      </c>
      <c r="H403" s="41" t="s">
        <v>135</v>
      </c>
      <c r="I403" t="s">
        <v>428</v>
      </c>
      <c r="J403" t="s">
        <v>429</v>
      </c>
      <c r="K403" t="s">
        <v>138</v>
      </c>
      <c r="L403" s="17" t="s">
        <v>430</v>
      </c>
      <c r="M403" s="17"/>
      <c r="N403" s="17" t="s">
        <v>431</v>
      </c>
      <c r="O403" s="36">
        <v>43941</v>
      </c>
      <c r="P403" s="17" t="s">
        <v>432</v>
      </c>
      <c r="Q403" s="17">
        <v>65953</v>
      </c>
      <c r="R403" t="s">
        <v>433</v>
      </c>
      <c r="U403" t="s">
        <v>436</v>
      </c>
      <c r="V403" t="s">
        <v>435</v>
      </c>
      <c r="W403">
        <v>2180</v>
      </c>
      <c r="X403" s="31">
        <v>44160</v>
      </c>
      <c r="Y403" s="31">
        <v>44165</v>
      </c>
      <c r="Z403">
        <v>34.75</v>
      </c>
      <c r="AA403" s="31">
        <v>43986</v>
      </c>
      <c r="AB403" t="s">
        <v>9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50086</v>
      </c>
      <c r="AJ403">
        <v>2180</v>
      </c>
      <c r="AK403">
        <v>0</v>
      </c>
      <c r="AL403">
        <v>19</v>
      </c>
      <c r="AO403" s="41"/>
      <c r="AP403" s="41"/>
      <c r="AQ403" t="str">
        <f t="shared" si="10"/>
        <v>VO05605593</v>
      </c>
      <c r="AS403" t="str">
        <f t="shared" si="11"/>
        <v>wci_corp</v>
      </c>
    </row>
    <row r="404" spans="2:45" x14ac:dyDescent="0.2">
      <c r="B404" t="s">
        <v>212</v>
      </c>
      <c r="C404" s="31">
        <v>44165</v>
      </c>
      <c r="D404" s="15">
        <v>-640</v>
      </c>
      <c r="E404" s="15">
        <v>0</v>
      </c>
      <c r="F404" s="53" t="s">
        <v>133</v>
      </c>
      <c r="G404" t="s">
        <v>437</v>
      </c>
      <c r="H404" s="41" t="s">
        <v>135</v>
      </c>
      <c r="I404" t="s">
        <v>423</v>
      </c>
      <c r="J404" t="s">
        <v>207</v>
      </c>
      <c r="K404" t="s">
        <v>138</v>
      </c>
      <c r="L404" s="17"/>
      <c r="M404" s="17"/>
      <c r="N404" s="17" t="s">
        <v>425</v>
      </c>
      <c r="O404" s="36"/>
      <c r="P404" s="17"/>
      <c r="Q404" s="17"/>
      <c r="U404" t="s">
        <v>426</v>
      </c>
      <c r="V404" t="s">
        <v>438</v>
      </c>
      <c r="X404" s="31">
        <v>44139</v>
      </c>
      <c r="Y404" s="31">
        <v>44140</v>
      </c>
      <c r="AA404" s="31"/>
      <c r="AB404" t="s">
        <v>9</v>
      </c>
      <c r="AC404">
        <v>0</v>
      </c>
      <c r="AD404">
        <v>0</v>
      </c>
      <c r="AE404">
        <v>0</v>
      </c>
      <c r="AF404">
        <v>0</v>
      </c>
      <c r="AG404">
        <v>5</v>
      </c>
      <c r="AH404">
        <v>1</v>
      </c>
      <c r="AI404">
        <v>50020</v>
      </c>
      <c r="AJ404">
        <v>2180</v>
      </c>
      <c r="AK404">
        <v>0</v>
      </c>
      <c r="AL404">
        <v>19</v>
      </c>
      <c r="AO404" s="41"/>
      <c r="AP404" s="41"/>
      <c r="AQ404" t="str">
        <f t="shared" si="10"/>
        <v/>
      </c>
      <c r="AS404" t="str">
        <f t="shared" si="11"/>
        <v>wci_corp</v>
      </c>
    </row>
    <row r="405" spans="2:45" x14ac:dyDescent="0.2">
      <c r="B405" t="s">
        <v>212</v>
      </c>
      <c r="C405" s="31">
        <v>44165</v>
      </c>
      <c r="D405" s="15">
        <v>-648.72</v>
      </c>
      <c r="E405" s="15">
        <v>0</v>
      </c>
      <c r="F405" s="53" t="s">
        <v>133</v>
      </c>
      <c r="G405" t="s">
        <v>437</v>
      </c>
      <c r="H405" s="41" t="s">
        <v>135</v>
      </c>
      <c r="I405" t="s">
        <v>423</v>
      </c>
      <c r="J405" t="s">
        <v>207</v>
      </c>
      <c r="K405" t="s">
        <v>138</v>
      </c>
      <c r="L405" s="17"/>
      <c r="M405" s="17"/>
      <c r="N405" s="17" t="s">
        <v>425</v>
      </c>
      <c r="O405" s="36"/>
      <c r="P405" s="17"/>
      <c r="Q405" s="17"/>
      <c r="U405" t="s">
        <v>426</v>
      </c>
      <c r="V405" t="s">
        <v>438</v>
      </c>
      <c r="X405" s="31">
        <v>44139</v>
      </c>
      <c r="Y405" s="31">
        <v>44140</v>
      </c>
      <c r="AA405" s="31"/>
      <c r="AB405" t="s">
        <v>9</v>
      </c>
      <c r="AC405">
        <v>0</v>
      </c>
      <c r="AD405">
        <v>0</v>
      </c>
      <c r="AE405">
        <v>0</v>
      </c>
      <c r="AF405">
        <v>0</v>
      </c>
      <c r="AG405">
        <v>5</v>
      </c>
      <c r="AH405">
        <v>1</v>
      </c>
      <c r="AI405">
        <v>50020</v>
      </c>
      <c r="AJ405">
        <v>2180</v>
      </c>
      <c r="AK405">
        <v>0</v>
      </c>
      <c r="AL405">
        <v>19</v>
      </c>
      <c r="AO405" s="41"/>
      <c r="AP405" s="41"/>
      <c r="AQ405" t="str">
        <f t="shared" ref="AQ405:AQ468" si="12">IF(LEFT(U405,2)="VO",U405,"")</f>
        <v/>
      </c>
      <c r="AS405" t="str">
        <f t="shared" ref="AS405:AS468" si="13">IF(RIGHT(K405,2)="IC",IF(OR(AB405="wci_canada",AB405="wci_can_corp"),"wci_can_Corp","wci_corp"),AB405)</f>
        <v>wci_corp</v>
      </c>
    </row>
    <row r="406" spans="2:45" x14ac:dyDescent="0.2">
      <c r="B406" t="s">
        <v>212</v>
      </c>
      <c r="C406" s="31">
        <v>44165</v>
      </c>
      <c r="D406" s="15">
        <v>640</v>
      </c>
      <c r="E406" s="15">
        <v>0</v>
      </c>
      <c r="F406" s="53" t="s">
        <v>133</v>
      </c>
      <c r="G406" t="s">
        <v>439</v>
      </c>
      <c r="H406" s="41" t="s">
        <v>135</v>
      </c>
      <c r="I406" t="s">
        <v>440</v>
      </c>
      <c r="J406" t="s">
        <v>207</v>
      </c>
      <c r="K406" t="s">
        <v>138</v>
      </c>
      <c r="L406" s="17"/>
      <c r="M406" s="17"/>
      <c r="N406" s="17" t="s">
        <v>425</v>
      </c>
      <c r="O406" s="36"/>
      <c r="P406" s="17"/>
      <c r="Q406" s="17"/>
      <c r="U406" t="s">
        <v>441</v>
      </c>
      <c r="V406" t="s">
        <v>441</v>
      </c>
      <c r="X406" s="31">
        <v>44169</v>
      </c>
      <c r="Y406" s="31">
        <v>44169</v>
      </c>
      <c r="AA406" s="31"/>
      <c r="AB406" t="s">
        <v>9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50020</v>
      </c>
      <c r="AJ406">
        <v>2180</v>
      </c>
      <c r="AK406">
        <v>0</v>
      </c>
      <c r="AL406">
        <v>19</v>
      </c>
      <c r="AO406" s="41"/>
      <c r="AP406" s="41"/>
      <c r="AQ406" t="str">
        <f t="shared" si="12"/>
        <v/>
      </c>
      <c r="AS406" t="str">
        <f t="shared" si="13"/>
        <v>wci_corp</v>
      </c>
    </row>
    <row r="407" spans="2:45" x14ac:dyDescent="0.2">
      <c r="B407" t="s">
        <v>212</v>
      </c>
      <c r="C407" s="31">
        <v>44165</v>
      </c>
      <c r="D407" s="15">
        <v>2093.6</v>
      </c>
      <c r="E407" s="15">
        <v>0</v>
      </c>
      <c r="F407" s="53" t="s">
        <v>133</v>
      </c>
      <c r="G407" t="s">
        <v>439</v>
      </c>
      <c r="H407" s="41" t="s">
        <v>135</v>
      </c>
      <c r="I407" t="s">
        <v>440</v>
      </c>
      <c r="J407" t="s">
        <v>207</v>
      </c>
      <c r="K407" t="s">
        <v>138</v>
      </c>
      <c r="L407" s="17"/>
      <c r="M407" s="17"/>
      <c r="N407" s="17" t="s">
        <v>425</v>
      </c>
      <c r="O407" s="36"/>
      <c r="P407" s="17"/>
      <c r="Q407" s="17"/>
      <c r="U407" t="s">
        <v>441</v>
      </c>
      <c r="V407" t="s">
        <v>441</v>
      </c>
      <c r="X407" s="31">
        <v>44169</v>
      </c>
      <c r="Y407" s="31">
        <v>44169</v>
      </c>
      <c r="AA407" s="31"/>
      <c r="AB407" t="s">
        <v>9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50020</v>
      </c>
      <c r="AJ407">
        <v>2180</v>
      </c>
      <c r="AK407">
        <v>0</v>
      </c>
      <c r="AL407">
        <v>19</v>
      </c>
      <c r="AO407" s="41"/>
      <c r="AP407" s="41"/>
      <c r="AQ407" t="str">
        <f t="shared" si="12"/>
        <v/>
      </c>
      <c r="AS407" t="str">
        <f t="shared" si="13"/>
        <v>wci_corp</v>
      </c>
    </row>
    <row r="408" spans="2:45" x14ac:dyDescent="0.2">
      <c r="B408" t="s">
        <v>212</v>
      </c>
      <c r="C408" s="31">
        <v>44165</v>
      </c>
      <c r="D408" s="15">
        <v>222.8</v>
      </c>
      <c r="E408" s="15">
        <v>0</v>
      </c>
      <c r="F408" s="53" t="s">
        <v>133</v>
      </c>
      <c r="G408" t="s">
        <v>439</v>
      </c>
      <c r="H408" s="41" t="s">
        <v>135</v>
      </c>
      <c r="I408" t="s">
        <v>440</v>
      </c>
      <c r="J408" t="s">
        <v>207</v>
      </c>
      <c r="K408" t="s">
        <v>138</v>
      </c>
      <c r="L408" s="17"/>
      <c r="M408" s="17"/>
      <c r="N408" s="17" t="s">
        <v>425</v>
      </c>
      <c r="O408" s="36"/>
      <c r="P408" s="17"/>
      <c r="Q408" s="17"/>
      <c r="U408" t="s">
        <v>441</v>
      </c>
      <c r="V408" t="s">
        <v>441</v>
      </c>
      <c r="X408" s="31">
        <v>44169</v>
      </c>
      <c r="Y408" s="31">
        <v>44169</v>
      </c>
      <c r="AA408" s="31"/>
      <c r="AB408" t="s">
        <v>9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1</v>
      </c>
      <c r="AI408">
        <v>50020</v>
      </c>
      <c r="AJ408">
        <v>2180</v>
      </c>
      <c r="AK408">
        <v>0</v>
      </c>
      <c r="AL408">
        <v>19</v>
      </c>
      <c r="AO408" s="41"/>
      <c r="AP408" s="41"/>
      <c r="AQ408" t="str">
        <f t="shared" si="12"/>
        <v/>
      </c>
      <c r="AS408" t="str">
        <f t="shared" si="13"/>
        <v>wci_corp</v>
      </c>
    </row>
    <row r="409" spans="2:45" x14ac:dyDescent="0.2">
      <c r="B409" t="s">
        <v>212</v>
      </c>
      <c r="C409" s="31">
        <v>44165</v>
      </c>
      <c r="D409" s="15">
        <v>445.6</v>
      </c>
      <c r="E409" s="15">
        <v>0</v>
      </c>
      <c r="F409" s="53" t="s">
        <v>133</v>
      </c>
      <c r="G409" t="s">
        <v>439</v>
      </c>
      <c r="H409" s="41" t="s">
        <v>135</v>
      </c>
      <c r="I409" t="s">
        <v>440</v>
      </c>
      <c r="J409" t="s">
        <v>207</v>
      </c>
      <c r="K409" t="s">
        <v>138</v>
      </c>
      <c r="L409" s="17"/>
      <c r="M409" s="17"/>
      <c r="N409" s="17" t="s">
        <v>425</v>
      </c>
      <c r="O409" s="36"/>
      <c r="P409" s="17"/>
      <c r="Q409" s="17"/>
      <c r="U409" t="s">
        <v>441</v>
      </c>
      <c r="V409" t="s">
        <v>441</v>
      </c>
      <c r="X409" s="31">
        <v>44169</v>
      </c>
      <c r="Y409" s="31">
        <v>44169</v>
      </c>
      <c r="AA409" s="31"/>
      <c r="AB409" t="s">
        <v>9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50020</v>
      </c>
      <c r="AJ409">
        <v>2180</v>
      </c>
      <c r="AK409">
        <v>0</v>
      </c>
      <c r="AL409">
        <v>19</v>
      </c>
      <c r="AO409" s="41"/>
      <c r="AP409" s="41"/>
      <c r="AQ409" t="str">
        <f t="shared" si="12"/>
        <v/>
      </c>
      <c r="AS409" t="str">
        <f t="shared" si="13"/>
        <v>wci_corp</v>
      </c>
    </row>
    <row r="410" spans="2:45" x14ac:dyDescent="0.2">
      <c r="B410" t="s">
        <v>141</v>
      </c>
      <c r="C410" s="31">
        <v>44165</v>
      </c>
      <c r="D410" s="15">
        <v>600</v>
      </c>
      <c r="E410" s="15">
        <v>0</v>
      </c>
      <c r="F410" s="53" t="s">
        <v>133</v>
      </c>
      <c r="G410" t="s">
        <v>439</v>
      </c>
      <c r="H410" s="41" t="s">
        <v>135</v>
      </c>
      <c r="I410" t="s">
        <v>440</v>
      </c>
      <c r="J410" t="s">
        <v>207</v>
      </c>
      <c r="K410" t="s">
        <v>138</v>
      </c>
      <c r="L410" s="17"/>
      <c r="M410" s="17"/>
      <c r="N410" s="17" t="s">
        <v>442</v>
      </c>
      <c r="O410" s="36"/>
      <c r="P410" s="17"/>
      <c r="Q410" s="17"/>
      <c r="U410" t="s">
        <v>441</v>
      </c>
      <c r="V410" t="s">
        <v>441</v>
      </c>
      <c r="X410" s="31">
        <v>44169</v>
      </c>
      <c r="Y410" s="31">
        <v>44169</v>
      </c>
      <c r="AA410" s="31"/>
      <c r="AB410" t="s">
        <v>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1</v>
      </c>
      <c r="AI410">
        <v>70165</v>
      </c>
      <c r="AJ410">
        <v>2180</v>
      </c>
      <c r="AK410">
        <v>0</v>
      </c>
      <c r="AL410">
        <v>19</v>
      </c>
      <c r="AO410" s="41"/>
      <c r="AP410" s="41"/>
      <c r="AQ410" t="str">
        <f t="shared" si="12"/>
        <v/>
      </c>
      <c r="AS410" t="str">
        <f t="shared" si="13"/>
        <v>wci_corp</v>
      </c>
    </row>
    <row r="411" spans="2:45" x14ac:dyDescent="0.2">
      <c r="B411" t="s">
        <v>141</v>
      </c>
      <c r="C411" s="31">
        <v>44165</v>
      </c>
      <c r="D411" s="15">
        <v>50</v>
      </c>
      <c r="E411" s="15">
        <v>0</v>
      </c>
      <c r="F411" s="53" t="s">
        <v>133</v>
      </c>
      <c r="G411" t="s">
        <v>439</v>
      </c>
      <c r="H411" s="41" t="s">
        <v>135</v>
      </c>
      <c r="I411" t="s">
        <v>440</v>
      </c>
      <c r="J411" t="s">
        <v>207</v>
      </c>
      <c r="K411" t="s">
        <v>138</v>
      </c>
      <c r="L411" s="17"/>
      <c r="M411" s="17"/>
      <c r="N411" s="17" t="s">
        <v>442</v>
      </c>
      <c r="O411" s="36"/>
      <c r="P411" s="17"/>
      <c r="Q411" s="17"/>
      <c r="U411" t="s">
        <v>441</v>
      </c>
      <c r="V411" t="s">
        <v>441</v>
      </c>
      <c r="X411" s="31">
        <v>44169</v>
      </c>
      <c r="Y411" s="31">
        <v>44169</v>
      </c>
      <c r="AA411" s="31"/>
      <c r="AB411" t="s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</v>
      </c>
      <c r="AI411">
        <v>70165</v>
      </c>
      <c r="AJ411">
        <v>2180</v>
      </c>
      <c r="AK411">
        <v>0</v>
      </c>
      <c r="AL411">
        <v>19</v>
      </c>
      <c r="AO411" s="41"/>
      <c r="AP411" s="41"/>
      <c r="AQ411" t="str">
        <f t="shared" si="12"/>
        <v/>
      </c>
      <c r="AS411" t="str">
        <f t="shared" si="13"/>
        <v>wci_corp</v>
      </c>
    </row>
    <row r="412" spans="2:45" x14ac:dyDescent="0.2">
      <c r="B412" t="s">
        <v>212</v>
      </c>
      <c r="C412" s="31">
        <v>44165</v>
      </c>
      <c r="D412" s="15">
        <v>212</v>
      </c>
      <c r="E412" s="15">
        <v>0</v>
      </c>
      <c r="F412" s="53" t="s">
        <v>133</v>
      </c>
      <c r="G412" t="s">
        <v>443</v>
      </c>
      <c r="H412" s="41" t="s">
        <v>135</v>
      </c>
      <c r="I412" t="s">
        <v>444</v>
      </c>
      <c r="J412" t="s">
        <v>207</v>
      </c>
      <c r="K412" t="s">
        <v>138</v>
      </c>
      <c r="L412" s="17"/>
      <c r="M412" s="17"/>
      <c r="N412" s="17" t="s">
        <v>445</v>
      </c>
      <c r="O412" s="36"/>
      <c r="P412" s="17"/>
      <c r="Q412" s="17"/>
      <c r="U412" t="s">
        <v>446</v>
      </c>
      <c r="V412" t="s">
        <v>446</v>
      </c>
      <c r="X412" s="31">
        <v>44169</v>
      </c>
      <c r="Y412" s="31">
        <v>44169</v>
      </c>
      <c r="AA412" s="31"/>
      <c r="AB412" t="s">
        <v>9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</v>
      </c>
      <c r="AI412">
        <v>50020</v>
      </c>
      <c r="AJ412">
        <v>2180</v>
      </c>
      <c r="AK412">
        <v>0</v>
      </c>
      <c r="AL412">
        <v>19</v>
      </c>
      <c r="AO412" s="41"/>
      <c r="AP412" s="41"/>
      <c r="AQ412" t="str">
        <f t="shared" si="12"/>
        <v/>
      </c>
      <c r="AS412" t="str">
        <f t="shared" si="13"/>
        <v>wci_corp</v>
      </c>
    </row>
    <row r="413" spans="2:45" x14ac:dyDescent="0.2">
      <c r="B413" t="s">
        <v>212</v>
      </c>
      <c r="C413" s="31">
        <v>44165</v>
      </c>
      <c r="D413" s="15">
        <v>668.48</v>
      </c>
      <c r="E413" s="15">
        <v>0</v>
      </c>
      <c r="F413" s="53" t="s">
        <v>133</v>
      </c>
      <c r="G413" t="s">
        <v>443</v>
      </c>
      <c r="H413" s="41" t="s">
        <v>135</v>
      </c>
      <c r="I413" t="s">
        <v>444</v>
      </c>
      <c r="J413" t="s">
        <v>207</v>
      </c>
      <c r="K413" t="s">
        <v>138</v>
      </c>
      <c r="L413" s="17"/>
      <c r="M413" s="17"/>
      <c r="N413" s="17" t="s">
        <v>445</v>
      </c>
      <c r="O413" s="36"/>
      <c r="P413" s="17"/>
      <c r="Q413" s="17"/>
      <c r="U413" t="s">
        <v>446</v>
      </c>
      <c r="V413" t="s">
        <v>446</v>
      </c>
      <c r="X413" s="31">
        <v>44169</v>
      </c>
      <c r="Y413" s="31">
        <v>44169</v>
      </c>
      <c r="AA413" s="31"/>
      <c r="AB413" t="s">
        <v>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50020</v>
      </c>
      <c r="AJ413">
        <v>2180</v>
      </c>
      <c r="AK413">
        <v>0</v>
      </c>
      <c r="AL413">
        <v>19</v>
      </c>
      <c r="AO413" s="41"/>
      <c r="AP413" s="41"/>
      <c r="AQ413" t="str">
        <f t="shared" si="12"/>
        <v/>
      </c>
      <c r="AS413" t="str">
        <f t="shared" si="13"/>
        <v>wci_corp</v>
      </c>
    </row>
    <row r="414" spans="2:45" x14ac:dyDescent="0.2">
      <c r="B414" t="s">
        <v>217</v>
      </c>
      <c r="C414" s="31">
        <v>44165</v>
      </c>
      <c r="D414" s="15">
        <v>272</v>
      </c>
      <c r="E414" s="15">
        <v>0</v>
      </c>
      <c r="F414" s="53" t="s">
        <v>133</v>
      </c>
      <c r="G414" t="s">
        <v>443</v>
      </c>
      <c r="H414" s="41" t="s">
        <v>135</v>
      </c>
      <c r="I414" t="s">
        <v>444</v>
      </c>
      <c r="J414" t="s">
        <v>207</v>
      </c>
      <c r="K414" t="s">
        <v>138</v>
      </c>
      <c r="L414" s="17"/>
      <c r="M414" s="17"/>
      <c r="N414" s="17" t="s">
        <v>445</v>
      </c>
      <c r="O414" s="36"/>
      <c r="P414" s="17"/>
      <c r="Q414" s="17"/>
      <c r="U414" t="s">
        <v>446</v>
      </c>
      <c r="V414" t="s">
        <v>446</v>
      </c>
      <c r="X414" s="31">
        <v>44169</v>
      </c>
      <c r="Y414" s="31">
        <v>44169</v>
      </c>
      <c r="AA414" s="31"/>
      <c r="AB414" t="s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55020</v>
      </c>
      <c r="AJ414">
        <v>2180</v>
      </c>
      <c r="AK414">
        <v>0</v>
      </c>
      <c r="AL414">
        <v>19</v>
      </c>
      <c r="AO414" s="41"/>
      <c r="AP414" s="41"/>
      <c r="AQ414" t="str">
        <f t="shared" si="12"/>
        <v/>
      </c>
      <c r="AS414" t="str">
        <f t="shared" si="13"/>
        <v>wci_corp</v>
      </c>
    </row>
    <row r="415" spans="2:45" x14ac:dyDescent="0.2">
      <c r="B415" t="s">
        <v>217</v>
      </c>
      <c r="C415" s="31">
        <v>44165</v>
      </c>
      <c r="D415" s="15">
        <v>469.68</v>
      </c>
      <c r="E415" s="15">
        <v>0</v>
      </c>
      <c r="F415" s="53" t="s">
        <v>133</v>
      </c>
      <c r="G415" t="s">
        <v>443</v>
      </c>
      <c r="H415" s="41" t="s">
        <v>135</v>
      </c>
      <c r="I415" t="s">
        <v>444</v>
      </c>
      <c r="J415" t="s">
        <v>207</v>
      </c>
      <c r="K415" t="s">
        <v>138</v>
      </c>
      <c r="L415" s="17"/>
      <c r="M415" s="17"/>
      <c r="N415" s="17" t="s">
        <v>445</v>
      </c>
      <c r="O415" s="36"/>
      <c r="P415" s="17"/>
      <c r="Q415" s="17"/>
      <c r="U415" t="s">
        <v>446</v>
      </c>
      <c r="V415" t="s">
        <v>446</v>
      </c>
      <c r="X415" s="31">
        <v>44169</v>
      </c>
      <c r="Y415" s="31">
        <v>44169</v>
      </c>
      <c r="AA415" s="31"/>
      <c r="AB415" t="s">
        <v>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55020</v>
      </c>
      <c r="AJ415">
        <v>2180</v>
      </c>
      <c r="AK415">
        <v>0</v>
      </c>
      <c r="AL415">
        <v>19</v>
      </c>
      <c r="AO415" s="41"/>
      <c r="AP415" s="41"/>
      <c r="AQ415" t="str">
        <f t="shared" si="12"/>
        <v/>
      </c>
      <c r="AS415" t="str">
        <f t="shared" si="13"/>
        <v>wci_corp</v>
      </c>
    </row>
    <row r="416" spans="2:45" x14ac:dyDescent="0.2">
      <c r="B416" t="s">
        <v>212</v>
      </c>
      <c r="C416" s="31">
        <v>44165</v>
      </c>
      <c r="D416" s="15">
        <v>3342</v>
      </c>
      <c r="E416" s="15">
        <v>0</v>
      </c>
      <c r="F416" s="53" t="s">
        <v>133</v>
      </c>
      <c r="G416" t="s">
        <v>447</v>
      </c>
      <c r="H416" s="41" t="s">
        <v>135</v>
      </c>
      <c r="I416" t="s">
        <v>448</v>
      </c>
      <c r="J416" t="s">
        <v>207</v>
      </c>
      <c r="K416" t="s">
        <v>138</v>
      </c>
      <c r="L416" s="17"/>
      <c r="M416" s="17"/>
      <c r="N416" s="17" t="s">
        <v>449</v>
      </c>
      <c r="O416" s="36"/>
      <c r="P416" s="17"/>
      <c r="Q416" s="17"/>
      <c r="U416" t="s">
        <v>450</v>
      </c>
      <c r="V416" t="s">
        <v>450</v>
      </c>
      <c r="X416" s="31">
        <v>44169</v>
      </c>
      <c r="Y416" s="31">
        <v>44169</v>
      </c>
      <c r="AA416" s="31"/>
      <c r="AB416" t="s">
        <v>9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50020</v>
      </c>
      <c r="AJ416">
        <v>2180</v>
      </c>
      <c r="AK416">
        <v>0</v>
      </c>
      <c r="AL416">
        <v>19</v>
      </c>
      <c r="AO416" s="41"/>
      <c r="AP416" s="41"/>
      <c r="AQ416" t="str">
        <f t="shared" si="12"/>
        <v/>
      </c>
      <c r="AS416" t="str">
        <f t="shared" si="13"/>
        <v>wci_corp</v>
      </c>
    </row>
    <row r="417" spans="2:45" x14ac:dyDescent="0.2">
      <c r="B417" t="s">
        <v>212</v>
      </c>
      <c r="C417" s="31">
        <v>44165</v>
      </c>
      <c r="D417" s="15">
        <v>1130</v>
      </c>
      <c r="E417" s="15">
        <v>0</v>
      </c>
      <c r="F417" s="53" t="s">
        <v>133</v>
      </c>
      <c r="G417" t="s">
        <v>447</v>
      </c>
      <c r="H417" s="41" t="s">
        <v>135</v>
      </c>
      <c r="I417" t="s">
        <v>448</v>
      </c>
      <c r="J417" t="s">
        <v>207</v>
      </c>
      <c r="K417" t="s">
        <v>138</v>
      </c>
      <c r="L417" s="17"/>
      <c r="M417" s="17"/>
      <c r="N417" s="17" t="s">
        <v>449</v>
      </c>
      <c r="O417" s="36"/>
      <c r="P417" s="17"/>
      <c r="Q417" s="17"/>
      <c r="U417" t="s">
        <v>450</v>
      </c>
      <c r="V417" t="s">
        <v>450</v>
      </c>
      <c r="X417" s="31">
        <v>44169</v>
      </c>
      <c r="Y417" s="31">
        <v>44169</v>
      </c>
      <c r="AA417" s="31"/>
      <c r="AB417" t="s">
        <v>9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50020</v>
      </c>
      <c r="AJ417">
        <v>2180</v>
      </c>
      <c r="AK417">
        <v>0</v>
      </c>
      <c r="AL417">
        <v>19</v>
      </c>
      <c r="AO417" s="41"/>
      <c r="AP417" s="41"/>
      <c r="AQ417" t="str">
        <f t="shared" si="12"/>
        <v/>
      </c>
      <c r="AS417" t="str">
        <f t="shared" si="13"/>
        <v>wci_corp</v>
      </c>
    </row>
    <row r="418" spans="2:45" x14ac:dyDescent="0.2">
      <c r="B418" t="s">
        <v>217</v>
      </c>
      <c r="C418" s="31">
        <v>44165</v>
      </c>
      <c r="D418" s="15">
        <v>156.56</v>
      </c>
      <c r="E418" s="15">
        <v>0</v>
      </c>
      <c r="F418" s="53" t="s">
        <v>133</v>
      </c>
      <c r="G418" t="s">
        <v>447</v>
      </c>
      <c r="H418" s="41" t="s">
        <v>135</v>
      </c>
      <c r="I418" t="s">
        <v>448</v>
      </c>
      <c r="J418" t="s">
        <v>207</v>
      </c>
      <c r="K418" t="s">
        <v>138</v>
      </c>
      <c r="L418" s="17"/>
      <c r="M418" s="17"/>
      <c r="N418" s="17" t="s">
        <v>449</v>
      </c>
      <c r="O418" s="36"/>
      <c r="P418" s="17"/>
      <c r="Q418" s="17"/>
      <c r="U418" t="s">
        <v>450</v>
      </c>
      <c r="V418" t="s">
        <v>450</v>
      </c>
      <c r="X418" s="31">
        <v>44169</v>
      </c>
      <c r="Y418" s="31">
        <v>44169</v>
      </c>
      <c r="AA418" s="31"/>
      <c r="AB418" t="s">
        <v>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55020</v>
      </c>
      <c r="AJ418">
        <v>2180</v>
      </c>
      <c r="AK418">
        <v>0</v>
      </c>
      <c r="AL418">
        <v>19</v>
      </c>
      <c r="AO418" s="41"/>
      <c r="AP418" s="41"/>
      <c r="AQ418" t="str">
        <f t="shared" si="12"/>
        <v/>
      </c>
      <c r="AS418" t="str">
        <f t="shared" si="13"/>
        <v>wci_corp</v>
      </c>
    </row>
    <row r="419" spans="2:45" x14ac:dyDescent="0.2">
      <c r="B419" t="s">
        <v>217</v>
      </c>
      <c r="C419" s="31">
        <v>44165</v>
      </c>
      <c r="D419" s="15">
        <v>408</v>
      </c>
      <c r="E419" s="15">
        <v>0</v>
      </c>
      <c r="F419" s="53" t="s">
        <v>133</v>
      </c>
      <c r="G419" t="s">
        <v>447</v>
      </c>
      <c r="H419" s="41" t="s">
        <v>135</v>
      </c>
      <c r="I419" t="s">
        <v>448</v>
      </c>
      <c r="J419" t="s">
        <v>207</v>
      </c>
      <c r="K419" t="s">
        <v>138</v>
      </c>
      <c r="L419" s="17"/>
      <c r="M419" s="17"/>
      <c r="N419" s="17" t="s">
        <v>449</v>
      </c>
      <c r="O419" s="36"/>
      <c r="P419" s="17"/>
      <c r="Q419" s="17"/>
      <c r="U419" t="s">
        <v>450</v>
      </c>
      <c r="V419" t="s">
        <v>450</v>
      </c>
      <c r="X419" s="31">
        <v>44169</v>
      </c>
      <c r="Y419" s="31">
        <v>44169</v>
      </c>
      <c r="AA419" s="31"/>
      <c r="AB419" t="s">
        <v>9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55020</v>
      </c>
      <c r="AJ419">
        <v>2180</v>
      </c>
      <c r="AK419">
        <v>0</v>
      </c>
      <c r="AL419">
        <v>19</v>
      </c>
      <c r="AO419" s="41"/>
      <c r="AP419" s="41"/>
      <c r="AQ419" t="str">
        <f t="shared" si="12"/>
        <v/>
      </c>
      <c r="AS419" t="str">
        <f t="shared" si="13"/>
        <v>wci_corp</v>
      </c>
    </row>
    <row r="420" spans="2:45" x14ac:dyDescent="0.2">
      <c r="B420" t="s">
        <v>141</v>
      </c>
      <c r="C420" s="31">
        <v>44165</v>
      </c>
      <c r="D420" s="15">
        <v>600</v>
      </c>
      <c r="E420" s="15">
        <v>0</v>
      </c>
      <c r="F420" s="53" t="s">
        <v>133</v>
      </c>
      <c r="G420" t="s">
        <v>447</v>
      </c>
      <c r="H420" s="41" t="s">
        <v>135</v>
      </c>
      <c r="I420" t="s">
        <v>448</v>
      </c>
      <c r="J420" t="s">
        <v>207</v>
      </c>
      <c r="K420" t="s">
        <v>138</v>
      </c>
      <c r="L420" s="17"/>
      <c r="M420" s="17"/>
      <c r="N420" s="17" t="s">
        <v>451</v>
      </c>
      <c r="O420" s="36"/>
      <c r="P420" s="17"/>
      <c r="Q420" s="17"/>
      <c r="U420" t="s">
        <v>450</v>
      </c>
      <c r="V420" t="s">
        <v>450</v>
      </c>
      <c r="X420" s="31">
        <v>44169</v>
      </c>
      <c r="Y420" s="31">
        <v>44169</v>
      </c>
      <c r="AA420" s="31"/>
      <c r="AB420" t="s">
        <v>9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70165</v>
      </c>
      <c r="AJ420">
        <v>2180</v>
      </c>
      <c r="AK420">
        <v>0</v>
      </c>
      <c r="AL420">
        <v>19</v>
      </c>
      <c r="AO420" s="41"/>
      <c r="AP420" s="41"/>
      <c r="AQ420" t="str">
        <f t="shared" si="12"/>
        <v/>
      </c>
      <c r="AS420" t="str">
        <f t="shared" si="13"/>
        <v>wci_corp</v>
      </c>
    </row>
    <row r="421" spans="2:45" x14ac:dyDescent="0.2">
      <c r="B421" t="s">
        <v>141</v>
      </c>
      <c r="C421" s="31">
        <v>44165</v>
      </c>
      <c r="D421" s="15">
        <v>50</v>
      </c>
      <c r="E421" s="15">
        <v>0</v>
      </c>
      <c r="F421" s="53" t="s">
        <v>133</v>
      </c>
      <c r="G421" t="s">
        <v>447</v>
      </c>
      <c r="H421" s="41" t="s">
        <v>135</v>
      </c>
      <c r="I421" t="s">
        <v>448</v>
      </c>
      <c r="J421" t="s">
        <v>207</v>
      </c>
      <c r="K421" t="s">
        <v>138</v>
      </c>
      <c r="L421" s="17"/>
      <c r="M421" s="17"/>
      <c r="N421" s="17" t="s">
        <v>451</v>
      </c>
      <c r="O421" s="36"/>
      <c r="P421" s="17"/>
      <c r="Q421" s="17"/>
      <c r="U421" t="s">
        <v>450</v>
      </c>
      <c r="V421" t="s">
        <v>450</v>
      </c>
      <c r="X421" s="31">
        <v>44169</v>
      </c>
      <c r="Y421" s="31">
        <v>44169</v>
      </c>
      <c r="AA421" s="31"/>
      <c r="AB421" t="s">
        <v>9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70165</v>
      </c>
      <c r="AJ421">
        <v>2180</v>
      </c>
      <c r="AK421">
        <v>0</v>
      </c>
      <c r="AL421">
        <v>19</v>
      </c>
      <c r="AO421" s="41"/>
      <c r="AP421" s="41"/>
      <c r="AQ421" t="str">
        <f t="shared" si="12"/>
        <v/>
      </c>
      <c r="AS421" t="str">
        <f t="shared" si="13"/>
        <v>wci_corp</v>
      </c>
    </row>
    <row r="422" spans="2:45" x14ac:dyDescent="0.2">
      <c r="B422" t="s">
        <v>193</v>
      </c>
      <c r="C422" s="31">
        <v>44165</v>
      </c>
      <c r="D422" s="15">
        <v>49.6</v>
      </c>
      <c r="E422" s="15">
        <v>0</v>
      </c>
      <c r="F422" s="53" t="s">
        <v>133</v>
      </c>
      <c r="G422" t="s">
        <v>452</v>
      </c>
      <c r="H422" s="41" t="s">
        <v>135</v>
      </c>
      <c r="I422" t="s">
        <v>453</v>
      </c>
      <c r="J422" t="s">
        <v>207</v>
      </c>
      <c r="K422" t="s">
        <v>138</v>
      </c>
      <c r="L422" s="17"/>
      <c r="M422" s="17"/>
      <c r="N422" s="17" t="s">
        <v>454</v>
      </c>
      <c r="O422" s="36"/>
      <c r="P422" s="17"/>
      <c r="Q422" s="17"/>
      <c r="U422" t="s">
        <v>455</v>
      </c>
      <c r="V422" t="s">
        <v>455</v>
      </c>
      <c r="X422" s="31">
        <v>44169</v>
      </c>
      <c r="Y422" s="31">
        <v>44171</v>
      </c>
      <c r="AA422" s="31"/>
      <c r="AB422" t="s">
        <v>9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50050</v>
      </c>
      <c r="AJ422">
        <v>2180</v>
      </c>
      <c r="AK422">
        <v>0</v>
      </c>
      <c r="AL422">
        <v>19</v>
      </c>
      <c r="AO422" s="41"/>
      <c r="AP422" s="41"/>
      <c r="AQ422" t="str">
        <f t="shared" si="12"/>
        <v/>
      </c>
      <c r="AS422" t="str">
        <f t="shared" si="13"/>
        <v>wci_corp</v>
      </c>
    </row>
    <row r="423" spans="2:45" x14ac:dyDescent="0.2">
      <c r="B423" t="s">
        <v>193</v>
      </c>
      <c r="C423" s="31">
        <v>44165</v>
      </c>
      <c r="D423" s="15">
        <v>372</v>
      </c>
      <c r="E423" s="15">
        <v>0</v>
      </c>
      <c r="F423" s="53" t="s">
        <v>133</v>
      </c>
      <c r="G423" t="s">
        <v>452</v>
      </c>
      <c r="H423" s="41" t="s">
        <v>135</v>
      </c>
      <c r="I423" t="s">
        <v>453</v>
      </c>
      <c r="J423" t="s">
        <v>207</v>
      </c>
      <c r="K423" t="s">
        <v>138</v>
      </c>
      <c r="L423" s="17"/>
      <c r="M423" s="17"/>
      <c r="N423" s="17" t="s">
        <v>454</v>
      </c>
      <c r="O423" s="36"/>
      <c r="P423" s="17"/>
      <c r="Q423" s="17"/>
      <c r="U423" t="s">
        <v>455</v>
      </c>
      <c r="V423" t="s">
        <v>455</v>
      </c>
      <c r="X423" s="31">
        <v>44169</v>
      </c>
      <c r="Y423" s="31">
        <v>44171</v>
      </c>
      <c r="AA423" s="31"/>
      <c r="AB423" t="s">
        <v>9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50050</v>
      </c>
      <c r="AJ423">
        <v>2180</v>
      </c>
      <c r="AK423">
        <v>0</v>
      </c>
      <c r="AL423">
        <v>19</v>
      </c>
      <c r="AO423" s="41"/>
      <c r="AP423" s="41"/>
      <c r="AQ423" t="str">
        <f t="shared" si="12"/>
        <v/>
      </c>
      <c r="AS423" t="str">
        <f t="shared" si="13"/>
        <v>wci_corp</v>
      </c>
    </row>
    <row r="424" spans="2:45" x14ac:dyDescent="0.2">
      <c r="B424" t="s">
        <v>193</v>
      </c>
      <c r="C424" s="31">
        <v>44165</v>
      </c>
      <c r="D424" s="15">
        <v>1760.8</v>
      </c>
      <c r="E424" s="15">
        <v>0</v>
      </c>
      <c r="F424" s="53" t="s">
        <v>133</v>
      </c>
      <c r="G424" t="s">
        <v>452</v>
      </c>
      <c r="H424" s="41" t="s">
        <v>135</v>
      </c>
      <c r="I424" t="s">
        <v>453</v>
      </c>
      <c r="J424" t="s">
        <v>207</v>
      </c>
      <c r="K424" t="s">
        <v>138</v>
      </c>
      <c r="L424" s="17"/>
      <c r="M424" s="17"/>
      <c r="N424" s="17" t="s">
        <v>454</v>
      </c>
      <c r="O424" s="36"/>
      <c r="P424" s="17"/>
      <c r="Q424" s="17"/>
      <c r="U424" t="s">
        <v>455</v>
      </c>
      <c r="V424" t="s">
        <v>455</v>
      </c>
      <c r="X424" s="31">
        <v>44169</v>
      </c>
      <c r="Y424" s="31">
        <v>44171</v>
      </c>
      <c r="AA424" s="31"/>
      <c r="AB424" t="s">
        <v>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</v>
      </c>
      <c r="AI424">
        <v>50050</v>
      </c>
      <c r="AJ424">
        <v>2180</v>
      </c>
      <c r="AK424">
        <v>0</v>
      </c>
      <c r="AL424">
        <v>19</v>
      </c>
      <c r="AO424" s="41"/>
      <c r="AP424" s="41"/>
      <c r="AQ424" t="str">
        <f t="shared" si="12"/>
        <v/>
      </c>
      <c r="AS424" t="str">
        <f t="shared" si="13"/>
        <v>wci_corp</v>
      </c>
    </row>
    <row r="425" spans="2:45" x14ac:dyDescent="0.2">
      <c r="B425" t="s">
        <v>193</v>
      </c>
      <c r="C425" s="31">
        <v>44165</v>
      </c>
      <c r="D425" s="15">
        <v>1289.5999999999999</v>
      </c>
      <c r="E425" s="15">
        <v>0</v>
      </c>
      <c r="F425" s="53" t="s">
        <v>133</v>
      </c>
      <c r="G425" t="s">
        <v>452</v>
      </c>
      <c r="H425" s="41" t="s">
        <v>135</v>
      </c>
      <c r="I425" t="s">
        <v>453</v>
      </c>
      <c r="J425" t="s">
        <v>207</v>
      </c>
      <c r="K425" t="s">
        <v>138</v>
      </c>
      <c r="L425" s="17"/>
      <c r="M425" s="17"/>
      <c r="N425" s="17" t="s">
        <v>454</v>
      </c>
      <c r="O425" s="36"/>
      <c r="P425" s="17"/>
      <c r="Q425" s="17"/>
      <c r="U425" t="s">
        <v>455</v>
      </c>
      <c r="V425" t="s">
        <v>455</v>
      </c>
      <c r="X425" s="31">
        <v>44169</v>
      </c>
      <c r="Y425" s="31">
        <v>44171</v>
      </c>
      <c r="AA425" s="31"/>
      <c r="AB425" t="s">
        <v>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50050</v>
      </c>
      <c r="AJ425">
        <v>2180</v>
      </c>
      <c r="AK425">
        <v>0</v>
      </c>
      <c r="AL425">
        <v>19</v>
      </c>
      <c r="AO425" s="41"/>
      <c r="AP425" s="41"/>
      <c r="AQ425" t="str">
        <f t="shared" si="12"/>
        <v/>
      </c>
      <c r="AS425" t="str">
        <f t="shared" si="13"/>
        <v>wci_corp</v>
      </c>
    </row>
    <row r="426" spans="2:45" x14ac:dyDescent="0.2">
      <c r="B426" t="s">
        <v>193</v>
      </c>
      <c r="C426" s="31">
        <v>44165</v>
      </c>
      <c r="D426" s="15">
        <v>248</v>
      </c>
      <c r="E426" s="15">
        <v>0</v>
      </c>
      <c r="F426" s="53" t="s">
        <v>133</v>
      </c>
      <c r="G426" t="s">
        <v>452</v>
      </c>
      <c r="H426" s="41" t="s">
        <v>135</v>
      </c>
      <c r="I426" t="s">
        <v>453</v>
      </c>
      <c r="J426" t="s">
        <v>207</v>
      </c>
      <c r="K426" t="s">
        <v>138</v>
      </c>
      <c r="L426" s="17"/>
      <c r="M426" s="17"/>
      <c r="N426" s="17" t="s">
        <v>454</v>
      </c>
      <c r="O426" s="36"/>
      <c r="P426" s="17"/>
      <c r="Q426" s="17"/>
      <c r="U426" t="s">
        <v>455</v>
      </c>
      <c r="V426" t="s">
        <v>455</v>
      </c>
      <c r="X426" s="31">
        <v>44169</v>
      </c>
      <c r="Y426" s="31">
        <v>44171</v>
      </c>
      <c r="AA426" s="31"/>
      <c r="AB426" t="s">
        <v>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50050</v>
      </c>
      <c r="AJ426">
        <v>2180</v>
      </c>
      <c r="AK426">
        <v>0</v>
      </c>
      <c r="AL426">
        <v>19</v>
      </c>
      <c r="AO426" s="41"/>
      <c r="AP426" s="41"/>
      <c r="AQ426" t="str">
        <f t="shared" si="12"/>
        <v/>
      </c>
      <c r="AS426" t="str">
        <f t="shared" si="13"/>
        <v>wci_corp</v>
      </c>
    </row>
    <row r="427" spans="2:45" x14ac:dyDescent="0.2">
      <c r="B427" t="s">
        <v>193</v>
      </c>
      <c r="C427" s="31">
        <v>44165</v>
      </c>
      <c r="D427" s="15">
        <v>99.2</v>
      </c>
      <c r="E427" s="15">
        <v>0</v>
      </c>
      <c r="F427" s="53" t="s">
        <v>133</v>
      </c>
      <c r="G427" t="s">
        <v>452</v>
      </c>
      <c r="H427" s="41" t="s">
        <v>135</v>
      </c>
      <c r="I427" t="s">
        <v>453</v>
      </c>
      <c r="J427" t="s">
        <v>207</v>
      </c>
      <c r="K427" t="s">
        <v>138</v>
      </c>
      <c r="L427" s="17"/>
      <c r="M427" s="17"/>
      <c r="N427" s="17" t="s">
        <v>454</v>
      </c>
      <c r="O427" s="36"/>
      <c r="P427" s="17"/>
      <c r="Q427" s="17"/>
      <c r="U427" t="s">
        <v>455</v>
      </c>
      <c r="V427" t="s">
        <v>455</v>
      </c>
      <c r="X427" s="31">
        <v>44169</v>
      </c>
      <c r="Y427" s="31">
        <v>44171</v>
      </c>
      <c r="AA427" s="31"/>
      <c r="AB427" t="s">
        <v>9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50050</v>
      </c>
      <c r="AJ427">
        <v>2180</v>
      </c>
      <c r="AK427">
        <v>0</v>
      </c>
      <c r="AL427">
        <v>19</v>
      </c>
      <c r="AO427" s="41"/>
      <c r="AP427" s="41"/>
      <c r="AQ427" t="str">
        <f t="shared" si="12"/>
        <v/>
      </c>
      <c r="AS427" t="str">
        <f t="shared" si="13"/>
        <v>wci_corp</v>
      </c>
    </row>
    <row r="428" spans="2:45" x14ac:dyDescent="0.2">
      <c r="B428" t="s">
        <v>193</v>
      </c>
      <c r="C428" s="31">
        <v>44165</v>
      </c>
      <c r="D428" s="15">
        <v>248</v>
      </c>
      <c r="E428" s="15">
        <v>0</v>
      </c>
      <c r="F428" s="53" t="s">
        <v>133</v>
      </c>
      <c r="G428" t="s">
        <v>452</v>
      </c>
      <c r="H428" s="41" t="s">
        <v>135</v>
      </c>
      <c r="I428" t="s">
        <v>453</v>
      </c>
      <c r="J428" t="s">
        <v>207</v>
      </c>
      <c r="K428" t="s">
        <v>138</v>
      </c>
      <c r="L428" s="17"/>
      <c r="M428" s="17"/>
      <c r="N428" s="17" t="s">
        <v>454</v>
      </c>
      <c r="O428" s="36"/>
      <c r="P428" s="17"/>
      <c r="Q428" s="17"/>
      <c r="U428" t="s">
        <v>455</v>
      </c>
      <c r="V428" t="s">
        <v>455</v>
      </c>
      <c r="X428" s="31">
        <v>44169</v>
      </c>
      <c r="Y428" s="31">
        <v>44171</v>
      </c>
      <c r="AA428" s="31"/>
      <c r="AB428" t="s">
        <v>9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50050</v>
      </c>
      <c r="AJ428">
        <v>2180</v>
      </c>
      <c r="AK428">
        <v>0</v>
      </c>
      <c r="AL428">
        <v>19</v>
      </c>
      <c r="AO428" s="41"/>
      <c r="AP428" s="41"/>
      <c r="AQ428" t="str">
        <f t="shared" si="12"/>
        <v/>
      </c>
      <c r="AS428" t="str">
        <f t="shared" si="13"/>
        <v>wci_corp</v>
      </c>
    </row>
    <row r="429" spans="2:45" x14ac:dyDescent="0.2">
      <c r="B429" t="s">
        <v>193</v>
      </c>
      <c r="C429" s="31">
        <v>44165</v>
      </c>
      <c r="D429" s="15">
        <v>99.2</v>
      </c>
      <c r="E429" s="15">
        <v>0</v>
      </c>
      <c r="F429" s="53" t="s">
        <v>133</v>
      </c>
      <c r="G429" t="s">
        <v>452</v>
      </c>
      <c r="H429" s="41" t="s">
        <v>135</v>
      </c>
      <c r="I429" t="s">
        <v>453</v>
      </c>
      <c r="J429" t="s">
        <v>207</v>
      </c>
      <c r="K429" t="s">
        <v>138</v>
      </c>
      <c r="L429" s="17"/>
      <c r="M429" s="17"/>
      <c r="N429" s="17" t="s">
        <v>454</v>
      </c>
      <c r="O429" s="36"/>
      <c r="P429" s="17"/>
      <c r="Q429" s="17"/>
      <c r="U429" t="s">
        <v>455</v>
      </c>
      <c r="V429" t="s">
        <v>455</v>
      </c>
      <c r="X429" s="31">
        <v>44169</v>
      </c>
      <c r="Y429" s="31">
        <v>44171</v>
      </c>
      <c r="AA429" s="31"/>
      <c r="AB429" t="s">
        <v>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50050</v>
      </c>
      <c r="AJ429">
        <v>2180</v>
      </c>
      <c r="AK429">
        <v>0</v>
      </c>
      <c r="AL429">
        <v>19</v>
      </c>
      <c r="AO429" s="41"/>
      <c r="AP429" s="41"/>
      <c r="AQ429" t="str">
        <f t="shared" si="12"/>
        <v/>
      </c>
      <c r="AS429" t="str">
        <f t="shared" si="13"/>
        <v>wci_corp</v>
      </c>
    </row>
    <row r="430" spans="2:45" x14ac:dyDescent="0.2">
      <c r="B430" t="s">
        <v>193</v>
      </c>
      <c r="C430" s="31">
        <v>44165</v>
      </c>
      <c r="D430" s="15">
        <v>148.80000000000001</v>
      </c>
      <c r="E430" s="15">
        <v>0</v>
      </c>
      <c r="F430" s="53" t="s">
        <v>133</v>
      </c>
      <c r="G430" t="s">
        <v>452</v>
      </c>
      <c r="H430" s="41" t="s">
        <v>135</v>
      </c>
      <c r="I430" t="s">
        <v>453</v>
      </c>
      <c r="J430" t="s">
        <v>207</v>
      </c>
      <c r="K430" t="s">
        <v>138</v>
      </c>
      <c r="L430" s="17"/>
      <c r="M430" s="17"/>
      <c r="N430" s="17" t="s">
        <v>454</v>
      </c>
      <c r="O430" s="36"/>
      <c r="P430" s="17"/>
      <c r="Q430" s="17"/>
      <c r="U430" t="s">
        <v>455</v>
      </c>
      <c r="V430" t="s">
        <v>455</v>
      </c>
      <c r="X430" s="31">
        <v>44169</v>
      </c>
      <c r="Y430" s="31">
        <v>44171</v>
      </c>
      <c r="AA430" s="31"/>
      <c r="AB430" t="s">
        <v>9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50050</v>
      </c>
      <c r="AJ430">
        <v>2180</v>
      </c>
      <c r="AK430">
        <v>0</v>
      </c>
      <c r="AL430">
        <v>19</v>
      </c>
      <c r="AO430" s="41"/>
      <c r="AP430" s="41"/>
      <c r="AQ430" t="str">
        <f t="shared" si="12"/>
        <v/>
      </c>
      <c r="AS430" t="str">
        <f t="shared" si="13"/>
        <v>wci_corp</v>
      </c>
    </row>
    <row r="431" spans="2:45" x14ac:dyDescent="0.2">
      <c r="B431" t="s">
        <v>193</v>
      </c>
      <c r="C431" s="31">
        <v>44165</v>
      </c>
      <c r="D431" s="15">
        <v>11.6</v>
      </c>
      <c r="E431" s="15">
        <v>0</v>
      </c>
      <c r="F431" s="53" t="s">
        <v>133</v>
      </c>
      <c r="G431" t="s">
        <v>452</v>
      </c>
      <c r="H431" s="41" t="s">
        <v>135</v>
      </c>
      <c r="I431" t="s">
        <v>453</v>
      </c>
      <c r="J431" t="s">
        <v>207</v>
      </c>
      <c r="K431" t="s">
        <v>138</v>
      </c>
      <c r="L431" s="17"/>
      <c r="M431" s="17"/>
      <c r="N431" s="17" t="s">
        <v>456</v>
      </c>
      <c r="O431" s="36"/>
      <c r="P431" s="17"/>
      <c r="Q431" s="17"/>
      <c r="U431" t="s">
        <v>455</v>
      </c>
      <c r="V431" t="s">
        <v>455</v>
      </c>
      <c r="X431" s="31">
        <v>44169</v>
      </c>
      <c r="Y431" s="31">
        <v>44171</v>
      </c>
      <c r="AA431" s="31"/>
      <c r="AB431" t="s">
        <v>9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50050</v>
      </c>
      <c r="AJ431">
        <v>2180</v>
      </c>
      <c r="AK431">
        <v>0</v>
      </c>
      <c r="AL431">
        <v>19</v>
      </c>
      <c r="AO431" s="41"/>
      <c r="AP431" s="41"/>
      <c r="AQ431" t="str">
        <f t="shared" si="12"/>
        <v/>
      </c>
      <c r="AS431" t="str">
        <f t="shared" si="13"/>
        <v>wci_corp</v>
      </c>
    </row>
    <row r="432" spans="2:45" x14ac:dyDescent="0.2">
      <c r="B432" t="s">
        <v>193</v>
      </c>
      <c r="C432" s="31">
        <v>44165</v>
      </c>
      <c r="D432" s="15">
        <v>87</v>
      </c>
      <c r="E432" s="15">
        <v>0</v>
      </c>
      <c r="F432" s="53" t="s">
        <v>133</v>
      </c>
      <c r="G432" t="s">
        <v>452</v>
      </c>
      <c r="H432" s="41" t="s">
        <v>135</v>
      </c>
      <c r="I432" t="s">
        <v>453</v>
      </c>
      <c r="J432" t="s">
        <v>207</v>
      </c>
      <c r="K432" t="s">
        <v>138</v>
      </c>
      <c r="L432" s="17"/>
      <c r="M432" s="17"/>
      <c r="N432" s="17" t="s">
        <v>456</v>
      </c>
      <c r="O432" s="36"/>
      <c r="P432" s="17"/>
      <c r="Q432" s="17"/>
      <c r="U432" t="s">
        <v>455</v>
      </c>
      <c r="V432" t="s">
        <v>455</v>
      </c>
      <c r="X432" s="31">
        <v>44169</v>
      </c>
      <c r="Y432" s="31">
        <v>44171</v>
      </c>
      <c r="AA432" s="31"/>
      <c r="AB432" t="s">
        <v>9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50050</v>
      </c>
      <c r="AJ432">
        <v>2180</v>
      </c>
      <c r="AK432">
        <v>0</v>
      </c>
      <c r="AL432">
        <v>19</v>
      </c>
      <c r="AO432" s="41"/>
      <c r="AP432" s="41"/>
      <c r="AQ432" t="str">
        <f t="shared" si="12"/>
        <v/>
      </c>
      <c r="AS432" t="str">
        <f t="shared" si="13"/>
        <v>wci_corp</v>
      </c>
    </row>
    <row r="433" spans="2:45" x14ac:dyDescent="0.2">
      <c r="B433" t="s">
        <v>193</v>
      </c>
      <c r="C433" s="31">
        <v>44165</v>
      </c>
      <c r="D433" s="15">
        <v>411.8</v>
      </c>
      <c r="E433" s="15">
        <v>0</v>
      </c>
      <c r="F433" s="53" t="s">
        <v>133</v>
      </c>
      <c r="G433" t="s">
        <v>452</v>
      </c>
      <c r="H433" s="41" t="s">
        <v>135</v>
      </c>
      <c r="I433" t="s">
        <v>453</v>
      </c>
      <c r="J433" t="s">
        <v>207</v>
      </c>
      <c r="K433" t="s">
        <v>138</v>
      </c>
      <c r="L433" s="17"/>
      <c r="M433" s="17"/>
      <c r="N433" s="17" t="s">
        <v>456</v>
      </c>
      <c r="O433" s="36"/>
      <c r="P433" s="17"/>
      <c r="Q433" s="17"/>
      <c r="U433" t="s">
        <v>455</v>
      </c>
      <c r="V433" t="s">
        <v>455</v>
      </c>
      <c r="X433" s="31">
        <v>44169</v>
      </c>
      <c r="Y433" s="31">
        <v>44171</v>
      </c>
      <c r="AA433" s="31"/>
      <c r="AB433" t="s">
        <v>9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50050</v>
      </c>
      <c r="AJ433">
        <v>2180</v>
      </c>
      <c r="AK433">
        <v>0</v>
      </c>
      <c r="AL433">
        <v>19</v>
      </c>
      <c r="AO433" s="41"/>
      <c r="AP433" s="41"/>
      <c r="AQ433" t="str">
        <f t="shared" si="12"/>
        <v/>
      </c>
      <c r="AS433" t="str">
        <f t="shared" si="13"/>
        <v>wci_corp</v>
      </c>
    </row>
    <row r="434" spans="2:45" x14ac:dyDescent="0.2">
      <c r="B434" t="s">
        <v>193</v>
      </c>
      <c r="C434" s="31">
        <v>44165</v>
      </c>
      <c r="D434" s="15">
        <v>301.60000000000002</v>
      </c>
      <c r="E434" s="15">
        <v>0</v>
      </c>
      <c r="F434" s="53" t="s">
        <v>133</v>
      </c>
      <c r="G434" t="s">
        <v>452</v>
      </c>
      <c r="H434" s="41" t="s">
        <v>135</v>
      </c>
      <c r="I434" t="s">
        <v>453</v>
      </c>
      <c r="J434" t="s">
        <v>207</v>
      </c>
      <c r="K434" t="s">
        <v>138</v>
      </c>
      <c r="L434" s="17"/>
      <c r="M434" s="17"/>
      <c r="N434" s="17" t="s">
        <v>456</v>
      </c>
      <c r="O434" s="36"/>
      <c r="P434" s="17"/>
      <c r="Q434" s="17"/>
      <c r="U434" t="s">
        <v>455</v>
      </c>
      <c r="V434" t="s">
        <v>455</v>
      </c>
      <c r="X434" s="31">
        <v>44169</v>
      </c>
      <c r="Y434" s="31">
        <v>44171</v>
      </c>
      <c r="AA434" s="31"/>
      <c r="AB434" t="s">
        <v>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</v>
      </c>
      <c r="AI434">
        <v>50050</v>
      </c>
      <c r="AJ434">
        <v>2180</v>
      </c>
      <c r="AK434">
        <v>0</v>
      </c>
      <c r="AL434">
        <v>19</v>
      </c>
      <c r="AO434" s="41"/>
      <c r="AP434" s="41"/>
      <c r="AQ434" t="str">
        <f t="shared" si="12"/>
        <v/>
      </c>
      <c r="AS434" t="str">
        <f t="shared" si="13"/>
        <v>wci_corp</v>
      </c>
    </row>
    <row r="435" spans="2:45" x14ac:dyDescent="0.2">
      <c r="B435" t="s">
        <v>193</v>
      </c>
      <c r="C435" s="31">
        <v>44165</v>
      </c>
      <c r="D435" s="15">
        <v>58</v>
      </c>
      <c r="E435" s="15">
        <v>0</v>
      </c>
      <c r="F435" s="53" t="s">
        <v>133</v>
      </c>
      <c r="G435" t="s">
        <v>452</v>
      </c>
      <c r="H435" s="41" t="s">
        <v>135</v>
      </c>
      <c r="I435" t="s">
        <v>453</v>
      </c>
      <c r="J435" t="s">
        <v>207</v>
      </c>
      <c r="K435" t="s">
        <v>138</v>
      </c>
      <c r="L435" s="17"/>
      <c r="M435" s="17"/>
      <c r="N435" s="17" t="s">
        <v>456</v>
      </c>
      <c r="O435" s="36"/>
      <c r="P435" s="17"/>
      <c r="Q435" s="17"/>
      <c r="U435" t="s">
        <v>455</v>
      </c>
      <c r="V435" t="s">
        <v>455</v>
      </c>
      <c r="X435" s="31">
        <v>44169</v>
      </c>
      <c r="Y435" s="31">
        <v>44171</v>
      </c>
      <c r="AA435" s="31"/>
      <c r="AB435" t="s">
        <v>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50050</v>
      </c>
      <c r="AJ435">
        <v>2180</v>
      </c>
      <c r="AK435">
        <v>0</v>
      </c>
      <c r="AL435">
        <v>19</v>
      </c>
      <c r="AO435" s="41"/>
      <c r="AP435" s="41"/>
      <c r="AQ435" t="str">
        <f t="shared" si="12"/>
        <v/>
      </c>
      <c r="AS435" t="str">
        <f t="shared" si="13"/>
        <v>wci_corp</v>
      </c>
    </row>
    <row r="436" spans="2:45" x14ac:dyDescent="0.2">
      <c r="B436" t="s">
        <v>193</v>
      </c>
      <c r="C436" s="31">
        <v>44165</v>
      </c>
      <c r="D436" s="15">
        <v>23.2</v>
      </c>
      <c r="E436" s="15">
        <v>0</v>
      </c>
      <c r="F436" s="53" t="s">
        <v>133</v>
      </c>
      <c r="G436" t="s">
        <v>452</v>
      </c>
      <c r="H436" s="41" t="s">
        <v>135</v>
      </c>
      <c r="I436" t="s">
        <v>453</v>
      </c>
      <c r="J436" t="s">
        <v>207</v>
      </c>
      <c r="K436" t="s">
        <v>138</v>
      </c>
      <c r="L436" s="17"/>
      <c r="M436" s="17"/>
      <c r="N436" s="17" t="s">
        <v>456</v>
      </c>
      <c r="O436" s="36"/>
      <c r="P436" s="17"/>
      <c r="Q436" s="17"/>
      <c r="U436" t="s">
        <v>455</v>
      </c>
      <c r="V436" t="s">
        <v>455</v>
      </c>
      <c r="X436" s="31">
        <v>44169</v>
      </c>
      <c r="Y436" s="31">
        <v>44171</v>
      </c>
      <c r="AA436" s="31"/>
      <c r="AB436" t="s">
        <v>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50050</v>
      </c>
      <c r="AJ436">
        <v>2180</v>
      </c>
      <c r="AK436">
        <v>0</v>
      </c>
      <c r="AL436">
        <v>19</v>
      </c>
      <c r="AO436" s="41"/>
      <c r="AP436" s="41"/>
      <c r="AQ436" t="str">
        <f t="shared" si="12"/>
        <v/>
      </c>
      <c r="AS436" t="str">
        <f t="shared" si="13"/>
        <v>wci_corp</v>
      </c>
    </row>
    <row r="437" spans="2:45" x14ac:dyDescent="0.2">
      <c r="B437" t="s">
        <v>193</v>
      </c>
      <c r="C437" s="31">
        <v>44165</v>
      </c>
      <c r="D437" s="15">
        <v>58</v>
      </c>
      <c r="E437" s="15">
        <v>0</v>
      </c>
      <c r="F437" s="53" t="s">
        <v>133</v>
      </c>
      <c r="G437" t="s">
        <v>452</v>
      </c>
      <c r="H437" s="41" t="s">
        <v>135</v>
      </c>
      <c r="I437" t="s">
        <v>453</v>
      </c>
      <c r="J437" t="s">
        <v>207</v>
      </c>
      <c r="K437" t="s">
        <v>138</v>
      </c>
      <c r="L437" s="17"/>
      <c r="M437" s="17"/>
      <c r="N437" s="17" t="s">
        <v>456</v>
      </c>
      <c r="O437" s="36"/>
      <c r="P437" s="17"/>
      <c r="Q437" s="17"/>
      <c r="U437" t="s">
        <v>455</v>
      </c>
      <c r="V437" t="s">
        <v>455</v>
      </c>
      <c r="X437" s="31">
        <v>44169</v>
      </c>
      <c r="Y437" s="31">
        <v>44171</v>
      </c>
      <c r="AA437" s="31"/>
      <c r="AB437" t="s">
        <v>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50050</v>
      </c>
      <c r="AJ437">
        <v>2180</v>
      </c>
      <c r="AK437">
        <v>0</v>
      </c>
      <c r="AL437">
        <v>19</v>
      </c>
      <c r="AO437" s="41"/>
      <c r="AP437" s="41"/>
      <c r="AQ437" t="str">
        <f t="shared" si="12"/>
        <v/>
      </c>
      <c r="AS437" t="str">
        <f t="shared" si="13"/>
        <v>wci_corp</v>
      </c>
    </row>
    <row r="438" spans="2:45" x14ac:dyDescent="0.2">
      <c r="B438" t="s">
        <v>193</v>
      </c>
      <c r="C438" s="31">
        <v>44165</v>
      </c>
      <c r="D438" s="15">
        <v>23.2</v>
      </c>
      <c r="E438" s="15">
        <v>0</v>
      </c>
      <c r="F438" s="53" t="s">
        <v>133</v>
      </c>
      <c r="G438" t="s">
        <v>452</v>
      </c>
      <c r="H438" s="41" t="s">
        <v>135</v>
      </c>
      <c r="I438" t="s">
        <v>453</v>
      </c>
      <c r="J438" t="s">
        <v>207</v>
      </c>
      <c r="K438" t="s">
        <v>138</v>
      </c>
      <c r="L438" s="17"/>
      <c r="M438" s="17"/>
      <c r="N438" s="17" t="s">
        <v>456</v>
      </c>
      <c r="O438" s="36"/>
      <c r="P438" s="17"/>
      <c r="Q438" s="17"/>
      <c r="U438" t="s">
        <v>455</v>
      </c>
      <c r="V438" t="s">
        <v>455</v>
      </c>
      <c r="X438" s="31">
        <v>44169</v>
      </c>
      <c r="Y438" s="31">
        <v>44171</v>
      </c>
      <c r="AA438" s="31"/>
      <c r="AB438" t="s">
        <v>9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50050</v>
      </c>
      <c r="AJ438">
        <v>2180</v>
      </c>
      <c r="AK438">
        <v>0</v>
      </c>
      <c r="AL438">
        <v>19</v>
      </c>
      <c r="AO438" s="41"/>
      <c r="AP438" s="41"/>
      <c r="AQ438" t="str">
        <f t="shared" si="12"/>
        <v/>
      </c>
      <c r="AS438" t="str">
        <f t="shared" si="13"/>
        <v>wci_corp</v>
      </c>
    </row>
    <row r="439" spans="2:45" x14ac:dyDescent="0.2">
      <c r="B439" t="s">
        <v>193</v>
      </c>
      <c r="C439" s="31">
        <v>44165</v>
      </c>
      <c r="D439" s="15">
        <v>34.799999999999997</v>
      </c>
      <c r="E439" s="15">
        <v>0</v>
      </c>
      <c r="F439" s="53" t="s">
        <v>133</v>
      </c>
      <c r="G439" t="s">
        <v>452</v>
      </c>
      <c r="H439" s="41" t="s">
        <v>135</v>
      </c>
      <c r="I439" t="s">
        <v>453</v>
      </c>
      <c r="J439" t="s">
        <v>207</v>
      </c>
      <c r="K439" t="s">
        <v>138</v>
      </c>
      <c r="L439" s="17"/>
      <c r="M439" s="17"/>
      <c r="N439" s="17" t="s">
        <v>456</v>
      </c>
      <c r="O439" s="36"/>
      <c r="P439" s="17"/>
      <c r="Q439" s="17"/>
      <c r="U439" t="s">
        <v>455</v>
      </c>
      <c r="V439" t="s">
        <v>455</v>
      </c>
      <c r="X439" s="31">
        <v>44169</v>
      </c>
      <c r="Y439" s="31">
        <v>44171</v>
      </c>
      <c r="AA439" s="31"/>
      <c r="AB439" t="s">
        <v>9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50050</v>
      </c>
      <c r="AJ439">
        <v>2180</v>
      </c>
      <c r="AK439">
        <v>0</v>
      </c>
      <c r="AL439">
        <v>19</v>
      </c>
      <c r="AO439" s="41"/>
      <c r="AP439" s="41"/>
      <c r="AQ439" t="str">
        <f t="shared" si="12"/>
        <v/>
      </c>
      <c r="AS439" t="str">
        <f t="shared" si="13"/>
        <v>wci_corp</v>
      </c>
    </row>
    <row r="440" spans="2:45" x14ac:dyDescent="0.2">
      <c r="B440" t="s">
        <v>194</v>
      </c>
      <c r="C440" s="31">
        <v>44165</v>
      </c>
      <c r="D440" s="15">
        <v>967.2</v>
      </c>
      <c r="E440" s="15">
        <v>0</v>
      </c>
      <c r="F440" s="53" t="s">
        <v>133</v>
      </c>
      <c r="G440" t="s">
        <v>452</v>
      </c>
      <c r="H440" s="41" t="s">
        <v>135</v>
      </c>
      <c r="I440" t="s">
        <v>453</v>
      </c>
      <c r="J440" t="s">
        <v>207</v>
      </c>
      <c r="K440" t="s">
        <v>138</v>
      </c>
      <c r="L440" s="17"/>
      <c r="M440" s="17"/>
      <c r="N440" s="17" t="s">
        <v>454</v>
      </c>
      <c r="O440" s="36"/>
      <c r="P440" s="17"/>
      <c r="Q440" s="17"/>
      <c r="U440" t="s">
        <v>455</v>
      </c>
      <c r="V440" t="s">
        <v>455</v>
      </c>
      <c r="X440" s="31">
        <v>44169</v>
      </c>
      <c r="Y440" s="31">
        <v>44171</v>
      </c>
      <c r="AA440" s="31"/>
      <c r="AB440" t="s">
        <v>9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52050</v>
      </c>
      <c r="AJ440">
        <v>2180</v>
      </c>
      <c r="AK440">
        <v>0</v>
      </c>
      <c r="AL440">
        <v>19</v>
      </c>
      <c r="AO440" s="41"/>
      <c r="AP440" s="41"/>
      <c r="AQ440" t="str">
        <f t="shared" si="12"/>
        <v/>
      </c>
      <c r="AS440" t="str">
        <f t="shared" si="13"/>
        <v>wci_corp</v>
      </c>
    </row>
    <row r="441" spans="2:45" x14ac:dyDescent="0.2">
      <c r="B441" t="s">
        <v>194</v>
      </c>
      <c r="C441" s="31">
        <v>44165</v>
      </c>
      <c r="D441" s="15">
        <v>226.2</v>
      </c>
      <c r="E441" s="15">
        <v>0</v>
      </c>
      <c r="F441" s="53" t="s">
        <v>133</v>
      </c>
      <c r="G441" t="s">
        <v>452</v>
      </c>
      <c r="H441" s="41" t="s">
        <v>135</v>
      </c>
      <c r="I441" t="s">
        <v>453</v>
      </c>
      <c r="J441" t="s">
        <v>207</v>
      </c>
      <c r="K441" t="s">
        <v>138</v>
      </c>
      <c r="L441" s="17"/>
      <c r="M441" s="17"/>
      <c r="N441" s="17" t="s">
        <v>456</v>
      </c>
      <c r="O441" s="36"/>
      <c r="P441" s="17"/>
      <c r="Q441" s="17"/>
      <c r="U441" t="s">
        <v>455</v>
      </c>
      <c r="V441" t="s">
        <v>455</v>
      </c>
      <c r="X441" s="31">
        <v>44169</v>
      </c>
      <c r="Y441" s="31">
        <v>44171</v>
      </c>
      <c r="AA441" s="31"/>
      <c r="AB441" t="s">
        <v>9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52050</v>
      </c>
      <c r="AJ441">
        <v>2180</v>
      </c>
      <c r="AK441">
        <v>0</v>
      </c>
      <c r="AL441">
        <v>19</v>
      </c>
      <c r="AO441" s="41"/>
      <c r="AP441" s="41"/>
      <c r="AQ441" t="str">
        <f t="shared" si="12"/>
        <v/>
      </c>
      <c r="AS441" t="str">
        <f t="shared" si="13"/>
        <v>wci_corp</v>
      </c>
    </row>
    <row r="442" spans="2:45" x14ac:dyDescent="0.2">
      <c r="B442" t="s">
        <v>195</v>
      </c>
      <c r="C442" s="31">
        <v>44165</v>
      </c>
      <c r="D442" s="15">
        <v>272.8</v>
      </c>
      <c r="E442" s="15">
        <v>0</v>
      </c>
      <c r="F442" s="53" t="s">
        <v>133</v>
      </c>
      <c r="G442" t="s">
        <v>452</v>
      </c>
      <c r="H442" s="41" t="s">
        <v>135</v>
      </c>
      <c r="I442" t="s">
        <v>453</v>
      </c>
      <c r="J442" t="s">
        <v>207</v>
      </c>
      <c r="K442" t="s">
        <v>138</v>
      </c>
      <c r="L442" s="17"/>
      <c r="M442" s="17"/>
      <c r="N442" s="17" t="s">
        <v>454</v>
      </c>
      <c r="O442" s="36"/>
      <c r="P442" s="17"/>
      <c r="Q442" s="17"/>
      <c r="U442" t="s">
        <v>455</v>
      </c>
      <c r="V442" t="s">
        <v>455</v>
      </c>
      <c r="X442" s="31">
        <v>44169</v>
      </c>
      <c r="Y442" s="31">
        <v>44171</v>
      </c>
      <c r="AA442" s="31"/>
      <c r="AB442" t="s">
        <v>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55050</v>
      </c>
      <c r="AJ442">
        <v>2180</v>
      </c>
      <c r="AK442">
        <v>0</v>
      </c>
      <c r="AL442">
        <v>19</v>
      </c>
      <c r="AO442" s="41"/>
      <c r="AP442" s="41"/>
      <c r="AQ442" t="str">
        <f t="shared" si="12"/>
        <v/>
      </c>
      <c r="AS442" t="str">
        <f t="shared" si="13"/>
        <v>wci_corp</v>
      </c>
    </row>
    <row r="443" spans="2:45" x14ac:dyDescent="0.2">
      <c r="B443" t="s">
        <v>195</v>
      </c>
      <c r="C443" s="31">
        <v>44165</v>
      </c>
      <c r="D443" s="15">
        <v>148.80000000000001</v>
      </c>
      <c r="E443" s="15">
        <v>0</v>
      </c>
      <c r="F443" s="53" t="s">
        <v>133</v>
      </c>
      <c r="G443" t="s">
        <v>452</v>
      </c>
      <c r="H443" s="41" t="s">
        <v>135</v>
      </c>
      <c r="I443" t="s">
        <v>453</v>
      </c>
      <c r="J443" t="s">
        <v>207</v>
      </c>
      <c r="K443" t="s">
        <v>138</v>
      </c>
      <c r="L443" s="17"/>
      <c r="M443" s="17"/>
      <c r="N443" s="17" t="s">
        <v>454</v>
      </c>
      <c r="O443" s="36"/>
      <c r="P443" s="17"/>
      <c r="Q443" s="17"/>
      <c r="U443" t="s">
        <v>455</v>
      </c>
      <c r="V443" t="s">
        <v>455</v>
      </c>
      <c r="X443" s="31">
        <v>44169</v>
      </c>
      <c r="Y443" s="31">
        <v>44171</v>
      </c>
      <c r="AA443" s="31"/>
      <c r="AB443" t="s">
        <v>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55050</v>
      </c>
      <c r="AJ443">
        <v>2180</v>
      </c>
      <c r="AK443">
        <v>0</v>
      </c>
      <c r="AL443">
        <v>19</v>
      </c>
      <c r="AO443" s="41"/>
      <c r="AP443" s="41"/>
      <c r="AQ443" t="str">
        <f t="shared" si="12"/>
        <v/>
      </c>
      <c r="AS443" t="str">
        <f t="shared" si="13"/>
        <v>wci_corp</v>
      </c>
    </row>
    <row r="444" spans="2:45" x14ac:dyDescent="0.2">
      <c r="B444" t="s">
        <v>195</v>
      </c>
      <c r="C444" s="31">
        <v>44165</v>
      </c>
      <c r="D444" s="15">
        <v>63.8</v>
      </c>
      <c r="E444" s="15">
        <v>0</v>
      </c>
      <c r="F444" s="53" t="s">
        <v>133</v>
      </c>
      <c r="G444" t="s">
        <v>452</v>
      </c>
      <c r="H444" s="41" t="s">
        <v>135</v>
      </c>
      <c r="I444" t="s">
        <v>453</v>
      </c>
      <c r="J444" t="s">
        <v>207</v>
      </c>
      <c r="K444" t="s">
        <v>138</v>
      </c>
      <c r="L444" s="17"/>
      <c r="M444" s="17"/>
      <c r="N444" s="17" t="s">
        <v>456</v>
      </c>
      <c r="O444" s="36"/>
      <c r="P444" s="17"/>
      <c r="Q444" s="17"/>
      <c r="U444" t="s">
        <v>455</v>
      </c>
      <c r="V444" t="s">
        <v>455</v>
      </c>
      <c r="X444" s="31">
        <v>44169</v>
      </c>
      <c r="Y444" s="31">
        <v>44171</v>
      </c>
      <c r="AA444" s="31"/>
      <c r="AB444" t="s">
        <v>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55050</v>
      </c>
      <c r="AJ444">
        <v>2180</v>
      </c>
      <c r="AK444">
        <v>0</v>
      </c>
      <c r="AL444">
        <v>19</v>
      </c>
      <c r="AO444" s="41"/>
      <c r="AP444" s="41"/>
      <c r="AQ444" t="str">
        <f t="shared" si="12"/>
        <v/>
      </c>
      <c r="AS444" t="str">
        <f t="shared" si="13"/>
        <v>wci_corp</v>
      </c>
    </row>
    <row r="445" spans="2:45" x14ac:dyDescent="0.2">
      <c r="B445" t="s">
        <v>195</v>
      </c>
      <c r="C445" s="31">
        <v>44165</v>
      </c>
      <c r="D445" s="15">
        <v>34.799999999999997</v>
      </c>
      <c r="E445" s="15">
        <v>0</v>
      </c>
      <c r="F445" s="53" t="s">
        <v>133</v>
      </c>
      <c r="G445" t="s">
        <v>452</v>
      </c>
      <c r="H445" s="41" t="s">
        <v>135</v>
      </c>
      <c r="I445" t="s">
        <v>453</v>
      </c>
      <c r="J445" t="s">
        <v>207</v>
      </c>
      <c r="K445" t="s">
        <v>138</v>
      </c>
      <c r="L445" s="17"/>
      <c r="M445" s="17"/>
      <c r="N445" s="17" t="s">
        <v>456</v>
      </c>
      <c r="O445" s="36"/>
      <c r="P445" s="17"/>
      <c r="Q445" s="17"/>
      <c r="U445" t="s">
        <v>455</v>
      </c>
      <c r="V445" t="s">
        <v>455</v>
      </c>
      <c r="X445" s="31">
        <v>44169</v>
      </c>
      <c r="Y445" s="31">
        <v>44171</v>
      </c>
      <c r="AA445" s="31"/>
      <c r="AB445" t="s">
        <v>9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55050</v>
      </c>
      <c r="AJ445">
        <v>2180</v>
      </c>
      <c r="AK445">
        <v>0</v>
      </c>
      <c r="AL445">
        <v>19</v>
      </c>
      <c r="AO445" s="41"/>
      <c r="AP445" s="41"/>
      <c r="AQ445" t="str">
        <f t="shared" si="12"/>
        <v/>
      </c>
      <c r="AS445" t="str">
        <f t="shared" si="13"/>
        <v>wci_corp</v>
      </c>
    </row>
    <row r="446" spans="2:45" x14ac:dyDescent="0.2">
      <c r="B446" t="s">
        <v>197</v>
      </c>
      <c r="C446" s="31">
        <v>44165</v>
      </c>
      <c r="D446" s="15">
        <v>1190.4000000000001</v>
      </c>
      <c r="E446" s="15">
        <v>0</v>
      </c>
      <c r="F446" s="53" t="s">
        <v>133</v>
      </c>
      <c r="G446" t="s">
        <v>452</v>
      </c>
      <c r="H446" s="41" t="s">
        <v>135</v>
      </c>
      <c r="I446" t="s">
        <v>453</v>
      </c>
      <c r="J446" t="s">
        <v>207</v>
      </c>
      <c r="K446" t="s">
        <v>138</v>
      </c>
      <c r="L446" s="17"/>
      <c r="M446" s="17"/>
      <c r="N446" s="17" t="s">
        <v>454</v>
      </c>
      <c r="O446" s="36"/>
      <c r="P446" s="17"/>
      <c r="Q446" s="17"/>
      <c r="U446" t="s">
        <v>455</v>
      </c>
      <c r="V446" t="s">
        <v>455</v>
      </c>
      <c r="X446" s="31">
        <v>44169</v>
      </c>
      <c r="Y446" s="31">
        <v>44171</v>
      </c>
      <c r="AA446" s="31"/>
      <c r="AB446" t="s">
        <v>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70050</v>
      </c>
      <c r="AJ446">
        <v>2180</v>
      </c>
      <c r="AK446">
        <v>0</v>
      </c>
      <c r="AL446">
        <v>19</v>
      </c>
      <c r="AO446" s="41"/>
      <c r="AP446" s="41"/>
      <c r="AQ446" t="str">
        <f t="shared" si="12"/>
        <v/>
      </c>
      <c r="AS446" t="str">
        <f t="shared" si="13"/>
        <v>wci_corp</v>
      </c>
    </row>
    <row r="447" spans="2:45" x14ac:dyDescent="0.2">
      <c r="B447" t="s">
        <v>197</v>
      </c>
      <c r="C447" s="31">
        <v>44165</v>
      </c>
      <c r="D447" s="15">
        <v>99.2</v>
      </c>
      <c r="E447" s="15">
        <v>0</v>
      </c>
      <c r="F447" s="53" t="s">
        <v>133</v>
      </c>
      <c r="G447" t="s">
        <v>452</v>
      </c>
      <c r="H447" s="41" t="s">
        <v>135</v>
      </c>
      <c r="I447" t="s">
        <v>453</v>
      </c>
      <c r="J447" t="s">
        <v>207</v>
      </c>
      <c r="K447" t="s">
        <v>138</v>
      </c>
      <c r="L447" s="17"/>
      <c r="M447" s="17"/>
      <c r="N447" s="17" t="s">
        <v>454</v>
      </c>
      <c r="O447" s="36"/>
      <c r="P447" s="17"/>
      <c r="Q447" s="17"/>
      <c r="U447" t="s">
        <v>455</v>
      </c>
      <c r="V447" t="s">
        <v>455</v>
      </c>
      <c r="X447" s="31">
        <v>44169</v>
      </c>
      <c r="Y447" s="31">
        <v>44171</v>
      </c>
      <c r="AA447" s="31"/>
      <c r="AB447" t="s">
        <v>9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70050</v>
      </c>
      <c r="AJ447">
        <v>2180</v>
      </c>
      <c r="AK447">
        <v>0</v>
      </c>
      <c r="AL447">
        <v>19</v>
      </c>
      <c r="AO447" s="41"/>
      <c r="AP447" s="41"/>
      <c r="AQ447" t="str">
        <f t="shared" si="12"/>
        <v/>
      </c>
      <c r="AS447" t="str">
        <f t="shared" si="13"/>
        <v>wci_corp</v>
      </c>
    </row>
    <row r="448" spans="2:45" x14ac:dyDescent="0.2">
      <c r="B448" t="s">
        <v>197</v>
      </c>
      <c r="C448" s="31">
        <v>44165</v>
      </c>
      <c r="D448" s="15">
        <v>278.39999999999998</v>
      </c>
      <c r="E448" s="15">
        <v>0</v>
      </c>
      <c r="F448" s="53" t="s">
        <v>133</v>
      </c>
      <c r="G448" t="s">
        <v>452</v>
      </c>
      <c r="H448" s="41" t="s">
        <v>135</v>
      </c>
      <c r="I448" t="s">
        <v>453</v>
      </c>
      <c r="J448" t="s">
        <v>207</v>
      </c>
      <c r="K448" t="s">
        <v>138</v>
      </c>
      <c r="L448" s="17"/>
      <c r="M448" s="17"/>
      <c r="N448" s="17" t="s">
        <v>456</v>
      </c>
      <c r="O448" s="36"/>
      <c r="P448" s="17"/>
      <c r="Q448" s="17"/>
      <c r="U448" t="s">
        <v>455</v>
      </c>
      <c r="V448" t="s">
        <v>455</v>
      </c>
      <c r="X448" s="31">
        <v>44169</v>
      </c>
      <c r="Y448" s="31">
        <v>44171</v>
      </c>
      <c r="AA448" s="31"/>
      <c r="AB448" t="s">
        <v>9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70050</v>
      </c>
      <c r="AJ448">
        <v>2180</v>
      </c>
      <c r="AK448">
        <v>0</v>
      </c>
      <c r="AL448">
        <v>19</v>
      </c>
      <c r="AO448" s="41"/>
      <c r="AP448" s="41"/>
      <c r="AQ448" t="str">
        <f t="shared" si="12"/>
        <v/>
      </c>
      <c r="AS448" t="str">
        <f t="shared" si="13"/>
        <v>wci_corp</v>
      </c>
    </row>
    <row r="449" spans="2:45" x14ac:dyDescent="0.2">
      <c r="B449" t="s">
        <v>197</v>
      </c>
      <c r="C449" s="31">
        <v>44165</v>
      </c>
      <c r="D449" s="15">
        <v>23.2</v>
      </c>
      <c r="E449" s="15">
        <v>0</v>
      </c>
      <c r="F449" s="53" t="s">
        <v>133</v>
      </c>
      <c r="G449" t="s">
        <v>452</v>
      </c>
      <c r="H449" s="41" t="s">
        <v>135</v>
      </c>
      <c r="I449" t="s">
        <v>453</v>
      </c>
      <c r="J449" t="s">
        <v>207</v>
      </c>
      <c r="K449" t="s">
        <v>138</v>
      </c>
      <c r="L449" s="17"/>
      <c r="M449" s="17"/>
      <c r="N449" s="17" t="s">
        <v>456</v>
      </c>
      <c r="O449" s="36"/>
      <c r="P449" s="17"/>
      <c r="Q449" s="17"/>
      <c r="U449" t="s">
        <v>455</v>
      </c>
      <c r="V449" t="s">
        <v>455</v>
      </c>
      <c r="X449" s="31">
        <v>44169</v>
      </c>
      <c r="Y449" s="31">
        <v>44171</v>
      </c>
      <c r="AA449" s="31"/>
      <c r="AB449" t="s">
        <v>9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70050</v>
      </c>
      <c r="AJ449">
        <v>2180</v>
      </c>
      <c r="AK449">
        <v>0</v>
      </c>
      <c r="AL449">
        <v>19</v>
      </c>
      <c r="AO449" s="41"/>
      <c r="AP449" s="41"/>
      <c r="AQ449" t="str">
        <f t="shared" si="12"/>
        <v/>
      </c>
      <c r="AS449" t="str">
        <f t="shared" si="13"/>
        <v>wci_corp</v>
      </c>
    </row>
    <row r="450" spans="2:45" x14ac:dyDescent="0.2">
      <c r="B450" t="s">
        <v>159</v>
      </c>
      <c r="C450" s="31">
        <v>44165</v>
      </c>
      <c r="D450" s="15">
        <v>800</v>
      </c>
      <c r="E450" s="15">
        <v>0</v>
      </c>
      <c r="F450" s="53" t="s">
        <v>133</v>
      </c>
      <c r="G450" t="s">
        <v>457</v>
      </c>
      <c r="H450" s="41" t="s">
        <v>135</v>
      </c>
      <c r="I450" t="s">
        <v>458</v>
      </c>
      <c r="J450" t="s">
        <v>207</v>
      </c>
      <c r="K450" t="s">
        <v>138</v>
      </c>
      <c r="L450" s="17"/>
      <c r="M450" s="17"/>
      <c r="N450" s="17" t="s">
        <v>459</v>
      </c>
      <c r="O450" s="36"/>
      <c r="P450" s="17"/>
      <c r="Q450" s="17"/>
      <c r="U450" t="s">
        <v>460</v>
      </c>
      <c r="V450" t="s">
        <v>460</v>
      </c>
      <c r="X450" s="31">
        <v>44169</v>
      </c>
      <c r="Y450" s="31">
        <v>44171</v>
      </c>
      <c r="AA450" s="31"/>
      <c r="AB450" t="s">
        <v>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50036</v>
      </c>
      <c r="AJ450">
        <v>2180</v>
      </c>
      <c r="AK450">
        <v>0</v>
      </c>
      <c r="AL450">
        <v>19</v>
      </c>
      <c r="AO450" s="41"/>
      <c r="AP450" s="41"/>
      <c r="AQ450" t="str">
        <f t="shared" si="12"/>
        <v/>
      </c>
      <c r="AS450" t="str">
        <f t="shared" si="13"/>
        <v>wci_corp</v>
      </c>
    </row>
    <row r="451" spans="2:45" x14ac:dyDescent="0.2">
      <c r="B451" t="s">
        <v>164</v>
      </c>
      <c r="C451" s="31">
        <v>44165</v>
      </c>
      <c r="D451" s="15">
        <v>6000</v>
      </c>
      <c r="E451" s="15">
        <v>0</v>
      </c>
      <c r="F451" s="53" t="s">
        <v>133</v>
      </c>
      <c r="G451" t="s">
        <v>457</v>
      </c>
      <c r="H451" s="41" t="s">
        <v>135</v>
      </c>
      <c r="I451" t="s">
        <v>458</v>
      </c>
      <c r="J451" t="s">
        <v>207</v>
      </c>
      <c r="K451" t="s">
        <v>138</v>
      </c>
      <c r="L451" s="17"/>
      <c r="M451" s="17"/>
      <c r="N451" s="17" t="s">
        <v>459</v>
      </c>
      <c r="O451" s="36"/>
      <c r="P451" s="17"/>
      <c r="Q451" s="17"/>
      <c r="U451" t="s">
        <v>460</v>
      </c>
      <c r="V451" t="s">
        <v>460</v>
      </c>
      <c r="X451" s="31">
        <v>44169</v>
      </c>
      <c r="Y451" s="31">
        <v>44171</v>
      </c>
      <c r="AA451" s="31"/>
      <c r="AB451" t="s">
        <v>9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50036</v>
      </c>
      <c r="AJ451">
        <v>2180</v>
      </c>
      <c r="AK451">
        <v>100</v>
      </c>
      <c r="AL451">
        <v>19</v>
      </c>
      <c r="AO451" s="41"/>
      <c r="AP451" s="41"/>
      <c r="AQ451" t="str">
        <f t="shared" si="12"/>
        <v/>
      </c>
      <c r="AS451" t="str">
        <f t="shared" si="13"/>
        <v>wci_corp</v>
      </c>
    </row>
    <row r="452" spans="2:45" x14ac:dyDescent="0.2">
      <c r="B452" t="s">
        <v>165</v>
      </c>
      <c r="C452" s="31">
        <v>44165</v>
      </c>
      <c r="D452" s="15">
        <v>28400</v>
      </c>
      <c r="E452" s="15">
        <v>0</v>
      </c>
      <c r="F452" s="53" t="s">
        <v>133</v>
      </c>
      <c r="G452" t="s">
        <v>457</v>
      </c>
      <c r="H452" s="41" t="s">
        <v>135</v>
      </c>
      <c r="I452" t="s">
        <v>458</v>
      </c>
      <c r="J452" t="s">
        <v>207</v>
      </c>
      <c r="K452" t="s">
        <v>138</v>
      </c>
      <c r="L452" s="17"/>
      <c r="M452" s="17"/>
      <c r="N452" s="17" t="s">
        <v>459</v>
      </c>
      <c r="O452" s="36"/>
      <c r="P452" s="17"/>
      <c r="Q452" s="17"/>
      <c r="U452" t="s">
        <v>460</v>
      </c>
      <c r="V452" t="s">
        <v>460</v>
      </c>
      <c r="X452" s="31">
        <v>44169</v>
      </c>
      <c r="Y452" s="31">
        <v>44171</v>
      </c>
      <c r="AA452" s="31"/>
      <c r="AB452" t="s">
        <v>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50036</v>
      </c>
      <c r="AJ452">
        <v>2180</v>
      </c>
      <c r="AK452">
        <v>200</v>
      </c>
      <c r="AL452">
        <v>19</v>
      </c>
      <c r="AO452" s="41"/>
      <c r="AP452" s="41"/>
      <c r="AQ452" t="str">
        <f t="shared" si="12"/>
        <v/>
      </c>
      <c r="AS452" t="str">
        <f t="shared" si="13"/>
        <v>wci_corp</v>
      </c>
    </row>
    <row r="453" spans="2:45" x14ac:dyDescent="0.2">
      <c r="B453" t="s">
        <v>166</v>
      </c>
      <c r="C453" s="31">
        <v>44165</v>
      </c>
      <c r="D453" s="15">
        <v>20800</v>
      </c>
      <c r="E453" s="15">
        <v>0</v>
      </c>
      <c r="F453" s="53" t="s">
        <v>133</v>
      </c>
      <c r="G453" t="s">
        <v>457</v>
      </c>
      <c r="H453" s="41" t="s">
        <v>135</v>
      </c>
      <c r="I453" t="s">
        <v>458</v>
      </c>
      <c r="J453" t="s">
        <v>207</v>
      </c>
      <c r="K453" t="s">
        <v>138</v>
      </c>
      <c r="L453" s="17"/>
      <c r="M453" s="17"/>
      <c r="N453" s="17" t="s">
        <v>459</v>
      </c>
      <c r="O453" s="36"/>
      <c r="P453" s="17"/>
      <c r="Q453" s="17"/>
      <c r="U453" t="s">
        <v>460</v>
      </c>
      <c r="V453" t="s">
        <v>460</v>
      </c>
      <c r="X453" s="31">
        <v>44169</v>
      </c>
      <c r="Y453" s="31">
        <v>44171</v>
      </c>
      <c r="AA453" s="31"/>
      <c r="AB453" t="s">
        <v>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50036</v>
      </c>
      <c r="AJ453">
        <v>2180</v>
      </c>
      <c r="AK453">
        <v>210</v>
      </c>
      <c r="AL453">
        <v>19</v>
      </c>
      <c r="AO453" s="41"/>
      <c r="AP453" s="41"/>
      <c r="AQ453" t="str">
        <f t="shared" si="12"/>
        <v/>
      </c>
      <c r="AS453" t="str">
        <f t="shared" si="13"/>
        <v>wci_corp</v>
      </c>
    </row>
    <row r="454" spans="2:45" x14ac:dyDescent="0.2">
      <c r="B454" t="s">
        <v>167</v>
      </c>
      <c r="C454" s="31">
        <v>44165</v>
      </c>
      <c r="D454" s="15">
        <v>4000</v>
      </c>
      <c r="E454" s="15">
        <v>0</v>
      </c>
      <c r="F454" s="53" t="s">
        <v>133</v>
      </c>
      <c r="G454" t="s">
        <v>457</v>
      </c>
      <c r="H454" s="41" t="s">
        <v>135</v>
      </c>
      <c r="I454" t="s">
        <v>458</v>
      </c>
      <c r="J454" t="s">
        <v>207</v>
      </c>
      <c r="K454" t="s">
        <v>138</v>
      </c>
      <c r="L454" s="17"/>
      <c r="M454" s="17"/>
      <c r="N454" s="17" t="s">
        <v>459</v>
      </c>
      <c r="O454" s="36"/>
      <c r="P454" s="17"/>
      <c r="Q454" s="17"/>
      <c r="U454" t="s">
        <v>460</v>
      </c>
      <c r="V454" t="s">
        <v>460</v>
      </c>
      <c r="X454" s="31">
        <v>44169</v>
      </c>
      <c r="Y454" s="31">
        <v>44171</v>
      </c>
      <c r="AA454" s="31"/>
      <c r="AB454" t="s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50036</v>
      </c>
      <c r="AJ454">
        <v>2180</v>
      </c>
      <c r="AK454">
        <v>300</v>
      </c>
      <c r="AL454">
        <v>19</v>
      </c>
      <c r="AO454" s="41"/>
      <c r="AP454" s="41"/>
      <c r="AQ454" t="str">
        <f t="shared" si="12"/>
        <v/>
      </c>
      <c r="AS454" t="str">
        <f t="shared" si="13"/>
        <v>wci_corp</v>
      </c>
    </row>
    <row r="455" spans="2:45" x14ac:dyDescent="0.2">
      <c r="B455" t="s">
        <v>168</v>
      </c>
      <c r="C455" s="31">
        <v>44165</v>
      </c>
      <c r="D455" s="15">
        <v>1600</v>
      </c>
      <c r="E455" s="15">
        <v>0</v>
      </c>
      <c r="F455" s="53" t="s">
        <v>133</v>
      </c>
      <c r="G455" t="s">
        <v>457</v>
      </c>
      <c r="H455" s="41" t="s">
        <v>135</v>
      </c>
      <c r="I455" t="s">
        <v>458</v>
      </c>
      <c r="J455" t="s">
        <v>207</v>
      </c>
      <c r="K455" t="s">
        <v>138</v>
      </c>
      <c r="L455" s="17"/>
      <c r="M455" s="17"/>
      <c r="N455" s="17" t="s">
        <v>459</v>
      </c>
      <c r="O455" s="36"/>
      <c r="P455" s="17"/>
      <c r="Q455" s="17"/>
      <c r="U455" t="s">
        <v>460</v>
      </c>
      <c r="V455" t="s">
        <v>460</v>
      </c>
      <c r="X455" s="31">
        <v>44169</v>
      </c>
      <c r="Y455" s="31">
        <v>44171</v>
      </c>
      <c r="AA455" s="31"/>
      <c r="AB455" t="s">
        <v>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50036</v>
      </c>
      <c r="AJ455">
        <v>2180</v>
      </c>
      <c r="AK455">
        <v>301</v>
      </c>
      <c r="AL455">
        <v>19</v>
      </c>
      <c r="AO455" s="41"/>
      <c r="AP455" s="41"/>
      <c r="AQ455" t="str">
        <f t="shared" si="12"/>
        <v/>
      </c>
      <c r="AS455" t="str">
        <f t="shared" si="13"/>
        <v>wci_corp</v>
      </c>
    </row>
    <row r="456" spans="2:45" x14ac:dyDescent="0.2">
      <c r="B456" t="s">
        <v>169</v>
      </c>
      <c r="C456" s="31">
        <v>44165</v>
      </c>
      <c r="D456" s="15">
        <v>4000</v>
      </c>
      <c r="E456" s="15">
        <v>0</v>
      </c>
      <c r="F456" s="53" t="s">
        <v>133</v>
      </c>
      <c r="G456" t="s">
        <v>457</v>
      </c>
      <c r="H456" s="41" t="s">
        <v>135</v>
      </c>
      <c r="I456" t="s">
        <v>458</v>
      </c>
      <c r="J456" t="s">
        <v>207</v>
      </c>
      <c r="K456" t="s">
        <v>138</v>
      </c>
      <c r="L456" s="17"/>
      <c r="M456" s="17"/>
      <c r="N456" s="17" t="s">
        <v>459</v>
      </c>
      <c r="O456" s="36"/>
      <c r="P456" s="17"/>
      <c r="Q456" s="17"/>
      <c r="U456" t="s">
        <v>460</v>
      </c>
      <c r="V456" t="s">
        <v>460</v>
      </c>
      <c r="X456" s="31">
        <v>44169</v>
      </c>
      <c r="Y456" s="31">
        <v>44171</v>
      </c>
      <c r="AA456" s="31"/>
      <c r="AB456" t="s">
        <v>9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50036</v>
      </c>
      <c r="AJ456">
        <v>2180</v>
      </c>
      <c r="AK456">
        <v>320</v>
      </c>
      <c r="AL456">
        <v>19</v>
      </c>
      <c r="AO456" s="41"/>
      <c r="AP456" s="41"/>
      <c r="AQ456" t="str">
        <f t="shared" si="12"/>
        <v/>
      </c>
      <c r="AS456" t="str">
        <f t="shared" si="13"/>
        <v>wci_corp</v>
      </c>
    </row>
    <row r="457" spans="2:45" x14ac:dyDescent="0.2">
      <c r="B457" t="s">
        <v>170</v>
      </c>
      <c r="C457" s="31">
        <v>44165</v>
      </c>
      <c r="D457" s="15">
        <v>1600</v>
      </c>
      <c r="E457" s="15">
        <v>0</v>
      </c>
      <c r="F457" s="53" t="s">
        <v>133</v>
      </c>
      <c r="G457" t="s">
        <v>457</v>
      </c>
      <c r="H457" s="41" t="s">
        <v>135</v>
      </c>
      <c r="I457" t="s">
        <v>458</v>
      </c>
      <c r="J457" t="s">
        <v>207</v>
      </c>
      <c r="K457" t="s">
        <v>138</v>
      </c>
      <c r="L457" s="17"/>
      <c r="M457" s="17"/>
      <c r="N457" s="17" t="s">
        <v>459</v>
      </c>
      <c r="O457" s="36"/>
      <c r="P457" s="17"/>
      <c r="Q457" s="17"/>
      <c r="U457" t="s">
        <v>460</v>
      </c>
      <c r="V457" t="s">
        <v>460</v>
      </c>
      <c r="X457" s="31">
        <v>44169</v>
      </c>
      <c r="Y457" s="31">
        <v>44171</v>
      </c>
      <c r="AA457" s="31"/>
      <c r="AB457" t="s">
        <v>9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50036</v>
      </c>
      <c r="AJ457">
        <v>2180</v>
      </c>
      <c r="AK457">
        <v>500</v>
      </c>
      <c r="AL457">
        <v>19</v>
      </c>
      <c r="AO457" s="41"/>
      <c r="AP457" s="41"/>
      <c r="AQ457" t="str">
        <f t="shared" si="12"/>
        <v/>
      </c>
      <c r="AS457" t="str">
        <f t="shared" si="13"/>
        <v>wci_corp</v>
      </c>
    </row>
    <row r="458" spans="2:45" x14ac:dyDescent="0.2">
      <c r="B458" t="s">
        <v>171</v>
      </c>
      <c r="C458" s="31">
        <v>44165</v>
      </c>
      <c r="D458" s="15">
        <v>2400</v>
      </c>
      <c r="E458" s="15">
        <v>0</v>
      </c>
      <c r="F458" s="53" t="s">
        <v>133</v>
      </c>
      <c r="G458" t="s">
        <v>457</v>
      </c>
      <c r="H458" s="41" t="s">
        <v>135</v>
      </c>
      <c r="I458" t="s">
        <v>458</v>
      </c>
      <c r="J458" t="s">
        <v>207</v>
      </c>
      <c r="K458" t="s">
        <v>138</v>
      </c>
      <c r="L458" s="17"/>
      <c r="M458" s="17"/>
      <c r="N458" s="17" t="s">
        <v>459</v>
      </c>
      <c r="O458" s="36"/>
      <c r="P458" s="17"/>
      <c r="Q458" s="17"/>
      <c r="U458" t="s">
        <v>460</v>
      </c>
      <c r="V458" t="s">
        <v>460</v>
      </c>
      <c r="X458" s="31">
        <v>44169</v>
      </c>
      <c r="Y458" s="31">
        <v>44171</v>
      </c>
      <c r="AA458" s="31"/>
      <c r="AB458" t="s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50036</v>
      </c>
      <c r="AJ458">
        <v>2180</v>
      </c>
      <c r="AK458">
        <v>501</v>
      </c>
      <c r="AL458">
        <v>19</v>
      </c>
      <c r="AO458" s="41"/>
      <c r="AP458" s="41"/>
      <c r="AQ458" t="str">
        <f t="shared" si="12"/>
        <v/>
      </c>
      <c r="AS458" t="str">
        <f t="shared" si="13"/>
        <v>wci_corp</v>
      </c>
    </row>
    <row r="459" spans="2:45" x14ac:dyDescent="0.2">
      <c r="B459" t="s">
        <v>172</v>
      </c>
      <c r="C459" s="31">
        <v>44165</v>
      </c>
      <c r="D459" s="15">
        <v>15600</v>
      </c>
      <c r="E459" s="15">
        <v>0</v>
      </c>
      <c r="F459" s="53" t="s">
        <v>133</v>
      </c>
      <c r="G459" t="s">
        <v>457</v>
      </c>
      <c r="H459" s="41" t="s">
        <v>135</v>
      </c>
      <c r="I459" t="s">
        <v>458</v>
      </c>
      <c r="J459" t="s">
        <v>207</v>
      </c>
      <c r="K459" t="s">
        <v>138</v>
      </c>
      <c r="L459" s="17"/>
      <c r="M459" s="17"/>
      <c r="N459" s="17" t="s">
        <v>459</v>
      </c>
      <c r="O459" s="36"/>
      <c r="P459" s="17"/>
      <c r="Q459" s="17"/>
      <c r="U459" t="s">
        <v>460</v>
      </c>
      <c r="V459" t="s">
        <v>460</v>
      </c>
      <c r="X459" s="31">
        <v>44169</v>
      </c>
      <c r="Y459" s="31">
        <v>44171</v>
      </c>
      <c r="AA459" s="31"/>
      <c r="AB459" t="s">
        <v>9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52036</v>
      </c>
      <c r="AJ459">
        <v>2180</v>
      </c>
      <c r="AK459">
        <v>0</v>
      </c>
      <c r="AL459">
        <v>19</v>
      </c>
      <c r="AO459" s="41"/>
      <c r="AP459" s="41"/>
      <c r="AQ459" t="str">
        <f t="shared" si="12"/>
        <v/>
      </c>
      <c r="AS459" t="str">
        <f t="shared" si="13"/>
        <v>wci_corp</v>
      </c>
    </row>
    <row r="460" spans="2:45" x14ac:dyDescent="0.2">
      <c r="B460" t="s">
        <v>173</v>
      </c>
      <c r="C460" s="31">
        <v>44165</v>
      </c>
      <c r="D460" s="15">
        <v>4400</v>
      </c>
      <c r="E460" s="15">
        <v>0</v>
      </c>
      <c r="F460" s="53" t="s">
        <v>133</v>
      </c>
      <c r="G460" t="s">
        <v>457</v>
      </c>
      <c r="H460" s="41" t="s">
        <v>135</v>
      </c>
      <c r="I460" t="s">
        <v>458</v>
      </c>
      <c r="J460" t="s">
        <v>207</v>
      </c>
      <c r="K460" t="s">
        <v>138</v>
      </c>
      <c r="L460" s="17"/>
      <c r="M460" s="17"/>
      <c r="N460" s="17" t="s">
        <v>459</v>
      </c>
      <c r="O460" s="36"/>
      <c r="P460" s="17"/>
      <c r="Q460" s="17"/>
      <c r="U460" t="s">
        <v>460</v>
      </c>
      <c r="V460" t="s">
        <v>460</v>
      </c>
      <c r="X460" s="31">
        <v>44169</v>
      </c>
      <c r="Y460" s="31">
        <v>44171</v>
      </c>
      <c r="AA460" s="31"/>
      <c r="AB460" t="s">
        <v>9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55036</v>
      </c>
      <c r="AJ460">
        <v>2180</v>
      </c>
      <c r="AK460">
        <v>0</v>
      </c>
      <c r="AL460">
        <v>19</v>
      </c>
      <c r="AO460" s="41"/>
      <c r="AP460" s="41"/>
      <c r="AQ460" t="str">
        <f t="shared" si="12"/>
        <v/>
      </c>
      <c r="AS460" t="str">
        <f t="shared" si="13"/>
        <v>wci_corp</v>
      </c>
    </row>
    <row r="461" spans="2:45" x14ac:dyDescent="0.2">
      <c r="B461" t="s">
        <v>174</v>
      </c>
      <c r="C461" s="31">
        <v>44165</v>
      </c>
      <c r="D461" s="15">
        <v>2400</v>
      </c>
      <c r="E461" s="15">
        <v>0</v>
      </c>
      <c r="F461" s="53" t="s">
        <v>133</v>
      </c>
      <c r="G461" t="s">
        <v>457</v>
      </c>
      <c r="H461" s="41" t="s">
        <v>135</v>
      </c>
      <c r="I461" t="s">
        <v>458</v>
      </c>
      <c r="J461" t="s">
        <v>207</v>
      </c>
      <c r="K461" t="s">
        <v>138</v>
      </c>
      <c r="L461" s="17"/>
      <c r="M461" s="17"/>
      <c r="N461" s="17" t="s">
        <v>459</v>
      </c>
      <c r="O461" s="36"/>
      <c r="P461" s="17"/>
      <c r="Q461" s="17"/>
      <c r="U461" t="s">
        <v>460</v>
      </c>
      <c r="V461" t="s">
        <v>460</v>
      </c>
      <c r="X461" s="31">
        <v>44169</v>
      </c>
      <c r="Y461" s="31">
        <v>44171</v>
      </c>
      <c r="AA461" s="31"/>
      <c r="AB461" t="s">
        <v>9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55036</v>
      </c>
      <c r="AJ461">
        <v>2180</v>
      </c>
      <c r="AK461">
        <v>200</v>
      </c>
      <c r="AL461">
        <v>19</v>
      </c>
      <c r="AO461" s="41"/>
      <c r="AP461" s="41"/>
      <c r="AQ461" t="str">
        <f t="shared" si="12"/>
        <v/>
      </c>
      <c r="AS461" t="str">
        <f t="shared" si="13"/>
        <v>wci_corp</v>
      </c>
    </row>
    <row r="462" spans="2:45" x14ac:dyDescent="0.2">
      <c r="B462" t="s">
        <v>176</v>
      </c>
      <c r="C462" s="31">
        <v>44165</v>
      </c>
      <c r="D462" s="15">
        <v>19200</v>
      </c>
      <c r="E462" s="15">
        <v>0</v>
      </c>
      <c r="F462" s="53" t="s">
        <v>133</v>
      </c>
      <c r="G462" t="s">
        <v>457</v>
      </c>
      <c r="H462" s="41" t="s">
        <v>135</v>
      </c>
      <c r="I462" t="s">
        <v>458</v>
      </c>
      <c r="J462" t="s">
        <v>207</v>
      </c>
      <c r="K462" t="s">
        <v>138</v>
      </c>
      <c r="L462" s="17"/>
      <c r="M462" s="17"/>
      <c r="N462" s="17" t="s">
        <v>459</v>
      </c>
      <c r="O462" s="36"/>
      <c r="P462" s="17"/>
      <c r="Q462" s="17"/>
      <c r="U462" t="s">
        <v>460</v>
      </c>
      <c r="V462" t="s">
        <v>460</v>
      </c>
      <c r="X462" s="31">
        <v>44169</v>
      </c>
      <c r="Y462" s="31">
        <v>44171</v>
      </c>
      <c r="AA462" s="31"/>
      <c r="AB462" t="s">
        <v>9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70036</v>
      </c>
      <c r="AJ462">
        <v>2180</v>
      </c>
      <c r="AK462">
        <v>0</v>
      </c>
      <c r="AL462">
        <v>19</v>
      </c>
      <c r="AO462" s="41"/>
      <c r="AP462" s="41"/>
      <c r="AQ462" t="str">
        <f t="shared" si="12"/>
        <v/>
      </c>
      <c r="AS462" t="str">
        <f t="shared" si="13"/>
        <v>wci_corp</v>
      </c>
    </row>
    <row r="463" spans="2:45" x14ac:dyDescent="0.2">
      <c r="B463" t="s">
        <v>177</v>
      </c>
      <c r="C463" s="31">
        <v>44165</v>
      </c>
      <c r="D463" s="15">
        <v>1600</v>
      </c>
      <c r="E463" s="15">
        <v>0</v>
      </c>
      <c r="F463" s="53" t="s">
        <v>133</v>
      </c>
      <c r="G463" t="s">
        <v>457</v>
      </c>
      <c r="H463" s="41" t="s">
        <v>135</v>
      </c>
      <c r="I463" t="s">
        <v>458</v>
      </c>
      <c r="J463" t="s">
        <v>207</v>
      </c>
      <c r="K463" t="s">
        <v>138</v>
      </c>
      <c r="L463" s="17"/>
      <c r="M463" s="17"/>
      <c r="N463" s="17" t="s">
        <v>459</v>
      </c>
      <c r="O463" s="36"/>
      <c r="P463" s="17"/>
      <c r="Q463" s="17"/>
      <c r="U463" t="s">
        <v>460</v>
      </c>
      <c r="V463" t="s">
        <v>460</v>
      </c>
      <c r="X463" s="31">
        <v>44169</v>
      </c>
      <c r="Y463" s="31">
        <v>44171</v>
      </c>
      <c r="AA463" s="31"/>
      <c r="AB463" t="s">
        <v>9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70036</v>
      </c>
      <c r="AJ463">
        <v>2180</v>
      </c>
      <c r="AK463">
        <v>700</v>
      </c>
      <c r="AL463">
        <v>19</v>
      </c>
      <c r="AO463" s="41"/>
      <c r="AP463" s="41"/>
      <c r="AQ463" t="str">
        <f t="shared" si="12"/>
        <v/>
      </c>
      <c r="AS463" t="str">
        <f t="shared" si="13"/>
        <v>wci_corp</v>
      </c>
    </row>
    <row r="464" spans="2:45" x14ac:dyDescent="0.2">
      <c r="B464" t="s">
        <v>193</v>
      </c>
      <c r="C464" s="31">
        <v>44165</v>
      </c>
      <c r="D464" s="15">
        <v>3.51</v>
      </c>
      <c r="E464" s="15">
        <v>0</v>
      </c>
      <c r="F464" s="53" t="s">
        <v>133</v>
      </c>
      <c r="G464" t="s">
        <v>461</v>
      </c>
      <c r="H464" s="41" t="s">
        <v>135</v>
      </c>
      <c r="I464" t="s">
        <v>462</v>
      </c>
      <c r="J464" t="s">
        <v>207</v>
      </c>
      <c r="K464" t="s">
        <v>138</v>
      </c>
      <c r="L464" s="17"/>
      <c r="M464" s="17"/>
      <c r="N464" s="17" t="s">
        <v>463</v>
      </c>
      <c r="O464" s="36"/>
      <c r="P464" s="17"/>
      <c r="Q464" s="17"/>
      <c r="U464" t="s">
        <v>464</v>
      </c>
      <c r="V464" t="s">
        <v>464</v>
      </c>
      <c r="X464" s="31">
        <v>44169</v>
      </c>
      <c r="Y464" s="31">
        <v>44171</v>
      </c>
      <c r="AA464" s="31"/>
      <c r="AB464" t="s">
        <v>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50050</v>
      </c>
      <c r="AJ464">
        <v>2180</v>
      </c>
      <c r="AK464">
        <v>0</v>
      </c>
      <c r="AL464">
        <v>19</v>
      </c>
      <c r="AO464" s="41"/>
      <c r="AP464" s="41"/>
      <c r="AQ464" t="str">
        <f t="shared" si="12"/>
        <v/>
      </c>
      <c r="AS464" t="str">
        <f t="shared" si="13"/>
        <v>wci_corp</v>
      </c>
    </row>
    <row r="465" spans="2:45" x14ac:dyDescent="0.2">
      <c r="B465" t="s">
        <v>193</v>
      </c>
      <c r="C465" s="31">
        <v>44165</v>
      </c>
      <c r="D465" s="15">
        <v>41.54</v>
      </c>
      <c r="E465" s="15">
        <v>0</v>
      </c>
      <c r="F465" s="53" t="s">
        <v>133</v>
      </c>
      <c r="G465" t="s">
        <v>461</v>
      </c>
      <c r="H465" s="41" t="s">
        <v>135</v>
      </c>
      <c r="I465" t="s">
        <v>462</v>
      </c>
      <c r="J465" t="s">
        <v>207</v>
      </c>
      <c r="K465" t="s">
        <v>138</v>
      </c>
      <c r="L465" s="17"/>
      <c r="M465" s="17"/>
      <c r="N465" s="17" t="s">
        <v>463</v>
      </c>
      <c r="O465" s="36"/>
      <c r="P465" s="17"/>
      <c r="Q465" s="17"/>
      <c r="U465" t="s">
        <v>464</v>
      </c>
      <c r="V465" t="s">
        <v>464</v>
      </c>
      <c r="X465" s="31">
        <v>44169</v>
      </c>
      <c r="Y465" s="31">
        <v>44171</v>
      </c>
      <c r="AA465" s="31"/>
      <c r="AB465" t="s">
        <v>9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50050</v>
      </c>
      <c r="AJ465">
        <v>2180</v>
      </c>
      <c r="AK465">
        <v>0</v>
      </c>
      <c r="AL465">
        <v>19</v>
      </c>
      <c r="AO465" s="41"/>
      <c r="AP465" s="41"/>
      <c r="AQ465" t="str">
        <f t="shared" si="12"/>
        <v/>
      </c>
      <c r="AS465" t="str">
        <f t="shared" si="13"/>
        <v>wci_corp</v>
      </c>
    </row>
    <row r="466" spans="2:45" x14ac:dyDescent="0.2">
      <c r="B466" t="s">
        <v>193</v>
      </c>
      <c r="C466" s="31">
        <v>44165</v>
      </c>
      <c r="D466" s="15">
        <v>30.44</v>
      </c>
      <c r="E466" s="15">
        <v>0</v>
      </c>
      <c r="F466" s="53" t="s">
        <v>133</v>
      </c>
      <c r="G466" t="s">
        <v>461</v>
      </c>
      <c r="H466" s="41" t="s">
        <v>135</v>
      </c>
      <c r="I466" t="s">
        <v>462</v>
      </c>
      <c r="J466" t="s">
        <v>207</v>
      </c>
      <c r="K466" t="s">
        <v>138</v>
      </c>
      <c r="L466" s="17"/>
      <c r="M466" s="17"/>
      <c r="N466" s="17" t="s">
        <v>463</v>
      </c>
      <c r="O466" s="36"/>
      <c r="P466" s="17"/>
      <c r="Q466" s="17"/>
      <c r="U466" t="s">
        <v>464</v>
      </c>
      <c r="V466" t="s">
        <v>464</v>
      </c>
      <c r="X466" s="31">
        <v>44169</v>
      </c>
      <c r="Y466" s="31">
        <v>44171</v>
      </c>
      <c r="AA466" s="31"/>
      <c r="AB466" t="s">
        <v>9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50050</v>
      </c>
      <c r="AJ466">
        <v>2180</v>
      </c>
      <c r="AK466">
        <v>0</v>
      </c>
      <c r="AL466">
        <v>19</v>
      </c>
      <c r="AO466" s="41"/>
      <c r="AP466" s="41"/>
      <c r="AQ466" t="str">
        <f t="shared" si="12"/>
        <v/>
      </c>
      <c r="AS466" t="str">
        <f t="shared" si="13"/>
        <v>wci_corp</v>
      </c>
    </row>
    <row r="467" spans="2:45" x14ac:dyDescent="0.2">
      <c r="B467" t="s">
        <v>193</v>
      </c>
      <c r="C467" s="31">
        <v>44165</v>
      </c>
      <c r="D467" s="15">
        <v>31.45</v>
      </c>
      <c r="E467" s="15">
        <v>0</v>
      </c>
      <c r="F467" s="53" t="s">
        <v>133</v>
      </c>
      <c r="G467" t="s">
        <v>461</v>
      </c>
      <c r="H467" s="41" t="s">
        <v>135</v>
      </c>
      <c r="I467" t="s">
        <v>462</v>
      </c>
      <c r="J467" t="s">
        <v>207</v>
      </c>
      <c r="K467" t="s">
        <v>138</v>
      </c>
      <c r="L467" s="17"/>
      <c r="M467" s="17"/>
      <c r="N467" s="17" t="s">
        <v>466</v>
      </c>
      <c r="O467" s="36"/>
      <c r="P467" s="17"/>
      <c r="Q467" s="17"/>
      <c r="U467" t="s">
        <v>464</v>
      </c>
      <c r="V467" t="s">
        <v>464</v>
      </c>
      <c r="X467" s="31">
        <v>44169</v>
      </c>
      <c r="Y467" s="31">
        <v>44171</v>
      </c>
      <c r="AA467" s="31"/>
      <c r="AB467" t="s">
        <v>9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50050</v>
      </c>
      <c r="AJ467">
        <v>2180</v>
      </c>
      <c r="AK467">
        <v>0</v>
      </c>
      <c r="AL467">
        <v>19</v>
      </c>
      <c r="AO467" s="41"/>
      <c r="AP467" s="41"/>
      <c r="AQ467" t="str">
        <f t="shared" si="12"/>
        <v/>
      </c>
      <c r="AS467" t="str">
        <f t="shared" si="13"/>
        <v>wci_corp</v>
      </c>
    </row>
    <row r="468" spans="2:45" x14ac:dyDescent="0.2">
      <c r="B468" t="s">
        <v>193</v>
      </c>
      <c r="C468" s="31">
        <v>44165</v>
      </c>
      <c r="D468" s="15">
        <v>17.63</v>
      </c>
      <c r="E468" s="15">
        <v>0</v>
      </c>
      <c r="F468" s="53" t="s">
        <v>133</v>
      </c>
      <c r="G468" t="s">
        <v>461</v>
      </c>
      <c r="H468" s="41" t="s">
        <v>135</v>
      </c>
      <c r="I468" t="s">
        <v>462</v>
      </c>
      <c r="J468" t="s">
        <v>207</v>
      </c>
      <c r="K468" t="s">
        <v>138</v>
      </c>
      <c r="L468" s="17"/>
      <c r="M468" s="17"/>
      <c r="N468" s="17" t="s">
        <v>466</v>
      </c>
      <c r="O468" s="36"/>
      <c r="P468" s="17"/>
      <c r="Q468" s="17"/>
      <c r="U468" t="s">
        <v>464</v>
      </c>
      <c r="V468" t="s">
        <v>464</v>
      </c>
      <c r="X468" s="31">
        <v>44169</v>
      </c>
      <c r="Y468" s="31">
        <v>44171</v>
      </c>
      <c r="AA468" s="31"/>
      <c r="AB468" t="s">
        <v>9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50050</v>
      </c>
      <c r="AJ468">
        <v>2180</v>
      </c>
      <c r="AK468">
        <v>0</v>
      </c>
      <c r="AL468">
        <v>19</v>
      </c>
      <c r="AO468" s="41"/>
      <c r="AP468" s="41"/>
      <c r="AQ468" t="str">
        <f t="shared" si="12"/>
        <v/>
      </c>
      <c r="AS468" t="str">
        <f t="shared" si="13"/>
        <v>wci_corp</v>
      </c>
    </row>
    <row r="469" spans="2:45" x14ac:dyDescent="0.2">
      <c r="B469" t="s">
        <v>193</v>
      </c>
      <c r="C469" s="31">
        <v>44165</v>
      </c>
      <c r="D469" s="15">
        <v>7.84</v>
      </c>
      <c r="E469" s="15">
        <v>0</v>
      </c>
      <c r="F469" s="53" t="s">
        <v>133</v>
      </c>
      <c r="G469" t="s">
        <v>461</v>
      </c>
      <c r="H469" s="41" t="s">
        <v>135</v>
      </c>
      <c r="I469" t="s">
        <v>462</v>
      </c>
      <c r="J469" t="s">
        <v>207</v>
      </c>
      <c r="K469" t="s">
        <v>138</v>
      </c>
      <c r="L469" s="17"/>
      <c r="M469" s="17"/>
      <c r="N469" s="17" t="s">
        <v>466</v>
      </c>
      <c r="O469" s="36"/>
      <c r="P469" s="17"/>
      <c r="Q469" s="17"/>
      <c r="U469" t="s">
        <v>464</v>
      </c>
      <c r="V469" t="s">
        <v>464</v>
      </c>
      <c r="X469" s="31">
        <v>44169</v>
      </c>
      <c r="Y469" s="31">
        <v>44171</v>
      </c>
      <c r="AA469" s="31"/>
      <c r="AB469" t="s">
        <v>9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50050</v>
      </c>
      <c r="AJ469">
        <v>2180</v>
      </c>
      <c r="AK469">
        <v>0</v>
      </c>
      <c r="AL469">
        <v>19</v>
      </c>
      <c r="AO469" s="41"/>
      <c r="AP469" s="41"/>
      <c r="AQ469" t="str">
        <f t="shared" ref="AQ469:AQ532" si="14">IF(LEFT(U469,2)="VO",U469,"")</f>
        <v/>
      </c>
      <c r="AS469" t="str">
        <f t="shared" ref="AS469:AS532" si="15">IF(RIGHT(K469,2)="IC",IF(OR(AB469="wci_canada",AB469="wci_can_corp"),"wci_can_Corp","wci_corp"),AB469)</f>
        <v>wci_corp</v>
      </c>
    </row>
    <row r="470" spans="2:45" x14ac:dyDescent="0.2">
      <c r="B470" t="s">
        <v>193</v>
      </c>
      <c r="C470" s="31">
        <v>44165</v>
      </c>
      <c r="D470" s="15">
        <v>5.85</v>
      </c>
      <c r="E470" s="15">
        <v>0</v>
      </c>
      <c r="F470" s="53" t="s">
        <v>133</v>
      </c>
      <c r="G470" t="s">
        <v>461</v>
      </c>
      <c r="H470" s="41" t="s">
        <v>135</v>
      </c>
      <c r="I470" t="s">
        <v>462</v>
      </c>
      <c r="J470" t="s">
        <v>207</v>
      </c>
      <c r="K470" t="s">
        <v>138</v>
      </c>
      <c r="L470" s="17"/>
      <c r="M470" s="17"/>
      <c r="N470" s="17" t="s">
        <v>463</v>
      </c>
      <c r="O470" s="36"/>
      <c r="P470" s="17"/>
      <c r="Q470" s="17"/>
      <c r="U470" t="s">
        <v>464</v>
      </c>
      <c r="V470" t="s">
        <v>464</v>
      </c>
      <c r="X470" s="31">
        <v>44169</v>
      </c>
      <c r="Y470" s="31">
        <v>44171</v>
      </c>
      <c r="AA470" s="31"/>
      <c r="AB470" t="s">
        <v>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</v>
      </c>
      <c r="AI470">
        <v>50050</v>
      </c>
      <c r="AJ470">
        <v>2180</v>
      </c>
      <c r="AK470">
        <v>0</v>
      </c>
      <c r="AL470">
        <v>19</v>
      </c>
      <c r="AO470" s="41"/>
      <c r="AP470" s="41"/>
      <c r="AQ470" t="str">
        <f t="shared" si="14"/>
        <v/>
      </c>
      <c r="AS470" t="str">
        <f t="shared" si="15"/>
        <v>wci_corp</v>
      </c>
    </row>
    <row r="471" spans="2:45" x14ac:dyDescent="0.2">
      <c r="B471" t="s">
        <v>193</v>
      </c>
      <c r="C471" s="31">
        <v>44165</v>
      </c>
      <c r="D471" s="15">
        <v>8.7799999999999994</v>
      </c>
      <c r="E471" s="15">
        <v>0</v>
      </c>
      <c r="F471" s="53" t="s">
        <v>133</v>
      </c>
      <c r="G471" t="s">
        <v>461</v>
      </c>
      <c r="H471" s="41" t="s">
        <v>135</v>
      </c>
      <c r="I471" t="s">
        <v>462</v>
      </c>
      <c r="J471" t="s">
        <v>207</v>
      </c>
      <c r="K471" t="s">
        <v>138</v>
      </c>
      <c r="L471" s="17"/>
      <c r="M471" s="17"/>
      <c r="N471" s="17" t="s">
        <v>463</v>
      </c>
      <c r="O471" s="36"/>
      <c r="P471" s="17"/>
      <c r="Q471" s="17"/>
      <c r="U471" t="s">
        <v>464</v>
      </c>
      <c r="V471" t="s">
        <v>464</v>
      </c>
      <c r="X471" s="31">
        <v>44169</v>
      </c>
      <c r="Y471" s="31">
        <v>44171</v>
      </c>
      <c r="AA471" s="31"/>
      <c r="AB471" t="s">
        <v>9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50050</v>
      </c>
      <c r="AJ471">
        <v>2180</v>
      </c>
      <c r="AK471">
        <v>0</v>
      </c>
      <c r="AL471">
        <v>19</v>
      </c>
      <c r="AO471" s="41"/>
      <c r="AP471" s="41"/>
      <c r="AQ471" t="str">
        <f t="shared" si="14"/>
        <v/>
      </c>
      <c r="AS471" t="str">
        <f t="shared" si="15"/>
        <v>wci_corp</v>
      </c>
    </row>
    <row r="472" spans="2:45" x14ac:dyDescent="0.2">
      <c r="B472" t="s">
        <v>193</v>
      </c>
      <c r="C472" s="31">
        <v>44165</v>
      </c>
      <c r="D472" s="15">
        <v>2.4</v>
      </c>
      <c r="E472" s="15">
        <v>0</v>
      </c>
      <c r="F472" s="53" t="s">
        <v>133</v>
      </c>
      <c r="G472" t="s">
        <v>461</v>
      </c>
      <c r="H472" s="41" t="s">
        <v>135</v>
      </c>
      <c r="I472" t="s">
        <v>462</v>
      </c>
      <c r="J472" t="s">
        <v>207</v>
      </c>
      <c r="K472" t="s">
        <v>138</v>
      </c>
      <c r="L472" s="17"/>
      <c r="M472" s="17"/>
      <c r="N472" s="17" t="s">
        <v>465</v>
      </c>
      <c r="O472" s="36"/>
      <c r="P472" s="17"/>
      <c r="Q472" s="17"/>
      <c r="U472" t="s">
        <v>464</v>
      </c>
      <c r="V472" t="s">
        <v>464</v>
      </c>
      <c r="X472" s="31">
        <v>44169</v>
      </c>
      <c r="Y472" s="31">
        <v>44171</v>
      </c>
      <c r="AA472" s="31"/>
      <c r="AB472" t="s">
        <v>9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50050</v>
      </c>
      <c r="AJ472">
        <v>2180</v>
      </c>
      <c r="AK472">
        <v>0</v>
      </c>
      <c r="AL472">
        <v>19</v>
      </c>
      <c r="AO472" s="41"/>
      <c r="AP472" s="41"/>
      <c r="AQ472" t="str">
        <f t="shared" si="14"/>
        <v/>
      </c>
      <c r="AS472" t="str">
        <f t="shared" si="15"/>
        <v>wci_corp</v>
      </c>
    </row>
    <row r="473" spans="2:45" x14ac:dyDescent="0.2">
      <c r="B473" t="s">
        <v>193</v>
      </c>
      <c r="C473" s="31">
        <v>44165</v>
      </c>
      <c r="D473" s="15">
        <v>2.34</v>
      </c>
      <c r="E473" s="15">
        <v>0</v>
      </c>
      <c r="F473" s="53" t="s">
        <v>133</v>
      </c>
      <c r="G473" t="s">
        <v>461</v>
      </c>
      <c r="H473" s="41" t="s">
        <v>135</v>
      </c>
      <c r="I473" t="s">
        <v>462</v>
      </c>
      <c r="J473" t="s">
        <v>207</v>
      </c>
      <c r="K473" t="s">
        <v>138</v>
      </c>
      <c r="L473" s="17"/>
      <c r="M473" s="17"/>
      <c r="N473" s="17" t="s">
        <v>463</v>
      </c>
      <c r="O473" s="36"/>
      <c r="P473" s="17"/>
      <c r="Q473" s="17"/>
      <c r="U473" t="s">
        <v>464</v>
      </c>
      <c r="V473" t="s">
        <v>464</v>
      </c>
      <c r="X473" s="31">
        <v>44169</v>
      </c>
      <c r="Y473" s="31">
        <v>44171</v>
      </c>
      <c r="AA473" s="31"/>
      <c r="AB473" t="s">
        <v>9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50050</v>
      </c>
      <c r="AJ473">
        <v>2180</v>
      </c>
      <c r="AK473">
        <v>0</v>
      </c>
      <c r="AL473">
        <v>19</v>
      </c>
      <c r="AO473" s="41"/>
      <c r="AP473" s="41"/>
      <c r="AQ473" t="str">
        <f t="shared" si="14"/>
        <v/>
      </c>
      <c r="AS473" t="str">
        <f t="shared" si="15"/>
        <v>wci_corp</v>
      </c>
    </row>
    <row r="474" spans="2:45" x14ac:dyDescent="0.2">
      <c r="B474" t="s">
        <v>193</v>
      </c>
      <c r="C474" s="31">
        <v>44165</v>
      </c>
      <c r="D474" s="15">
        <v>4.8</v>
      </c>
      <c r="E474" s="15">
        <v>0</v>
      </c>
      <c r="F474" s="53" t="s">
        <v>133</v>
      </c>
      <c r="G474" t="s">
        <v>461</v>
      </c>
      <c r="H474" s="41" t="s">
        <v>135</v>
      </c>
      <c r="I474" t="s">
        <v>462</v>
      </c>
      <c r="J474" t="s">
        <v>207</v>
      </c>
      <c r="K474" t="s">
        <v>138</v>
      </c>
      <c r="L474" s="17"/>
      <c r="M474" s="17"/>
      <c r="N474" s="17" t="s">
        <v>465</v>
      </c>
      <c r="O474" s="36"/>
      <c r="P474" s="17"/>
      <c r="Q474" s="17"/>
      <c r="U474" t="s">
        <v>464</v>
      </c>
      <c r="V474" t="s">
        <v>464</v>
      </c>
      <c r="X474" s="31">
        <v>44169</v>
      </c>
      <c r="Y474" s="31">
        <v>44171</v>
      </c>
      <c r="AA474" s="31"/>
      <c r="AB474" t="s">
        <v>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50050</v>
      </c>
      <c r="AJ474">
        <v>2180</v>
      </c>
      <c r="AK474">
        <v>0</v>
      </c>
      <c r="AL474">
        <v>19</v>
      </c>
      <c r="AO474" s="41"/>
      <c r="AP474" s="41"/>
      <c r="AQ474" t="str">
        <f t="shared" si="14"/>
        <v/>
      </c>
      <c r="AS474" t="str">
        <f t="shared" si="15"/>
        <v>wci_corp</v>
      </c>
    </row>
    <row r="475" spans="2:45" x14ac:dyDescent="0.2">
      <c r="B475" t="s">
        <v>193</v>
      </c>
      <c r="C475" s="31">
        <v>44165</v>
      </c>
      <c r="D475" s="15">
        <v>1.17</v>
      </c>
      <c r="E475" s="15">
        <v>0</v>
      </c>
      <c r="F475" s="53" t="s">
        <v>133</v>
      </c>
      <c r="G475" t="s">
        <v>461</v>
      </c>
      <c r="H475" s="41" t="s">
        <v>135</v>
      </c>
      <c r="I475" t="s">
        <v>462</v>
      </c>
      <c r="J475" t="s">
        <v>207</v>
      </c>
      <c r="K475" t="s">
        <v>138</v>
      </c>
      <c r="L475" s="17"/>
      <c r="M475" s="17"/>
      <c r="N475" s="17" t="s">
        <v>463</v>
      </c>
      <c r="O475" s="36"/>
      <c r="P475" s="17"/>
      <c r="Q475" s="17"/>
      <c r="U475" t="s">
        <v>464</v>
      </c>
      <c r="V475" t="s">
        <v>464</v>
      </c>
      <c r="X475" s="31">
        <v>44169</v>
      </c>
      <c r="Y475" s="31">
        <v>44171</v>
      </c>
      <c r="AA475" s="31"/>
      <c r="AB475" t="s">
        <v>9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1</v>
      </c>
      <c r="AI475">
        <v>50050</v>
      </c>
      <c r="AJ475">
        <v>2180</v>
      </c>
      <c r="AK475">
        <v>0</v>
      </c>
      <c r="AL475">
        <v>19</v>
      </c>
      <c r="AO475" s="41"/>
      <c r="AP475" s="41"/>
      <c r="AQ475" t="str">
        <f t="shared" si="14"/>
        <v/>
      </c>
      <c r="AS475" t="str">
        <f t="shared" si="15"/>
        <v>wci_corp</v>
      </c>
    </row>
    <row r="476" spans="2:45" x14ac:dyDescent="0.2">
      <c r="B476" t="s">
        <v>193</v>
      </c>
      <c r="C476" s="31">
        <v>44165</v>
      </c>
      <c r="D476" s="15">
        <v>2.4</v>
      </c>
      <c r="E476" s="15">
        <v>0</v>
      </c>
      <c r="F476" s="53" t="s">
        <v>133</v>
      </c>
      <c r="G476" t="s">
        <v>461</v>
      </c>
      <c r="H476" s="41" t="s">
        <v>135</v>
      </c>
      <c r="I476" t="s">
        <v>462</v>
      </c>
      <c r="J476" t="s">
        <v>207</v>
      </c>
      <c r="K476" t="s">
        <v>138</v>
      </c>
      <c r="L476" s="17"/>
      <c r="M476" s="17"/>
      <c r="N476" s="17" t="s">
        <v>465</v>
      </c>
      <c r="O476" s="36"/>
      <c r="P476" s="17"/>
      <c r="Q476" s="17"/>
      <c r="U476" t="s">
        <v>464</v>
      </c>
      <c r="V476" t="s">
        <v>464</v>
      </c>
      <c r="X476" s="31">
        <v>44169</v>
      </c>
      <c r="Y476" s="31">
        <v>44171</v>
      </c>
      <c r="AA476" s="31"/>
      <c r="AB476" t="s">
        <v>9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</v>
      </c>
      <c r="AI476">
        <v>50050</v>
      </c>
      <c r="AJ476">
        <v>2180</v>
      </c>
      <c r="AK476">
        <v>0</v>
      </c>
      <c r="AL476">
        <v>19</v>
      </c>
      <c r="AO476" s="41"/>
      <c r="AP476" s="41"/>
      <c r="AQ476" t="str">
        <f t="shared" si="14"/>
        <v/>
      </c>
      <c r="AS476" t="str">
        <f t="shared" si="15"/>
        <v>wci_corp</v>
      </c>
    </row>
    <row r="477" spans="2:45" x14ac:dyDescent="0.2">
      <c r="B477" t="s">
        <v>193</v>
      </c>
      <c r="C477" s="31">
        <v>44165</v>
      </c>
      <c r="D477" s="15">
        <v>1.96</v>
      </c>
      <c r="E477" s="15">
        <v>0</v>
      </c>
      <c r="F477" s="53" t="s">
        <v>133</v>
      </c>
      <c r="G477" t="s">
        <v>461</v>
      </c>
      <c r="H477" s="41" t="s">
        <v>135</v>
      </c>
      <c r="I477" t="s">
        <v>462</v>
      </c>
      <c r="J477" t="s">
        <v>207</v>
      </c>
      <c r="K477" t="s">
        <v>138</v>
      </c>
      <c r="L477" s="17"/>
      <c r="M477" s="17"/>
      <c r="N477" s="17" t="s">
        <v>466</v>
      </c>
      <c r="O477" s="36"/>
      <c r="P477" s="17"/>
      <c r="Q477" s="17"/>
      <c r="U477" t="s">
        <v>464</v>
      </c>
      <c r="V477" t="s">
        <v>464</v>
      </c>
      <c r="X477" s="31">
        <v>44169</v>
      </c>
      <c r="Y477" s="31">
        <v>44171</v>
      </c>
      <c r="AA477" s="31"/>
      <c r="AB477" t="s">
        <v>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50050</v>
      </c>
      <c r="AJ477">
        <v>2180</v>
      </c>
      <c r="AK477">
        <v>0</v>
      </c>
      <c r="AL477">
        <v>19</v>
      </c>
      <c r="AO477" s="41"/>
      <c r="AP477" s="41"/>
      <c r="AQ477" t="str">
        <f t="shared" si="14"/>
        <v/>
      </c>
      <c r="AS477" t="str">
        <f t="shared" si="15"/>
        <v>wci_corp</v>
      </c>
    </row>
    <row r="478" spans="2:45" x14ac:dyDescent="0.2">
      <c r="B478" t="s">
        <v>193</v>
      </c>
      <c r="C478" s="31">
        <v>44165</v>
      </c>
      <c r="D478" s="15">
        <v>7.17</v>
      </c>
      <c r="E478" s="15">
        <v>0</v>
      </c>
      <c r="F478" s="53" t="s">
        <v>133</v>
      </c>
      <c r="G478" t="s">
        <v>461</v>
      </c>
      <c r="H478" s="41" t="s">
        <v>135</v>
      </c>
      <c r="I478" t="s">
        <v>462</v>
      </c>
      <c r="J478" t="s">
        <v>207</v>
      </c>
      <c r="K478" t="s">
        <v>138</v>
      </c>
      <c r="L478" s="17"/>
      <c r="M478" s="17"/>
      <c r="N478" s="17" t="s">
        <v>466</v>
      </c>
      <c r="O478" s="36"/>
      <c r="P478" s="17"/>
      <c r="Q478" s="17"/>
      <c r="U478" t="s">
        <v>464</v>
      </c>
      <c r="V478" t="s">
        <v>464</v>
      </c>
      <c r="X478" s="31">
        <v>44169</v>
      </c>
      <c r="Y478" s="31">
        <v>44171</v>
      </c>
      <c r="AA478" s="31"/>
      <c r="AB478" t="s">
        <v>9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50050</v>
      </c>
      <c r="AJ478">
        <v>2180</v>
      </c>
      <c r="AK478">
        <v>0</v>
      </c>
      <c r="AL478">
        <v>19</v>
      </c>
      <c r="AO478" s="41"/>
      <c r="AP478" s="41"/>
      <c r="AQ478" t="str">
        <f t="shared" si="14"/>
        <v/>
      </c>
      <c r="AS478" t="str">
        <f t="shared" si="15"/>
        <v>wci_corp</v>
      </c>
    </row>
    <row r="479" spans="2:45" x14ac:dyDescent="0.2">
      <c r="B479" t="s">
        <v>193</v>
      </c>
      <c r="C479" s="31">
        <v>44165</v>
      </c>
      <c r="D479" s="15">
        <v>2.34</v>
      </c>
      <c r="E479" s="15">
        <v>0</v>
      </c>
      <c r="F479" s="53" t="s">
        <v>133</v>
      </c>
      <c r="G479" t="s">
        <v>461</v>
      </c>
      <c r="H479" s="41" t="s">
        <v>135</v>
      </c>
      <c r="I479" t="s">
        <v>462</v>
      </c>
      <c r="J479" t="s">
        <v>207</v>
      </c>
      <c r="K479" t="s">
        <v>138</v>
      </c>
      <c r="L479" s="17"/>
      <c r="M479" s="17"/>
      <c r="N479" s="17" t="s">
        <v>463</v>
      </c>
      <c r="O479" s="36"/>
      <c r="P479" s="17"/>
      <c r="Q479" s="17"/>
      <c r="U479" t="s">
        <v>464</v>
      </c>
      <c r="V479" t="s">
        <v>464</v>
      </c>
      <c r="X479" s="31">
        <v>44169</v>
      </c>
      <c r="Y479" s="31">
        <v>44171</v>
      </c>
      <c r="AA479" s="31"/>
      <c r="AB479" t="s">
        <v>9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50050</v>
      </c>
      <c r="AJ479">
        <v>2180</v>
      </c>
      <c r="AK479">
        <v>0</v>
      </c>
      <c r="AL479">
        <v>19</v>
      </c>
      <c r="AO479" s="41"/>
      <c r="AP479" s="41"/>
      <c r="AQ479" t="str">
        <f t="shared" si="14"/>
        <v/>
      </c>
      <c r="AS479" t="str">
        <f t="shared" si="15"/>
        <v>wci_corp</v>
      </c>
    </row>
    <row r="480" spans="2:45" x14ac:dyDescent="0.2">
      <c r="B480" t="s">
        <v>193</v>
      </c>
      <c r="C480" s="31">
        <v>44165</v>
      </c>
      <c r="D480" s="15">
        <v>3.92</v>
      </c>
      <c r="E480" s="15">
        <v>0</v>
      </c>
      <c r="F480" s="53" t="s">
        <v>133</v>
      </c>
      <c r="G480" t="s">
        <v>461</v>
      </c>
      <c r="H480" s="41" t="s">
        <v>135</v>
      </c>
      <c r="I480" t="s">
        <v>462</v>
      </c>
      <c r="J480" t="s">
        <v>207</v>
      </c>
      <c r="K480" t="s">
        <v>138</v>
      </c>
      <c r="L480" s="17"/>
      <c r="M480" s="17"/>
      <c r="N480" s="17" t="s">
        <v>466</v>
      </c>
      <c r="O480" s="36"/>
      <c r="P480" s="17"/>
      <c r="Q480" s="17"/>
      <c r="U480" t="s">
        <v>464</v>
      </c>
      <c r="V480" t="s">
        <v>464</v>
      </c>
      <c r="X480" s="31">
        <v>44169</v>
      </c>
      <c r="Y480" s="31">
        <v>44171</v>
      </c>
      <c r="AA480" s="31"/>
      <c r="AB480" t="s">
        <v>9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50050</v>
      </c>
      <c r="AJ480">
        <v>2180</v>
      </c>
      <c r="AK480">
        <v>0</v>
      </c>
      <c r="AL480">
        <v>19</v>
      </c>
      <c r="AO480" s="41"/>
      <c r="AP480" s="41"/>
      <c r="AQ480" t="str">
        <f t="shared" si="14"/>
        <v/>
      </c>
      <c r="AS480" t="str">
        <f t="shared" si="15"/>
        <v>wci_corp</v>
      </c>
    </row>
    <row r="481" spans="2:45" x14ac:dyDescent="0.2">
      <c r="B481" t="s">
        <v>193</v>
      </c>
      <c r="C481" s="31">
        <v>44165</v>
      </c>
      <c r="D481" s="15">
        <v>5.85</v>
      </c>
      <c r="E481" s="15">
        <v>0</v>
      </c>
      <c r="F481" s="53" t="s">
        <v>133</v>
      </c>
      <c r="G481" t="s">
        <v>461</v>
      </c>
      <c r="H481" s="41" t="s">
        <v>135</v>
      </c>
      <c r="I481" t="s">
        <v>462</v>
      </c>
      <c r="J481" t="s">
        <v>207</v>
      </c>
      <c r="K481" t="s">
        <v>138</v>
      </c>
      <c r="L481" s="17"/>
      <c r="M481" s="17"/>
      <c r="N481" s="17" t="s">
        <v>463</v>
      </c>
      <c r="O481" s="36"/>
      <c r="P481" s="17"/>
      <c r="Q481" s="17"/>
      <c r="U481" t="s">
        <v>464</v>
      </c>
      <c r="V481" t="s">
        <v>464</v>
      </c>
      <c r="X481" s="31">
        <v>44169</v>
      </c>
      <c r="Y481" s="31">
        <v>44171</v>
      </c>
      <c r="AA481" s="31"/>
      <c r="AB481" t="s">
        <v>9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50050</v>
      </c>
      <c r="AJ481">
        <v>2180</v>
      </c>
      <c r="AK481">
        <v>0</v>
      </c>
      <c r="AL481">
        <v>19</v>
      </c>
      <c r="AO481" s="41"/>
      <c r="AP481" s="41"/>
      <c r="AQ481" t="str">
        <f t="shared" si="14"/>
        <v/>
      </c>
      <c r="AS481" t="str">
        <f t="shared" si="15"/>
        <v>wci_corp</v>
      </c>
    </row>
    <row r="482" spans="2:45" x14ac:dyDescent="0.2">
      <c r="B482" t="s">
        <v>194</v>
      </c>
      <c r="C482" s="31">
        <v>44165</v>
      </c>
      <c r="D482" s="15">
        <v>25.48</v>
      </c>
      <c r="E482" s="15">
        <v>0</v>
      </c>
      <c r="F482" s="53" t="s">
        <v>133</v>
      </c>
      <c r="G482" t="s">
        <v>461</v>
      </c>
      <c r="H482" s="41" t="s">
        <v>135</v>
      </c>
      <c r="I482" t="s">
        <v>462</v>
      </c>
      <c r="J482" t="s">
        <v>207</v>
      </c>
      <c r="K482" t="s">
        <v>138</v>
      </c>
      <c r="L482" s="17"/>
      <c r="M482" s="17"/>
      <c r="N482" s="17" t="s">
        <v>466</v>
      </c>
      <c r="O482" s="36"/>
      <c r="P482" s="17"/>
      <c r="Q482" s="17"/>
      <c r="U482" t="s">
        <v>464</v>
      </c>
      <c r="V482" t="s">
        <v>464</v>
      </c>
      <c r="X482" s="31">
        <v>44169</v>
      </c>
      <c r="Y482" s="31">
        <v>44171</v>
      </c>
      <c r="AA482" s="31"/>
      <c r="AB482" t="s">
        <v>9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52050</v>
      </c>
      <c r="AJ482">
        <v>2180</v>
      </c>
      <c r="AK482">
        <v>0</v>
      </c>
      <c r="AL482">
        <v>19</v>
      </c>
      <c r="AO482" s="41"/>
      <c r="AP482" s="41"/>
      <c r="AQ482" t="str">
        <f t="shared" si="14"/>
        <v/>
      </c>
      <c r="AS482" t="str">
        <f t="shared" si="15"/>
        <v>wci_corp</v>
      </c>
    </row>
    <row r="483" spans="2:45" x14ac:dyDescent="0.2">
      <c r="B483" t="s">
        <v>194</v>
      </c>
      <c r="C483" s="31">
        <v>44165</v>
      </c>
      <c r="D483" s="15">
        <v>22.82</v>
      </c>
      <c r="E483" s="15">
        <v>0</v>
      </c>
      <c r="F483" s="53" t="s">
        <v>133</v>
      </c>
      <c r="G483" t="s">
        <v>461</v>
      </c>
      <c r="H483" s="41" t="s">
        <v>135</v>
      </c>
      <c r="I483" t="s">
        <v>462</v>
      </c>
      <c r="J483" t="s">
        <v>207</v>
      </c>
      <c r="K483" t="s">
        <v>138</v>
      </c>
      <c r="L483" s="17"/>
      <c r="M483" s="17"/>
      <c r="N483" s="17" t="s">
        <v>463</v>
      </c>
      <c r="O483" s="36"/>
      <c r="P483" s="17"/>
      <c r="Q483" s="17"/>
      <c r="U483" t="s">
        <v>464</v>
      </c>
      <c r="V483" t="s">
        <v>464</v>
      </c>
      <c r="X483" s="31">
        <v>44169</v>
      </c>
      <c r="Y483" s="31">
        <v>44171</v>
      </c>
      <c r="AA483" s="31"/>
      <c r="AB483" t="s">
        <v>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52050</v>
      </c>
      <c r="AJ483">
        <v>2180</v>
      </c>
      <c r="AK483">
        <v>0</v>
      </c>
      <c r="AL483">
        <v>19</v>
      </c>
      <c r="AO483" s="41"/>
      <c r="AP483" s="41"/>
      <c r="AQ483" t="str">
        <f t="shared" si="14"/>
        <v/>
      </c>
      <c r="AS483" t="str">
        <f t="shared" si="15"/>
        <v>wci_corp</v>
      </c>
    </row>
    <row r="484" spans="2:45" x14ac:dyDescent="0.2">
      <c r="B484" t="s">
        <v>195</v>
      </c>
      <c r="C484" s="31">
        <v>44165</v>
      </c>
      <c r="D484" s="15">
        <v>11.76</v>
      </c>
      <c r="E484" s="15">
        <v>0</v>
      </c>
      <c r="F484" s="53" t="s">
        <v>133</v>
      </c>
      <c r="G484" t="s">
        <v>461</v>
      </c>
      <c r="H484" s="41" t="s">
        <v>135</v>
      </c>
      <c r="I484" t="s">
        <v>462</v>
      </c>
      <c r="J484" t="s">
        <v>207</v>
      </c>
      <c r="K484" t="s">
        <v>138</v>
      </c>
      <c r="L484" s="17"/>
      <c r="M484" s="17"/>
      <c r="N484" s="17" t="s">
        <v>466</v>
      </c>
      <c r="O484" s="36"/>
      <c r="P484" s="17"/>
      <c r="Q484" s="17"/>
      <c r="U484" t="s">
        <v>464</v>
      </c>
      <c r="V484" t="s">
        <v>464</v>
      </c>
      <c r="X484" s="31">
        <v>44169</v>
      </c>
      <c r="Y484" s="31">
        <v>44171</v>
      </c>
      <c r="AA484" s="31"/>
      <c r="AB484" t="s">
        <v>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55050</v>
      </c>
      <c r="AJ484">
        <v>2180</v>
      </c>
      <c r="AK484">
        <v>0</v>
      </c>
      <c r="AL484">
        <v>19</v>
      </c>
      <c r="AO484" s="41"/>
      <c r="AP484" s="41"/>
      <c r="AQ484" t="str">
        <f t="shared" si="14"/>
        <v/>
      </c>
      <c r="AS484" t="str">
        <f t="shared" si="15"/>
        <v>wci_corp</v>
      </c>
    </row>
    <row r="485" spans="2:45" x14ac:dyDescent="0.2">
      <c r="B485" t="s">
        <v>195</v>
      </c>
      <c r="C485" s="31">
        <v>44165</v>
      </c>
      <c r="D485" s="15">
        <v>3.52</v>
      </c>
      <c r="E485" s="15">
        <v>0</v>
      </c>
      <c r="F485" s="53" t="s">
        <v>133</v>
      </c>
      <c r="G485" t="s">
        <v>461</v>
      </c>
      <c r="H485" s="41" t="s">
        <v>135</v>
      </c>
      <c r="I485" t="s">
        <v>462</v>
      </c>
      <c r="J485" t="s">
        <v>207</v>
      </c>
      <c r="K485" t="s">
        <v>138</v>
      </c>
      <c r="L485" s="17"/>
      <c r="M485" s="17"/>
      <c r="N485" s="17" t="s">
        <v>463</v>
      </c>
      <c r="O485" s="36"/>
      <c r="P485" s="17"/>
      <c r="Q485" s="17"/>
      <c r="U485" t="s">
        <v>464</v>
      </c>
      <c r="V485" t="s">
        <v>464</v>
      </c>
      <c r="X485" s="31">
        <v>44169</v>
      </c>
      <c r="Y485" s="31">
        <v>44171</v>
      </c>
      <c r="AA485" s="31"/>
      <c r="AB485" t="s">
        <v>9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55050</v>
      </c>
      <c r="AJ485">
        <v>2180</v>
      </c>
      <c r="AK485">
        <v>0</v>
      </c>
      <c r="AL485">
        <v>19</v>
      </c>
      <c r="AO485" s="41"/>
      <c r="AP485" s="41"/>
      <c r="AQ485" t="str">
        <f t="shared" si="14"/>
        <v/>
      </c>
      <c r="AS485" t="str">
        <f t="shared" si="15"/>
        <v>wci_corp</v>
      </c>
    </row>
    <row r="486" spans="2:45" x14ac:dyDescent="0.2">
      <c r="B486" t="s">
        <v>195</v>
      </c>
      <c r="C486" s="31">
        <v>44165</v>
      </c>
      <c r="D486" s="15">
        <v>21.56</v>
      </c>
      <c r="E486" s="15">
        <v>0</v>
      </c>
      <c r="F486" s="53" t="s">
        <v>133</v>
      </c>
      <c r="G486" t="s">
        <v>461</v>
      </c>
      <c r="H486" s="41" t="s">
        <v>135</v>
      </c>
      <c r="I486" t="s">
        <v>462</v>
      </c>
      <c r="J486" t="s">
        <v>207</v>
      </c>
      <c r="K486" t="s">
        <v>138</v>
      </c>
      <c r="L486" s="17"/>
      <c r="M486" s="17"/>
      <c r="N486" s="17" t="s">
        <v>466</v>
      </c>
      <c r="O486" s="36"/>
      <c r="P486" s="17"/>
      <c r="Q486" s="17"/>
      <c r="U486" t="s">
        <v>464</v>
      </c>
      <c r="V486" t="s">
        <v>464</v>
      </c>
      <c r="X486" s="31">
        <v>44169</v>
      </c>
      <c r="Y486" s="31">
        <v>44171</v>
      </c>
      <c r="AA486" s="31"/>
      <c r="AB486" t="s">
        <v>9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55050</v>
      </c>
      <c r="AJ486">
        <v>2180</v>
      </c>
      <c r="AK486">
        <v>0</v>
      </c>
      <c r="AL486">
        <v>19</v>
      </c>
      <c r="AO486" s="41"/>
      <c r="AP486" s="41"/>
      <c r="AQ486" t="str">
        <f t="shared" si="14"/>
        <v/>
      </c>
      <c r="AS486" t="str">
        <f t="shared" si="15"/>
        <v>wci_corp</v>
      </c>
    </row>
    <row r="487" spans="2:45" x14ac:dyDescent="0.2">
      <c r="B487" t="s">
        <v>195</v>
      </c>
      <c r="C487" s="31">
        <v>44165</v>
      </c>
      <c r="D487" s="15">
        <v>6.44</v>
      </c>
      <c r="E487" s="15">
        <v>0</v>
      </c>
      <c r="F487" s="53" t="s">
        <v>133</v>
      </c>
      <c r="G487" t="s">
        <v>461</v>
      </c>
      <c r="H487" s="41" t="s">
        <v>135</v>
      </c>
      <c r="I487" t="s">
        <v>462</v>
      </c>
      <c r="J487" t="s">
        <v>207</v>
      </c>
      <c r="K487" t="s">
        <v>138</v>
      </c>
      <c r="L487" s="17"/>
      <c r="M487" s="17"/>
      <c r="N487" s="17" t="s">
        <v>463</v>
      </c>
      <c r="O487" s="36"/>
      <c r="P487" s="17"/>
      <c r="Q487" s="17"/>
      <c r="U487" t="s">
        <v>464</v>
      </c>
      <c r="V487" t="s">
        <v>464</v>
      </c>
      <c r="X487" s="31">
        <v>44169</v>
      </c>
      <c r="Y487" s="31">
        <v>44171</v>
      </c>
      <c r="AA487" s="31"/>
      <c r="AB487" t="s">
        <v>9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55050</v>
      </c>
      <c r="AJ487">
        <v>2180</v>
      </c>
      <c r="AK487">
        <v>0</v>
      </c>
      <c r="AL487">
        <v>19</v>
      </c>
      <c r="AO487" s="41"/>
      <c r="AP487" s="41"/>
      <c r="AQ487" t="str">
        <f t="shared" si="14"/>
        <v/>
      </c>
      <c r="AS487" t="str">
        <f t="shared" si="15"/>
        <v>wci_corp</v>
      </c>
    </row>
    <row r="488" spans="2:45" x14ac:dyDescent="0.2">
      <c r="B488" t="s">
        <v>195</v>
      </c>
      <c r="C488" s="31">
        <v>44165</v>
      </c>
      <c r="D488" s="15">
        <v>0.8</v>
      </c>
      <c r="E488" s="15">
        <v>0</v>
      </c>
      <c r="F488" s="53" t="s">
        <v>133</v>
      </c>
      <c r="G488" t="s">
        <v>461</v>
      </c>
      <c r="H488" s="41" t="s">
        <v>135</v>
      </c>
      <c r="I488" t="s">
        <v>462</v>
      </c>
      <c r="J488" t="s">
        <v>207</v>
      </c>
      <c r="K488" t="s">
        <v>138</v>
      </c>
      <c r="L488" s="17"/>
      <c r="M488" s="17"/>
      <c r="N488" s="17" t="s">
        <v>465</v>
      </c>
      <c r="O488" s="36"/>
      <c r="P488" s="17"/>
      <c r="Q488" s="17"/>
      <c r="U488" t="s">
        <v>464</v>
      </c>
      <c r="V488" t="s">
        <v>464</v>
      </c>
      <c r="X488" s="31">
        <v>44169</v>
      </c>
      <c r="Y488" s="31">
        <v>44171</v>
      </c>
      <c r="AA488" s="31"/>
      <c r="AB488" t="s">
        <v>9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55050</v>
      </c>
      <c r="AJ488">
        <v>2180</v>
      </c>
      <c r="AK488">
        <v>0</v>
      </c>
      <c r="AL488">
        <v>19</v>
      </c>
      <c r="AO488" s="41"/>
      <c r="AP488" s="41"/>
      <c r="AQ488" t="str">
        <f t="shared" si="14"/>
        <v/>
      </c>
      <c r="AS488" t="str">
        <f t="shared" si="15"/>
        <v>wci_corp</v>
      </c>
    </row>
    <row r="489" spans="2:45" x14ac:dyDescent="0.2">
      <c r="B489" t="s">
        <v>197</v>
      </c>
      <c r="C489" s="31">
        <v>44165</v>
      </c>
      <c r="D489" s="15">
        <v>90.16</v>
      </c>
      <c r="E489" s="15">
        <v>0</v>
      </c>
      <c r="F489" s="53" t="s">
        <v>133</v>
      </c>
      <c r="G489" t="s">
        <v>461</v>
      </c>
      <c r="H489" s="41" t="s">
        <v>135</v>
      </c>
      <c r="I489" t="s">
        <v>462</v>
      </c>
      <c r="J489" t="s">
        <v>207</v>
      </c>
      <c r="K489" t="s">
        <v>138</v>
      </c>
      <c r="L489" s="17"/>
      <c r="M489" s="17"/>
      <c r="N489" s="17" t="s">
        <v>466</v>
      </c>
      <c r="O489" s="36"/>
      <c r="P489" s="17"/>
      <c r="Q489" s="17"/>
      <c r="U489" t="s">
        <v>464</v>
      </c>
      <c r="V489" t="s">
        <v>464</v>
      </c>
      <c r="X489" s="31">
        <v>44169</v>
      </c>
      <c r="Y489" s="31">
        <v>44171</v>
      </c>
      <c r="AA489" s="31"/>
      <c r="AB489" t="s">
        <v>9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70050</v>
      </c>
      <c r="AJ489">
        <v>2180</v>
      </c>
      <c r="AK489">
        <v>0</v>
      </c>
      <c r="AL489">
        <v>19</v>
      </c>
      <c r="AO489" s="41"/>
      <c r="AP489" s="41"/>
      <c r="AQ489" t="str">
        <f t="shared" si="14"/>
        <v/>
      </c>
      <c r="AS489" t="str">
        <f t="shared" si="15"/>
        <v>wci_corp</v>
      </c>
    </row>
    <row r="490" spans="2:45" x14ac:dyDescent="0.2">
      <c r="B490" t="s">
        <v>197</v>
      </c>
      <c r="C490" s="31">
        <v>44165</v>
      </c>
      <c r="D490" s="15">
        <v>28.08</v>
      </c>
      <c r="E490" s="15">
        <v>0</v>
      </c>
      <c r="F490" s="53" t="s">
        <v>133</v>
      </c>
      <c r="G490" t="s">
        <v>461</v>
      </c>
      <c r="H490" s="41" t="s">
        <v>135</v>
      </c>
      <c r="I490" t="s">
        <v>462</v>
      </c>
      <c r="J490" t="s">
        <v>207</v>
      </c>
      <c r="K490" t="s">
        <v>138</v>
      </c>
      <c r="L490" s="17"/>
      <c r="M490" s="17"/>
      <c r="N490" s="17" t="s">
        <v>463</v>
      </c>
      <c r="O490" s="36"/>
      <c r="P490" s="17"/>
      <c r="Q490" s="17"/>
      <c r="U490" t="s">
        <v>464</v>
      </c>
      <c r="V490" t="s">
        <v>464</v>
      </c>
      <c r="X490" s="31">
        <v>44169</v>
      </c>
      <c r="Y490" s="31">
        <v>44171</v>
      </c>
      <c r="AA490" s="31"/>
      <c r="AB490" t="s">
        <v>9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70050</v>
      </c>
      <c r="AJ490">
        <v>2180</v>
      </c>
      <c r="AK490">
        <v>0</v>
      </c>
      <c r="AL490">
        <v>19</v>
      </c>
      <c r="AO490" s="41"/>
      <c r="AP490" s="41"/>
      <c r="AQ490" t="str">
        <f t="shared" si="14"/>
        <v/>
      </c>
      <c r="AS490" t="str">
        <f t="shared" si="15"/>
        <v>wci_corp</v>
      </c>
    </row>
    <row r="491" spans="2:45" x14ac:dyDescent="0.2">
      <c r="B491" t="s">
        <v>197</v>
      </c>
      <c r="C491" s="31">
        <v>44165</v>
      </c>
      <c r="D491" s="15">
        <v>2.34</v>
      </c>
      <c r="E491" s="15">
        <v>0</v>
      </c>
      <c r="F491" s="53" t="s">
        <v>133</v>
      </c>
      <c r="G491" t="s">
        <v>461</v>
      </c>
      <c r="H491" s="41" t="s">
        <v>135</v>
      </c>
      <c r="I491" t="s">
        <v>462</v>
      </c>
      <c r="J491" t="s">
        <v>207</v>
      </c>
      <c r="K491" t="s">
        <v>138</v>
      </c>
      <c r="L491" s="17"/>
      <c r="M491" s="17"/>
      <c r="N491" s="17" t="s">
        <v>463</v>
      </c>
      <c r="O491" s="36"/>
      <c r="P491" s="17"/>
      <c r="Q491" s="17"/>
      <c r="U491" t="s">
        <v>464</v>
      </c>
      <c r="V491" t="s">
        <v>464</v>
      </c>
      <c r="X491" s="31">
        <v>44169</v>
      </c>
      <c r="Y491" s="31">
        <v>44171</v>
      </c>
      <c r="AA491" s="31"/>
      <c r="AB491" t="s">
        <v>9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70050</v>
      </c>
      <c r="AJ491">
        <v>2180</v>
      </c>
      <c r="AK491">
        <v>0</v>
      </c>
      <c r="AL491">
        <v>19</v>
      </c>
      <c r="AO491" s="41"/>
      <c r="AP491" s="41"/>
      <c r="AQ491" t="str">
        <f t="shared" si="14"/>
        <v/>
      </c>
      <c r="AS491" t="str">
        <f t="shared" si="15"/>
        <v>wci_corp</v>
      </c>
    </row>
    <row r="492" spans="2:45" x14ac:dyDescent="0.2">
      <c r="B492" t="s">
        <v>212</v>
      </c>
      <c r="C492" s="31">
        <v>44196</v>
      </c>
      <c r="D492" s="15">
        <v>-212</v>
      </c>
      <c r="E492" s="15">
        <v>0</v>
      </c>
      <c r="F492" s="53" t="s">
        <v>133</v>
      </c>
      <c r="G492" t="s">
        <v>467</v>
      </c>
      <c r="H492" s="41" t="s">
        <v>135</v>
      </c>
      <c r="I492" t="s">
        <v>444</v>
      </c>
      <c r="J492" t="s">
        <v>207</v>
      </c>
      <c r="K492" t="s">
        <v>138</v>
      </c>
      <c r="L492" s="17"/>
      <c r="M492" s="17"/>
      <c r="N492" s="17" t="s">
        <v>445</v>
      </c>
      <c r="O492" s="36"/>
      <c r="P492" s="17"/>
      <c r="Q492" s="17"/>
      <c r="U492" t="s">
        <v>446</v>
      </c>
      <c r="V492" t="s">
        <v>468</v>
      </c>
      <c r="X492" s="31">
        <v>44169</v>
      </c>
      <c r="Y492" s="31">
        <v>44169</v>
      </c>
      <c r="AA492" s="31"/>
      <c r="AB492" t="s">
        <v>9</v>
      </c>
      <c r="AC492">
        <v>0</v>
      </c>
      <c r="AD492">
        <v>0</v>
      </c>
      <c r="AE492">
        <v>0</v>
      </c>
      <c r="AF492">
        <v>0</v>
      </c>
      <c r="AG492">
        <v>5</v>
      </c>
      <c r="AH492">
        <v>1</v>
      </c>
      <c r="AI492">
        <v>50020</v>
      </c>
      <c r="AJ492">
        <v>2180</v>
      </c>
      <c r="AK492">
        <v>0</v>
      </c>
      <c r="AL492">
        <v>19</v>
      </c>
      <c r="AO492" s="41"/>
      <c r="AP492" s="41"/>
      <c r="AQ492" t="str">
        <f t="shared" si="14"/>
        <v/>
      </c>
      <c r="AS492" t="str">
        <f t="shared" si="15"/>
        <v>wci_corp</v>
      </c>
    </row>
    <row r="493" spans="2:45" x14ac:dyDescent="0.2">
      <c r="B493" t="s">
        <v>212</v>
      </c>
      <c r="C493" s="31">
        <v>44196</v>
      </c>
      <c r="D493" s="15">
        <v>-668.48</v>
      </c>
      <c r="E493" s="15">
        <v>0</v>
      </c>
      <c r="F493" s="53" t="s">
        <v>133</v>
      </c>
      <c r="G493" t="s">
        <v>467</v>
      </c>
      <c r="H493" s="41" t="s">
        <v>135</v>
      </c>
      <c r="I493" t="s">
        <v>444</v>
      </c>
      <c r="J493" t="s">
        <v>207</v>
      </c>
      <c r="K493" t="s">
        <v>138</v>
      </c>
      <c r="L493" s="17"/>
      <c r="M493" s="17"/>
      <c r="N493" s="17" t="s">
        <v>445</v>
      </c>
      <c r="O493" s="36"/>
      <c r="P493" s="17"/>
      <c r="Q493" s="17"/>
      <c r="U493" t="s">
        <v>446</v>
      </c>
      <c r="V493" t="s">
        <v>468</v>
      </c>
      <c r="X493" s="31">
        <v>44169</v>
      </c>
      <c r="Y493" s="31">
        <v>44169</v>
      </c>
      <c r="AA493" s="31"/>
      <c r="AB493" t="s">
        <v>9</v>
      </c>
      <c r="AC493">
        <v>0</v>
      </c>
      <c r="AD493">
        <v>0</v>
      </c>
      <c r="AE493">
        <v>0</v>
      </c>
      <c r="AF493">
        <v>0</v>
      </c>
      <c r="AG493">
        <v>5</v>
      </c>
      <c r="AH493">
        <v>1</v>
      </c>
      <c r="AI493">
        <v>50020</v>
      </c>
      <c r="AJ493">
        <v>2180</v>
      </c>
      <c r="AK493">
        <v>0</v>
      </c>
      <c r="AL493">
        <v>19</v>
      </c>
      <c r="AO493" s="41"/>
      <c r="AP493" s="41"/>
      <c r="AQ493" t="str">
        <f t="shared" si="14"/>
        <v/>
      </c>
      <c r="AS493" t="str">
        <f t="shared" si="15"/>
        <v>wci_corp</v>
      </c>
    </row>
    <row r="494" spans="2:45" x14ac:dyDescent="0.2">
      <c r="B494" t="s">
        <v>217</v>
      </c>
      <c r="C494" s="31">
        <v>44196</v>
      </c>
      <c r="D494" s="15">
        <v>-272</v>
      </c>
      <c r="E494" s="15">
        <v>0</v>
      </c>
      <c r="F494" s="53" t="s">
        <v>133</v>
      </c>
      <c r="G494" t="s">
        <v>467</v>
      </c>
      <c r="H494" s="41" t="s">
        <v>135</v>
      </c>
      <c r="I494" t="s">
        <v>444</v>
      </c>
      <c r="J494" t="s">
        <v>207</v>
      </c>
      <c r="K494" t="s">
        <v>138</v>
      </c>
      <c r="L494" s="17"/>
      <c r="M494" s="17"/>
      <c r="N494" s="17" t="s">
        <v>445</v>
      </c>
      <c r="O494" s="36"/>
      <c r="P494" s="17"/>
      <c r="Q494" s="17"/>
      <c r="U494" t="s">
        <v>446</v>
      </c>
      <c r="V494" t="s">
        <v>468</v>
      </c>
      <c r="X494" s="31">
        <v>44169</v>
      </c>
      <c r="Y494" s="31">
        <v>44169</v>
      </c>
      <c r="AA494" s="31"/>
      <c r="AB494" t="s">
        <v>9</v>
      </c>
      <c r="AC494">
        <v>0</v>
      </c>
      <c r="AD494">
        <v>0</v>
      </c>
      <c r="AE494">
        <v>0</v>
      </c>
      <c r="AF494">
        <v>0</v>
      </c>
      <c r="AG494">
        <v>5</v>
      </c>
      <c r="AH494">
        <v>1</v>
      </c>
      <c r="AI494">
        <v>55020</v>
      </c>
      <c r="AJ494">
        <v>2180</v>
      </c>
      <c r="AK494">
        <v>0</v>
      </c>
      <c r="AL494">
        <v>19</v>
      </c>
      <c r="AO494" s="41"/>
      <c r="AP494" s="41"/>
      <c r="AQ494" t="str">
        <f t="shared" si="14"/>
        <v/>
      </c>
      <c r="AS494" t="str">
        <f t="shared" si="15"/>
        <v>wci_corp</v>
      </c>
    </row>
    <row r="495" spans="2:45" x14ac:dyDescent="0.2">
      <c r="B495" t="s">
        <v>217</v>
      </c>
      <c r="C495" s="31">
        <v>44196</v>
      </c>
      <c r="D495" s="15">
        <v>-469.68</v>
      </c>
      <c r="E495" s="15">
        <v>0</v>
      </c>
      <c r="F495" s="53" t="s">
        <v>133</v>
      </c>
      <c r="G495" t="s">
        <v>467</v>
      </c>
      <c r="H495" s="41" t="s">
        <v>135</v>
      </c>
      <c r="I495" t="s">
        <v>444</v>
      </c>
      <c r="J495" t="s">
        <v>207</v>
      </c>
      <c r="K495" t="s">
        <v>138</v>
      </c>
      <c r="L495" s="17"/>
      <c r="M495" s="17"/>
      <c r="N495" s="17" t="s">
        <v>445</v>
      </c>
      <c r="O495" s="36"/>
      <c r="P495" s="17"/>
      <c r="Q495" s="17"/>
      <c r="U495" t="s">
        <v>446</v>
      </c>
      <c r="V495" t="s">
        <v>468</v>
      </c>
      <c r="X495" s="31">
        <v>44169</v>
      </c>
      <c r="Y495" s="31">
        <v>44169</v>
      </c>
      <c r="AA495" s="31"/>
      <c r="AB495" t="s">
        <v>9</v>
      </c>
      <c r="AC495">
        <v>0</v>
      </c>
      <c r="AD495">
        <v>0</v>
      </c>
      <c r="AE495">
        <v>0</v>
      </c>
      <c r="AF495">
        <v>0</v>
      </c>
      <c r="AG495">
        <v>5</v>
      </c>
      <c r="AH495">
        <v>1</v>
      </c>
      <c r="AI495">
        <v>55020</v>
      </c>
      <c r="AJ495">
        <v>2180</v>
      </c>
      <c r="AK495">
        <v>0</v>
      </c>
      <c r="AL495">
        <v>19</v>
      </c>
      <c r="AO495" s="41"/>
      <c r="AP495" s="41"/>
      <c r="AQ495" t="str">
        <f t="shared" si="14"/>
        <v/>
      </c>
      <c r="AS495" t="str">
        <f t="shared" si="15"/>
        <v>wci_corp</v>
      </c>
    </row>
    <row r="496" spans="2:45" x14ac:dyDescent="0.2">
      <c r="B496" t="s">
        <v>143</v>
      </c>
      <c r="C496" s="31">
        <v>44196</v>
      </c>
      <c r="D496" s="15">
        <v>3284.71</v>
      </c>
      <c r="E496" s="15">
        <v>0</v>
      </c>
      <c r="F496" s="53" t="s">
        <v>133</v>
      </c>
      <c r="G496" t="s">
        <v>469</v>
      </c>
      <c r="H496" s="41" t="s">
        <v>135</v>
      </c>
      <c r="I496" t="s">
        <v>470</v>
      </c>
      <c r="J496" t="s">
        <v>203</v>
      </c>
      <c r="K496" t="s">
        <v>138</v>
      </c>
      <c r="L496" s="17"/>
      <c r="M496" s="17"/>
      <c r="N496" s="17" t="s">
        <v>471</v>
      </c>
      <c r="O496" s="36"/>
      <c r="P496" s="17"/>
      <c r="Q496" s="17"/>
      <c r="U496" t="s">
        <v>472</v>
      </c>
      <c r="V496" t="s">
        <v>472</v>
      </c>
      <c r="X496" s="31">
        <v>44201</v>
      </c>
      <c r="Y496" s="31">
        <v>44201</v>
      </c>
      <c r="AA496" s="31"/>
      <c r="AB496" t="s">
        <v>9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1</v>
      </c>
      <c r="AI496">
        <v>50086</v>
      </c>
      <c r="AJ496">
        <v>2180</v>
      </c>
      <c r="AK496">
        <v>0</v>
      </c>
      <c r="AL496">
        <v>19</v>
      </c>
      <c r="AO496" s="41"/>
      <c r="AP496" s="41"/>
      <c r="AQ496" t="str">
        <f t="shared" si="14"/>
        <v/>
      </c>
      <c r="AS496" t="str">
        <f t="shared" si="15"/>
        <v>wci_corp</v>
      </c>
    </row>
    <row r="497" spans="2:45" x14ac:dyDescent="0.2">
      <c r="B497" t="s">
        <v>151</v>
      </c>
      <c r="C497" s="31">
        <v>44196</v>
      </c>
      <c r="D497" s="15">
        <v>1202.47</v>
      </c>
      <c r="E497" s="15">
        <v>0</v>
      </c>
      <c r="F497" s="53" t="s">
        <v>133</v>
      </c>
      <c r="G497" t="s">
        <v>469</v>
      </c>
      <c r="H497" s="41" t="s">
        <v>135</v>
      </c>
      <c r="I497" t="s">
        <v>470</v>
      </c>
      <c r="J497" t="s">
        <v>203</v>
      </c>
      <c r="K497" t="s">
        <v>138</v>
      </c>
      <c r="L497" s="17"/>
      <c r="M497" s="17"/>
      <c r="N497" s="17" t="s">
        <v>252</v>
      </c>
      <c r="O497" s="36"/>
      <c r="P497" s="17"/>
      <c r="Q497" s="17"/>
      <c r="U497" t="s">
        <v>472</v>
      </c>
      <c r="V497" t="s">
        <v>472</v>
      </c>
      <c r="X497" s="31">
        <v>44201</v>
      </c>
      <c r="Y497" s="31">
        <v>44201</v>
      </c>
      <c r="AA497" s="31"/>
      <c r="AB497" t="s">
        <v>9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</v>
      </c>
      <c r="AI497">
        <v>52086</v>
      </c>
      <c r="AJ497">
        <v>2180</v>
      </c>
      <c r="AK497">
        <v>0</v>
      </c>
      <c r="AL497">
        <v>19</v>
      </c>
      <c r="AO497" s="41"/>
      <c r="AP497" s="41"/>
      <c r="AQ497" t="str">
        <f t="shared" si="14"/>
        <v/>
      </c>
      <c r="AS497" t="str">
        <f t="shared" si="15"/>
        <v>wci_corp</v>
      </c>
    </row>
    <row r="498" spans="2:45" x14ac:dyDescent="0.2">
      <c r="B498" t="s">
        <v>473</v>
      </c>
      <c r="C498" s="31">
        <v>44196</v>
      </c>
      <c r="D498" s="15">
        <v>1561.67</v>
      </c>
      <c r="E498" s="15">
        <v>0</v>
      </c>
      <c r="F498" s="53" t="s">
        <v>133</v>
      </c>
      <c r="G498" t="s">
        <v>469</v>
      </c>
      <c r="H498" s="41" t="s">
        <v>135</v>
      </c>
      <c r="I498" t="s">
        <v>470</v>
      </c>
      <c r="J498" t="s">
        <v>203</v>
      </c>
      <c r="K498" t="s">
        <v>138</v>
      </c>
      <c r="L498" s="17"/>
      <c r="M498" s="17"/>
      <c r="N498" s="17" t="s">
        <v>252</v>
      </c>
      <c r="O498" s="36"/>
      <c r="P498" s="17"/>
      <c r="Q498" s="17"/>
      <c r="U498" t="s">
        <v>472</v>
      </c>
      <c r="V498" t="s">
        <v>472</v>
      </c>
      <c r="X498" s="31">
        <v>44201</v>
      </c>
      <c r="Y498" s="31">
        <v>44201</v>
      </c>
      <c r="AA498" s="31"/>
      <c r="AB498" t="s">
        <v>9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1</v>
      </c>
      <c r="AI498">
        <v>55125</v>
      </c>
      <c r="AJ498">
        <v>2180</v>
      </c>
      <c r="AK498">
        <v>0</v>
      </c>
      <c r="AL498">
        <v>19</v>
      </c>
      <c r="AO498" s="41"/>
      <c r="AP498" s="41"/>
      <c r="AQ498" t="str">
        <f t="shared" si="14"/>
        <v/>
      </c>
      <c r="AS498" t="str">
        <f t="shared" si="15"/>
        <v>wci_corp</v>
      </c>
    </row>
    <row r="499" spans="2:45" x14ac:dyDescent="0.2">
      <c r="B499" t="s">
        <v>153</v>
      </c>
      <c r="C499" s="31">
        <v>44196</v>
      </c>
      <c r="D499" s="15">
        <v>1202.47</v>
      </c>
      <c r="E499" s="15">
        <v>0</v>
      </c>
      <c r="F499" s="53" t="s">
        <v>133</v>
      </c>
      <c r="G499" t="s">
        <v>469</v>
      </c>
      <c r="H499" s="41" t="s">
        <v>135</v>
      </c>
      <c r="I499" t="s">
        <v>470</v>
      </c>
      <c r="J499" t="s">
        <v>203</v>
      </c>
      <c r="K499" t="s">
        <v>138</v>
      </c>
      <c r="L499" s="17"/>
      <c r="M499" s="17"/>
      <c r="N499" s="17" t="s">
        <v>252</v>
      </c>
      <c r="O499" s="36"/>
      <c r="P499" s="17"/>
      <c r="Q499" s="17"/>
      <c r="U499" t="s">
        <v>472</v>
      </c>
      <c r="V499" t="s">
        <v>472</v>
      </c>
      <c r="X499" s="31">
        <v>44201</v>
      </c>
      <c r="Y499" s="31">
        <v>44201</v>
      </c>
      <c r="AA499" s="31"/>
      <c r="AB499" t="s">
        <v>9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1</v>
      </c>
      <c r="AI499">
        <v>57125</v>
      </c>
      <c r="AJ499">
        <v>2180</v>
      </c>
      <c r="AK499">
        <v>0</v>
      </c>
      <c r="AL499">
        <v>19</v>
      </c>
      <c r="AO499" s="41"/>
      <c r="AP499" s="41"/>
      <c r="AQ499" t="str">
        <f t="shared" si="14"/>
        <v/>
      </c>
      <c r="AS499" t="str">
        <f t="shared" si="15"/>
        <v>wci_corp</v>
      </c>
    </row>
    <row r="500" spans="2:45" x14ac:dyDescent="0.2">
      <c r="B500" t="s">
        <v>212</v>
      </c>
      <c r="C500" s="31">
        <v>44196</v>
      </c>
      <c r="D500" s="15">
        <v>1734</v>
      </c>
      <c r="E500" s="15">
        <v>0</v>
      </c>
      <c r="F500" s="53" t="s">
        <v>133</v>
      </c>
      <c r="G500" t="s">
        <v>474</v>
      </c>
      <c r="H500" s="41" t="s">
        <v>135</v>
      </c>
      <c r="I500" t="s">
        <v>475</v>
      </c>
      <c r="J500" t="s">
        <v>137</v>
      </c>
      <c r="K500" t="s">
        <v>138</v>
      </c>
      <c r="L500" s="17"/>
      <c r="M500" s="17"/>
      <c r="N500" s="17" t="s">
        <v>445</v>
      </c>
      <c r="O500" s="36"/>
      <c r="P500" s="17"/>
      <c r="Q500" s="17"/>
      <c r="U500" t="s">
        <v>476</v>
      </c>
      <c r="V500" t="s">
        <v>476</v>
      </c>
      <c r="X500" s="31">
        <v>44202</v>
      </c>
      <c r="Y500" s="31">
        <v>44202</v>
      </c>
      <c r="AA500" s="31"/>
      <c r="AB500" t="s">
        <v>9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1</v>
      </c>
      <c r="AI500">
        <v>50020</v>
      </c>
      <c r="AJ500">
        <v>2180</v>
      </c>
      <c r="AK500">
        <v>0</v>
      </c>
      <c r="AL500">
        <v>19</v>
      </c>
      <c r="AO500" s="41"/>
      <c r="AP500" s="41"/>
      <c r="AQ500" t="str">
        <f t="shared" si="14"/>
        <v/>
      </c>
      <c r="AS500" t="str">
        <f t="shared" si="15"/>
        <v>wci_corp</v>
      </c>
    </row>
    <row r="501" spans="2:45" x14ac:dyDescent="0.2">
      <c r="B501" t="s">
        <v>212</v>
      </c>
      <c r="C501" s="31">
        <v>44196</v>
      </c>
      <c r="D501" s="15">
        <v>38.26</v>
      </c>
      <c r="E501" s="15">
        <v>0</v>
      </c>
      <c r="F501" s="53" t="s">
        <v>133</v>
      </c>
      <c r="G501" t="s">
        <v>474</v>
      </c>
      <c r="H501" s="41" t="s">
        <v>135</v>
      </c>
      <c r="I501" t="s">
        <v>475</v>
      </c>
      <c r="J501" t="s">
        <v>137</v>
      </c>
      <c r="K501" t="s">
        <v>138</v>
      </c>
      <c r="L501" s="17"/>
      <c r="M501" s="17"/>
      <c r="N501" s="17" t="s">
        <v>445</v>
      </c>
      <c r="O501" s="36"/>
      <c r="P501" s="17"/>
      <c r="Q501" s="17"/>
      <c r="U501" t="s">
        <v>476</v>
      </c>
      <c r="V501" t="s">
        <v>476</v>
      </c>
      <c r="X501" s="31">
        <v>44202</v>
      </c>
      <c r="Y501" s="31">
        <v>44202</v>
      </c>
      <c r="AA501" s="31"/>
      <c r="AB501" t="s">
        <v>9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1</v>
      </c>
      <c r="AI501">
        <v>50020</v>
      </c>
      <c r="AJ501">
        <v>2180</v>
      </c>
      <c r="AK501">
        <v>0</v>
      </c>
      <c r="AL501">
        <v>19</v>
      </c>
      <c r="AO501" s="41"/>
      <c r="AP501" s="41"/>
      <c r="AQ501" t="str">
        <f t="shared" si="14"/>
        <v/>
      </c>
      <c r="AS501" t="str">
        <f t="shared" si="15"/>
        <v>wci_corp</v>
      </c>
    </row>
    <row r="502" spans="2:45" x14ac:dyDescent="0.2">
      <c r="B502" t="s">
        <v>212</v>
      </c>
      <c r="C502" s="31">
        <v>44196</v>
      </c>
      <c r="D502" s="15">
        <v>668.48</v>
      </c>
      <c r="E502" s="15">
        <v>0</v>
      </c>
      <c r="F502" s="53" t="s">
        <v>133</v>
      </c>
      <c r="G502" t="s">
        <v>474</v>
      </c>
      <c r="H502" s="41" t="s">
        <v>135</v>
      </c>
      <c r="I502" t="s">
        <v>475</v>
      </c>
      <c r="J502" t="s">
        <v>137</v>
      </c>
      <c r="K502" t="s">
        <v>138</v>
      </c>
      <c r="L502" s="17"/>
      <c r="M502" s="17"/>
      <c r="N502" s="17" t="s">
        <v>445</v>
      </c>
      <c r="O502" s="36"/>
      <c r="P502" s="17"/>
      <c r="Q502" s="17"/>
      <c r="U502" t="s">
        <v>476</v>
      </c>
      <c r="V502" t="s">
        <v>476</v>
      </c>
      <c r="X502" s="31">
        <v>44202</v>
      </c>
      <c r="Y502" s="31">
        <v>44202</v>
      </c>
      <c r="AA502" s="31"/>
      <c r="AB502" t="s">
        <v>9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50020</v>
      </c>
      <c r="AJ502">
        <v>2180</v>
      </c>
      <c r="AK502">
        <v>0</v>
      </c>
      <c r="AL502">
        <v>19</v>
      </c>
      <c r="AO502" s="41"/>
      <c r="AP502" s="41"/>
      <c r="AQ502" t="str">
        <f t="shared" si="14"/>
        <v/>
      </c>
      <c r="AS502" t="str">
        <f t="shared" si="15"/>
        <v>wci_corp</v>
      </c>
    </row>
    <row r="503" spans="2:45" x14ac:dyDescent="0.2">
      <c r="B503" t="s">
        <v>217</v>
      </c>
      <c r="C503" s="31">
        <v>44196</v>
      </c>
      <c r="D503" s="15">
        <v>469.68</v>
      </c>
      <c r="E503" s="15">
        <v>0</v>
      </c>
      <c r="F503" s="53" t="s">
        <v>133</v>
      </c>
      <c r="G503" t="s">
        <v>474</v>
      </c>
      <c r="H503" s="41" t="s">
        <v>135</v>
      </c>
      <c r="I503" t="s">
        <v>475</v>
      </c>
      <c r="J503" t="s">
        <v>137</v>
      </c>
      <c r="K503" t="s">
        <v>138</v>
      </c>
      <c r="L503" s="17"/>
      <c r="M503" s="17"/>
      <c r="N503" s="17" t="s">
        <v>445</v>
      </c>
      <c r="O503" s="36"/>
      <c r="P503" s="17"/>
      <c r="Q503" s="17"/>
      <c r="U503" t="s">
        <v>476</v>
      </c>
      <c r="V503" t="s">
        <v>476</v>
      </c>
      <c r="X503" s="31">
        <v>44202</v>
      </c>
      <c r="Y503" s="31">
        <v>44202</v>
      </c>
      <c r="AA503" s="31"/>
      <c r="AB503" t="s">
        <v>9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55020</v>
      </c>
      <c r="AJ503">
        <v>2180</v>
      </c>
      <c r="AK503">
        <v>0</v>
      </c>
      <c r="AL503">
        <v>19</v>
      </c>
      <c r="AO503" s="41"/>
      <c r="AP503" s="41"/>
      <c r="AQ503" t="str">
        <f t="shared" si="14"/>
        <v/>
      </c>
      <c r="AS503" t="str">
        <f t="shared" si="15"/>
        <v>wci_corp</v>
      </c>
    </row>
    <row r="504" spans="2:45" x14ac:dyDescent="0.2">
      <c r="B504" t="s">
        <v>217</v>
      </c>
      <c r="C504" s="31">
        <v>44196</v>
      </c>
      <c r="D504" s="15">
        <v>272</v>
      </c>
      <c r="E504" s="15">
        <v>0</v>
      </c>
      <c r="F504" s="53" t="s">
        <v>133</v>
      </c>
      <c r="G504" t="s">
        <v>474</v>
      </c>
      <c r="H504" s="41" t="s">
        <v>135</v>
      </c>
      <c r="I504" t="s">
        <v>475</v>
      </c>
      <c r="J504" t="s">
        <v>137</v>
      </c>
      <c r="K504" t="s">
        <v>138</v>
      </c>
      <c r="L504" s="17"/>
      <c r="M504" s="17"/>
      <c r="N504" s="17" t="s">
        <v>445</v>
      </c>
      <c r="O504" s="36"/>
      <c r="P504" s="17"/>
      <c r="Q504" s="17"/>
      <c r="U504" t="s">
        <v>476</v>
      </c>
      <c r="V504" t="s">
        <v>476</v>
      </c>
      <c r="X504" s="31">
        <v>44202</v>
      </c>
      <c r="Y504" s="31">
        <v>44202</v>
      </c>
      <c r="AA504" s="31"/>
      <c r="AB504" t="s">
        <v>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55020</v>
      </c>
      <c r="AJ504">
        <v>2180</v>
      </c>
      <c r="AK504">
        <v>0</v>
      </c>
      <c r="AL504">
        <v>19</v>
      </c>
      <c r="AO504" s="41"/>
      <c r="AP504" s="41"/>
      <c r="AQ504" t="str">
        <f t="shared" si="14"/>
        <v/>
      </c>
      <c r="AS504" t="str">
        <f t="shared" si="15"/>
        <v>wci_corp</v>
      </c>
    </row>
    <row r="505" spans="2:45" x14ac:dyDescent="0.2">
      <c r="B505" t="s">
        <v>141</v>
      </c>
      <c r="C505" s="31">
        <v>44196</v>
      </c>
      <c r="D505" s="15">
        <v>650</v>
      </c>
      <c r="E505" s="15">
        <v>0</v>
      </c>
      <c r="F505" s="53" t="s">
        <v>133</v>
      </c>
      <c r="G505" t="s">
        <v>474</v>
      </c>
      <c r="H505" s="41" t="s">
        <v>135</v>
      </c>
      <c r="I505" t="s">
        <v>475</v>
      </c>
      <c r="J505" t="s">
        <v>137</v>
      </c>
      <c r="K505" t="s">
        <v>138</v>
      </c>
      <c r="L505" s="17"/>
      <c r="M505" s="17"/>
      <c r="N505" s="17" t="s">
        <v>477</v>
      </c>
      <c r="O505" s="36"/>
      <c r="P505" s="17"/>
      <c r="Q505" s="17"/>
      <c r="U505" t="s">
        <v>476</v>
      </c>
      <c r="V505" t="s">
        <v>476</v>
      </c>
      <c r="X505" s="31">
        <v>44202</v>
      </c>
      <c r="Y505" s="31">
        <v>44202</v>
      </c>
      <c r="AA505" s="31"/>
      <c r="AB505" t="s">
        <v>9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1</v>
      </c>
      <c r="AI505">
        <v>70165</v>
      </c>
      <c r="AJ505">
        <v>2180</v>
      </c>
      <c r="AK505">
        <v>0</v>
      </c>
      <c r="AL505">
        <v>19</v>
      </c>
      <c r="AO505" s="41"/>
      <c r="AP505" s="41"/>
      <c r="AQ505" t="str">
        <f t="shared" si="14"/>
        <v/>
      </c>
      <c r="AS505" t="str">
        <f t="shared" si="15"/>
        <v>wci_corp</v>
      </c>
    </row>
    <row r="506" spans="2:45" x14ac:dyDescent="0.2">
      <c r="B506" t="s">
        <v>141</v>
      </c>
      <c r="C506" s="31">
        <v>44196</v>
      </c>
      <c r="D506" s="15">
        <v>50</v>
      </c>
      <c r="E506" s="15">
        <v>0</v>
      </c>
      <c r="F506" s="53" t="s">
        <v>133</v>
      </c>
      <c r="G506" t="s">
        <v>474</v>
      </c>
      <c r="H506" s="41" t="s">
        <v>135</v>
      </c>
      <c r="I506" t="s">
        <v>475</v>
      </c>
      <c r="J506" t="s">
        <v>137</v>
      </c>
      <c r="K506" t="s">
        <v>138</v>
      </c>
      <c r="L506" s="17"/>
      <c r="M506" s="17"/>
      <c r="N506" s="17" t="s">
        <v>477</v>
      </c>
      <c r="O506" s="36"/>
      <c r="P506" s="17"/>
      <c r="Q506" s="17"/>
      <c r="U506" t="s">
        <v>476</v>
      </c>
      <c r="V506" t="s">
        <v>476</v>
      </c>
      <c r="X506" s="31">
        <v>44202</v>
      </c>
      <c r="Y506" s="31">
        <v>44202</v>
      </c>
      <c r="AA506" s="31"/>
      <c r="AB506" t="s">
        <v>9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1</v>
      </c>
      <c r="AI506">
        <v>70165</v>
      </c>
      <c r="AJ506">
        <v>2180</v>
      </c>
      <c r="AK506">
        <v>0</v>
      </c>
      <c r="AL506">
        <v>19</v>
      </c>
      <c r="AO506" s="41"/>
      <c r="AP506" s="41"/>
      <c r="AQ506" t="str">
        <f t="shared" si="14"/>
        <v/>
      </c>
      <c r="AS506" t="str">
        <f t="shared" si="15"/>
        <v>wci_corp</v>
      </c>
    </row>
    <row r="507" spans="2:45" x14ac:dyDescent="0.2">
      <c r="B507" t="s">
        <v>212</v>
      </c>
      <c r="C507" s="31">
        <v>44196</v>
      </c>
      <c r="D507" s="15">
        <v>3576.56</v>
      </c>
      <c r="E507" s="15">
        <v>0</v>
      </c>
      <c r="F507" s="53" t="s">
        <v>133</v>
      </c>
      <c r="G507" t="s">
        <v>478</v>
      </c>
      <c r="H507" s="41" t="s">
        <v>135</v>
      </c>
      <c r="I507" t="s">
        <v>479</v>
      </c>
      <c r="J507" t="s">
        <v>137</v>
      </c>
      <c r="K507" t="s">
        <v>138</v>
      </c>
      <c r="L507" s="17"/>
      <c r="M507" s="17"/>
      <c r="N507" s="17" t="s">
        <v>480</v>
      </c>
      <c r="O507" s="36"/>
      <c r="P507" s="17"/>
      <c r="Q507" s="17"/>
      <c r="U507" t="s">
        <v>481</v>
      </c>
      <c r="V507" t="s">
        <v>481</v>
      </c>
      <c r="X507" s="31">
        <v>44202</v>
      </c>
      <c r="Y507" s="31">
        <v>44202</v>
      </c>
      <c r="AA507" s="31"/>
      <c r="AB507" t="s">
        <v>9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1</v>
      </c>
      <c r="AI507">
        <v>50020</v>
      </c>
      <c r="AJ507">
        <v>2180</v>
      </c>
      <c r="AK507">
        <v>0</v>
      </c>
      <c r="AL507">
        <v>19</v>
      </c>
      <c r="AO507" s="41"/>
      <c r="AP507" s="41"/>
      <c r="AQ507" t="str">
        <f t="shared" si="14"/>
        <v/>
      </c>
      <c r="AS507" t="str">
        <f t="shared" si="15"/>
        <v>wci_corp</v>
      </c>
    </row>
    <row r="508" spans="2:45" x14ac:dyDescent="0.2">
      <c r="B508" t="s">
        <v>212</v>
      </c>
      <c r="C508" s="31">
        <v>44196</v>
      </c>
      <c r="D508" s="15">
        <v>1428</v>
      </c>
      <c r="E508" s="15">
        <v>0</v>
      </c>
      <c r="F508" s="53" t="s">
        <v>133</v>
      </c>
      <c r="G508" t="s">
        <v>478</v>
      </c>
      <c r="H508" s="41" t="s">
        <v>135</v>
      </c>
      <c r="I508" t="s">
        <v>479</v>
      </c>
      <c r="J508" t="s">
        <v>137</v>
      </c>
      <c r="K508" t="s">
        <v>138</v>
      </c>
      <c r="L508" s="17"/>
      <c r="M508" s="17"/>
      <c r="N508" s="17" t="s">
        <v>480</v>
      </c>
      <c r="O508" s="36"/>
      <c r="P508" s="17"/>
      <c r="Q508" s="17"/>
      <c r="U508" t="s">
        <v>481</v>
      </c>
      <c r="V508" t="s">
        <v>481</v>
      </c>
      <c r="X508" s="31">
        <v>44202</v>
      </c>
      <c r="Y508" s="31">
        <v>44202</v>
      </c>
      <c r="AA508" s="31"/>
      <c r="AB508" t="s">
        <v>9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1</v>
      </c>
      <c r="AI508">
        <v>50020</v>
      </c>
      <c r="AJ508">
        <v>2180</v>
      </c>
      <c r="AK508">
        <v>0</v>
      </c>
      <c r="AL508">
        <v>19</v>
      </c>
      <c r="AO508" s="41"/>
      <c r="AP508" s="41"/>
      <c r="AQ508" t="str">
        <f t="shared" si="14"/>
        <v/>
      </c>
      <c r="AS508" t="str">
        <f t="shared" si="15"/>
        <v>wci_corp</v>
      </c>
    </row>
    <row r="509" spans="2:45" x14ac:dyDescent="0.2">
      <c r="B509" t="s">
        <v>274</v>
      </c>
      <c r="C509" s="31">
        <v>44196</v>
      </c>
      <c r="D509" s="15">
        <v>1260</v>
      </c>
      <c r="E509" s="15">
        <v>0</v>
      </c>
      <c r="F509" s="53" t="s">
        <v>133</v>
      </c>
      <c r="G509" t="s">
        <v>478</v>
      </c>
      <c r="H509" s="41" t="s">
        <v>135</v>
      </c>
      <c r="I509" t="s">
        <v>479</v>
      </c>
      <c r="J509" t="s">
        <v>137</v>
      </c>
      <c r="K509" t="s">
        <v>138</v>
      </c>
      <c r="L509" s="17"/>
      <c r="M509" s="17"/>
      <c r="N509" s="17" t="s">
        <v>480</v>
      </c>
      <c r="O509" s="36"/>
      <c r="P509" s="17"/>
      <c r="Q509" s="17"/>
      <c r="U509" t="s">
        <v>481</v>
      </c>
      <c r="V509" t="s">
        <v>481</v>
      </c>
      <c r="X509" s="31">
        <v>44202</v>
      </c>
      <c r="Y509" s="31">
        <v>44202</v>
      </c>
      <c r="AA509" s="31"/>
      <c r="AB509" t="s">
        <v>9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</v>
      </c>
      <c r="AI509">
        <v>52020</v>
      </c>
      <c r="AJ509">
        <v>2180</v>
      </c>
      <c r="AK509">
        <v>0</v>
      </c>
      <c r="AL509">
        <v>19</v>
      </c>
      <c r="AO509" s="41"/>
      <c r="AP509" s="41"/>
      <c r="AQ509" t="str">
        <f t="shared" si="14"/>
        <v/>
      </c>
      <c r="AS509" t="str">
        <f t="shared" si="15"/>
        <v>wci_corp</v>
      </c>
    </row>
    <row r="510" spans="2:45" x14ac:dyDescent="0.2">
      <c r="B510" t="s">
        <v>141</v>
      </c>
      <c r="C510" s="31">
        <v>44196</v>
      </c>
      <c r="D510" s="15">
        <v>650</v>
      </c>
      <c r="E510" s="15">
        <v>0</v>
      </c>
      <c r="F510" s="53" t="s">
        <v>133</v>
      </c>
      <c r="G510" t="s">
        <v>478</v>
      </c>
      <c r="H510" s="41" t="s">
        <v>135</v>
      </c>
      <c r="I510" t="s">
        <v>479</v>
      </c>
      <c r="J510" t="s">
        <v>137</v>
      </c>
      <c r="K510" t="s">
        <v>138</v>
      </c>
      <c r="L510" s="17"/>
      <c r="M510" s="17"/>
      <c r="N510" s="17" t="s">
        <v>482</v>
      </c>
      <c r="O510" s="36"/>
      <c r="P510" s="17"/>
      <c r="Q510" s="17"/>
      <c r="U510" t="s">
        <v>481</v>
      </c>
      <c r="V510" t="s">
        <v>481</v>
      </c>
      <c r="X510" s="31">
        <v>44202</v>
      </c>
      <c r="Y510" s="31">
        <v>44202</v>
      </c>
      <c r="AA510" s="31"/>
      <c r="AB510" t="s">
        <v>9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1</v>
      </c>
      <c r="AI510">
        <v>70165</v>
      </c>
      <c r="AJ510">
        <v>2180</v>
      </c>
      <c r="AK510">
        <v>0</v>
      </c>
      <c r="AL510">
        <v>19</v>
      </c>
      <c r="AO510" s="41"/>
      <c r="AP510" s="41"/>
      <c r="AQ510" t="str">
        <f t="shared" si="14"/>
        <v/>
      </c>
      <c r="AS510" t="str">
        <f t="shared" si="15"/>
        <v>wci_corp</v>
      </c>
    </row>
    <row r="511" spans="2:45" x14ac:dyDescent="0.2">
      <c r="B511" t="s">
        <v>141</v>
      </c>
      <c r="C511" s="31">
        <v>44196</v>
      </c>
      <c r="D511" s="15">
        <v>50</v>
      </c>
      <c r="E511" s="15">
        <v>0</v>
      </c>
      <c r="F511" s="53" t="s">
        <v>133</v>
      </c>
      <c r="G511" t="s">
        <v>478</v>
      </c>
      <c r="H511" s="41" t="s">
        <v>135</v>
      </c>
      <c r="I511" t="s">
        <v>479</v>
      </c>
      <c r="J511" t="s">
        <v>137</v>
      </c>
      <c r="K511" t="s">
        <v>138</v>
      </c>
      <c r="L511" s="17"/>
      <c r="M511" s="17"/>
      <c r="N511" s="17" t="s">
        <v>482</v>
      </c>
      <c r="O511" s="36"/>
      <c r="P511" s="17"/>
      <c r="Q511" s="17"/>
      <c r="U511" t="s">
        <v>481</v>
      </c>
      <c r="V511" t="s">
        <v>481</v>
      </c>
      <c r="X511" s="31">
        <v>44202</v>
      </c>
      <c r="Y511" s="31">
        <v>44202</v>
      </c>
      <c r="AA511" s="31"/>
      <c r="AB511" t="s">
        <v>9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</v>
      </c>
      <c r="AI511">
        <v>70165</v>
      </c>
      <c r="AJ511">
        <v>2180</v>
      </c>
      <c r="AK511">
        <v>0</v>
      </c>
      <c r="AL511">
        <v>19</v>
      </c>
      <c r="AO511" s="41"/>
      <c r="AP511" s="41"/>
      <c r="AQ511" t="str">
        <f t="shared" si="14"/>
        <v/>
      </c>
      <c r="AS511" t="str">
        <f t="shared" si="15"/>
        <v>wci_corp</v>
      </c>
    </row>
    <row r="512" spans="2:45" x14ac:dyDescent="0.2">
      <c r="B512" t="s">
        <v>212</v>
      </c>
      <c r="C512" s="31">
        <v>44196</v>
      </c>
      <c r="D512" s="15">
        <v>280.5</v>
      </c>
      <c r="E512" s="15">
        <v>0</v>
      </c>
      <c r="F512" s="53" t="s">
        <v>133</v>
      </c>
      <c r="G512" t="s">
        <v>483</v>
      </c>
      <c r="H512" s="41" t="s">
        <v>135</v>
      </c>
      <c r="I512" t="s">
        <v>484</v>
      </c>
      <c r="J512" t="s">
        <v>207</v>
      </c>
      <c r="K512" t="s">
        <v>138</v>
      </c>
      <c r="L512" s="17"/>
      <c r="M512" s="17"/>
      <c r="N512" s="17" t="s">
        <v>485</v>
      </c>
      <c r="O512" s="36"/>
      <c r="P512" s="17"/>
      <c r="Q512" s="17"/>
      <c r="U512" t="s">
        <v>486</v>
      </c>
      <c r="V512" t="s">
        <v>486</v>
      </c>
      <c r="X512" s="31">
        <v>44202</v>
      </c>
      <c r="Y512" s="31">
        <v>44203</v>
      </c>
      <c r="AA512" s="31"/>
      <c r="AB512" t="s">
        <v>9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1</v>
      </c>
      <c r="AI512">
        <v>50020</v>
      </c>
      <c r="AJ512">
        <v>2180</v>
      </c>
      <c r="AK512">
        <v>0</v>
      </c>
      <c r="AL512">
        <v>19</v>
      </c>
      <c r="AO512" s="41"/>
      <c r="AP512" s="41"/>
      <c r="AQ512" t="str">
        <f t="shared" si="14"/>
        <v/>
      </c>
      <c r="AS512" t="str">
        <f t="shared" si="15"/>
        <v>wci_corp</v>
      </c>
    </row>
    <row r="513" spans="2:45" x14ac:dyDescent="0.2">
      <c r="B513" t="s">
        <v>212</v>
      </c>
      <c r="C513" s="31">
        <v>44196</v>
      </c>
      <c r="D513" s="15">
        <v>1401.2</v>
      </c>
      <c r="E513" s="15">
        <v>0</v>
      </c>
      <c r="F513" s="53" t="s">
        <v>133</v>
      </c>
      <c r="G513" t="s">
        <v>483</v>
      </c>
      <c r="H513" s="41" t="s">
        <v>135</v>
      </c>
      <c r="I513" t="s">
        <v>484</v>
      </c>
      <c r="J513" t="s">
        <v>207</v>
      </c>
      <c r="K513" t="s">
        <v>138</v>
      </c>
      <c r="L513" s="17"/>
      <c r="M513" s="17"/>
      <c r="N513" s="17" t="s">
        <v>485</v>
      </c>
      <c r="O513" s="36"/>
      <c r="P513" s="17"/>
      <c r="Q513" s="17"/>
      <c r="U513" t="s">
        <v>486</v>
      </c>
      <c r="V513" t="s">
        <v>486</v>
      </c>
      <c r="X513" s="31">
        <v>44202</v>
      </c>
      <c r="Y513" s="31">
        <v>44203</v>
      </c>
      <c r="AA513" s="31"/>
      <c r="AB513" t="s">
        <v>9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1</v>
      </c>
      <c r="AI513">
        <v>50020</v>
      </c>
      <c r="AJ513">
        <v>2180</v>
      </c>
      <c r="AK513">
        <v>0</v>
      </c>
      <c r="AL513">
        <v>19</v>
      </c>
      <c r="AO513" s="41"/>
      <c r="AP513" s="41"/>
      <c r="AQ513" t="str">
        <f t="shared" si="14"/>
        <v/>
      </c>
      <c r="AS513" t="str">
        <f t="shared" si="15"/>
        <v>wci_corp</v>
      </c>
    </row>
    <row r="514" spans="2:45" x14ac:dyDescent="0.2">
      <c r="B514" t="s">
        <v>212</v>
      </c>
      <c r="C514" s="31">
        <v>44196</v>
      </c>
      <c r="D514" s="15">
        <v>976.7</v>
      </c>
      <c r="E514" s="15">
        <v>0</v>
      </c>
      <c r="F514" s="53" t="s">
        <v>133</v>
      </c>
      <c r="G514" t="s">
        <v>483</v>
      </c>
      <c r="H514" s="41" t="s">
        <v>135</v>
      </c>
      <c r="I514" t="s">
        <v>484</v>
      </c>
      <c r="J514" t="s">
        <v>207</v>
      </c>
      <c r="K514" t="s">
        <v>138</v>
      </c>
      <c r="L514" s="17"/>
      <c r="M514" s="17"/>
      <c r="N514" s="17" t="s">
        <v>485</v>
      </c>
      <c r="O514" s="36"/>
      <c r="P514" s="17"/>
      <c r="Q514" s="17"/>
      <c r="U514" t="s">
        <v>486</v>
      </c>
      <c r="V514" t="s">
        <v>486</v>
      </c>
      <c r="X514" s="31">
        <v>44202</v>
      </c>
      <c r="Y514" s="31">
        <v>44203</v>
      </c>
      <c r="AA514" s="31"/>
      <c r="AB514" t="s">
        <v>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1</v>
      </c>
      <c r="AI514">
        <v>50020</v>
      </c>
      <c r="AJ514">
        <v>2180</v>
      </c>
      <c r="AK514">
        <v>0</v>
      </c>
      <c r="AL514">
        <v>19</v>
      </c>
      <c r="AO514" s="41"/>
      <c r="AP514" s="41"/>
      <c r="AQ514" t="str">
        <f t="shared" si="14"/>
        <v/>
      </c>
      <c r="AS514" t="str">
        <f t="shared" si="15"/>
        <v>wci_corp</v>
      </c>
    </row>
    <row r="515" spans="2:45" x14ac:dyDescent="0.2">
      <c r="B515" t="s">
        <v>212</v>
      </c>
      <c r="C515" s="31">
        <v>44196</v>
      </c>
      <c r="D515" s="15">
        <v>668.4</v>
      </c>
      <c r="E515" s="15">
        <v>0</v>
      </c>
      <c r="F515" s="53" t="s">
        <v>133</v>
      </c>
      <c r="G515" t="s">
        <v>483</v>
      </c>
      <c r="H515" s="41" t="s">
        <v>135</v>
      </c>
      <c r="I515" t="s">
        <v>484</v>
      </c>
      <c r="J515" t="s">
        <v>207</v>
      </c>
      <c r="K515" t="s">
        <v>138</v>
      </c>
      <c r="L515" s="17"/>
      <c r="M515" s="17"/>
      <c r="N515" s="17" t="s">
        <v>485</v>
      </c>
      <c r="O515" s="36"/>
      <c r="P515" s="17"/>
      <c r="Q515" s="17"/>
      <c r="U515" t="s">
        <v>486</v>
      </c>
      <c r="V515" t="s">
        <v>486</v>
      </c>
      <c r="X515" s="31">
        <v>44202</v>
      </c>
      <c r="Y515" s="31">
        <v>44203</v>
      </c>
      <c r="AA515" s="31"/>
      <c r="AB515" t="s">
        <v>9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1</v>
      </c>
      <c r="AI515">
        <v>50020</v>
      </c>
      <c r="AJ515">
        <v>2180</v>
      </c>
      <c r="AK515">
        <v>0</v>
      </c>
      <c r="AL515">
        <v>19</v>
      </c>
      <c r="AO515" s="41"/>
      <c r="AP515" s="41"/>
      <c r="AQ515" t="str">
        <f t="shared" si="14"/>
        <v/>
      </c>
      <c r="AS515" t="str">
        <f t="shared" si="15"/>
        <v>wci_corp</v>
      </c>
    </row>
    <row r="516" spans="2:45" x14ac:dyDescent="0.2">
      <c r="B516" t="s">
        <v>274</v>
      </c>
      <c r="C516" s="31">
        <v>44196</v>
      </c>
      <c r="D516" s="15">
        <v>777.97</v>
      </c>
      <c r="E516" s="15">
        <v>0</v>
      </c>
      <c r="F516" s="53" t="s">
        <v>133</v>
      </c>
      <c r="G516" t="s">
        <v>483</v>
      </c>
      <c r="H516" s="41" t="s">
        <v>135</v>
      </c>
      <c r="I516" t="s">
        <v>484</v>
      </c>
      <c r="J516" t="s">
        <v>207</v>
      </c>
      <c r="K516" t="s">
        <v>138</v>
      </c>
      <c r="L516" s="17"/>
      <c r="M516" s="17"/>
      <c r="N516" s="17" t="s">
        <v>485</v>
      </c>
      <c r="O516" s="36"/>
      <c r="P516" s="17"/>
      <c r="Q516" s="17"/>
      <c r="U516" t="s">
        <v>486</v>
      </c>
      <c r="V516" t="s">
        <v>486</v>
      </c>
      <c r="X516" s="31">
        <v>44202</v>
      </c>
      <c r="Y516" s="31">
        <v>44203</v>
      </c>
      <c r="AA516" s="31"/>
      <c r="AB516" t="s">
        <v>9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1</v>
      </c>
      <c r="AI516">
        <v>52020</v>
      </c>
      <c r="AJ516">
        <v>2180</v>
      </c>
      <c r="AK516">
        <v>0</v>
      </c>
      <c r="AL516">
        <v>19</v>
      </c>
      <c r="AO516" s="41"/>
      <c r="AP516" s="41"/>
      <c r="AQ516" t="str">
        <f t="shared" si="14"/>
        <v/>
      </c>
      <c r="AS516" t="str">
        <f t="shared" si="15"/>
        <v>wci_corp</v>
      </c>
    </row>
    <row r="517" spans="2:45" x14ac:dyDescent="0.2">
      <c r="B517" t="s">
        <v>212</v>
      </c>
      <c r="C517" s="31">
        <v>44227</v>
      </c>
      <c r="D517" s="15">
        <v>-280.5</v>
      </c>
      <c r="E517" s="15">
        <v>0</v>
      </c>
      <c r="F517" s="53" t="s">
        <v>133</v>
      </c>
      <c r="G517" t="s">
        <v>487</v>
      </c>
      <c r="H517" s="41" t="s">
        <v>135</v>
      </c>
      <c r="I517" t="s">
        <v>484</v>
      </c>
      <c r="J517" t="s">
        <v>137</v>
      </c>
      <c r="K517" t="s">
        <v>138</v>
      </c>
      <c r="L517" s="17"/>
      <c r="M517" s="17"/>
      <c r="N517" s="17" t="s">
        <v>485</v>
      </c>
      <c r="O517" s="36"/>
      <c r="P517" s="17"/>
      <c r="Q517" s="17"/>
      <c r="U517" t="s">
        <v>486</v>
      </c>
      <c r="V517" t="s">
        <v>488</v>
      </c>
      <c r="X517" s="31">
        <v>44202</v>
      </c>
      <c r="Y517" s="31">
        <v>44203</v>
      </c>
      <c r="AA517" s="31"/>
      <c r="AB517" t="s">
        <v>9</v>
      </c>
      <c r="AC517">
        <v>0</v>
      </c>
      <c r="AD517">
        <v>0</v>
      </c>
      <c r="AE517">
        <v>0</v>
      </c>
      <c r="AF517">
        <v>0</v>
      </c>
      <c r="AG517">
        <v>5</v>
      </c>
      <c r="AH517">
        <v>1</v>
      </c>
      <c r="AI517">
        <v>50020</v>
      </c>
      <c r="AJ517">
        <v>2180</v>
      </c>
      <c r="AK517">
        <v>0</v>
      </c>
      <c r="AL517">
        <v>19</v>
      </c>
      <c r="AO517" s="41"/>
      <c r="AP517" s="41"/>
      <c r="AQ517" t="str">
        <f t="shared" si="14"/>
        <v/>
      </c>
      <c r="AS517" t="str">
        <f t="shared" si="15"/>
        <v>wci_corp</v>
      </c>
    </row>
    <row r="518" spans="2:45" x14ac:dyDescent="0.2">
      <c r="B518" t="s">
        <v>212</v>
      </c>
      <c r="C518" s="31">
        <v>44227</v>
      </c>
      <c r="D518" s="15">
        <v>-1401.2</v>
      </c>
      <c r="E518" s="15">
        <v>0</v>
      </c>
      <c r="F518" s="53" t="s">
        <v>133</v>
      </c>
      <c r="G518" t="s">
        <v>487</v>
      </c>
      <c r="H518" s="41" t="s">
        <v>135</v>
      </c>
      <c r="I518" t="s">
        <v>484</v>
      </c>
      <c r="J518" t="s">
        <v>137</v>
      </c>
      <c r="K518" t="s">
        <v>138</v>
      </c>
      <c r="L518" s="17"/>
      <c r="M518" s="17"/>
      <c r="N518" s="17" t="s">
        <v>485</v>
      </c>
      <c r="O518" s="36"/>
      <c r="P518" s="17"/>
      <c r="Q518" s="17"/>
      <c r="U518" t="s">
        <v>486</v>
      </c>
      <c r="V518" t="s">
        <v>488</v>
      </c>
      <c r="X518" s="31">
        <v>44202</v>
      </c>
      <c r="Y518" s="31">
        <v>44203</v>
      </c>
      <c r="AA518" s="31"/>
      <c r="AB518" t="s">
        <v>9</v>
      </c>
      <c r="AC518">
        <v>0</v>
      </c>
      <c r="AD518">
        <v>0</v>
      </c>
      <c r="AE518">
        <v>0</v>
      </c>
      <c r="AF518">
        <v>0</v>
      </c>
      <c r="AG518">
        <v>5</v>
      </c>
      <c r="AH518">
        <v>1</v>
      </c>
      <c r="AI518">
        <v>50020</v>
      </c>
      <c r="AJ518">
        <v>2180</v>
      </c>
      <c r="AK518">
        <v>0</v>
      </c>
      <c r="AL518">
        <v>19</v>
      </c>
      <c r="AO518" s="41"/>
      <c r="AP518" s="41"/>
      <c r="AQ518" t="str">
        <f t="shared" si="14"/>
        <v/>
      </c>
      <c r="AS518" t="str">
        <f t="shared" si="15"/>
        <v>wci_corp</v>
      </c>
    </row>
    <row r="519" spans="2:45" x14ac:dyDescent="0.2">
      <c r="B519" t="s">
        <v>212</v>
      </c>
      <c r="C519" s="31">
        <v>44227</v>
      </c>
      <c r="D519" s="15">
        <v>-976.7</v>
      </c>
      <c r="E519" s="15">
        <v>0</v>
      </c>
      <c r="F519" s="53" t="s">
        <v>133</v>
      </c>
      <c r="G519" t="s">
        <v>487</v>
      </c>
      <c r="H519" s="41" t="s">
        <v>135</v>
      </c>
      <c r="I519" t="s">
        <v>484</v>
      </c>
      <c r="J519" t="s">
        <v>137</v>
      </c>
      <c r="K519" t="s">
        <v>138</v>
      </c>
      <c r="L519" s="17"/>
      <c r="M519" s="17"/>
      <c r="N519" s="17" t="s">
        <v>485</v>
      </c>
      <c r="O519" s="36"/>
      <c r="P519" s="17"/>
      <c r="Q519" s="17"/>
      <c r="U519" t="s">
        <v>486</v>
      </c>
      <c r="V519" t="s">
        <v>488</v>
      </c>
      <c r="X519" s="31">
        <v>44202</v>
      </c>
      <c r="Y519" s="31">
        <v>44203</v>
      </c>
      <c r="AA519" s="31"/>
      <c r="AB519" t="s">
        <v>9</v>
      </c>
      <c r="AC519">
        <v>0</v>
      </c>
      <c r="AD519">
        <v>0</v>
      </c>
      <c r="AE519">
        <v>0</v>
      </c>
      <c r="AF519">
        <v>0</v>
      </c>
      <c r="AG519">
        <v>5</v>
      </c>
      <c r="AH519">
        <v>1</v>
      </c>
      <c r="AI519">
        <v>50020</v>
      </c>
      <c r="AJ519">
        <v>2180</v>
      </c>
      <c r="AK519">
        <v>0</v>
      </c>
      <c r="AL519">
        <v>19</v>
      </c>
      <c r="AO519" s="41"/>
      <c r="AP519" s="41"/>
      <c r="AQ519" t="str">
        <f t="shared" si="14"/>
        <v/>
      </c>
      <c r="AS519" t="str">
        <f t="shared" si="15"/>
        <v>wci_corp</v>
      </c>
    </row>
    <row r="520" spans="2:45" x14ac:dyDescent="0.2">
      <c r="B520" t="s">
        <v>212</v>
      </c>
      <c r="C520" s="31">
        <v>44227</v>
      </c>
      <c r="D520" s="15">
        <v>-668.4</v>
      </c>
      <c r="E520" s="15">
        <v>0</v>
      </c>
      <c r="F520" s="53" t="s">
        <v>133</v>
      </c>
      <c r="G520" t="s">
        <v>487</v>
      </c>
      <c r="H520" s="41" t="s">
        <v>135</v>
      </c>
      <c r="I520" t="s">
        <v>484</v>
      </c>
      <c r="J520" t="s">
        <v>137</v>
      </c>
      <c r="K520" t="s">
        <v>138</v>
      </c>
      <c r="L520" s="17"/>
      <c r="M520" s="17"/>
      <c r="N520" s="17" t="s">
        <v>485</v>
      </c>
      <c r="O520" s="36"/>
      <c r="P520" s="17"/>
      <c r="Q520" s="17"/>
      <c r="U520" t="s">
        <v>486</v>
      </c>
      <c r="V520" t="s">
        <v>488</v>
      </c>
      <c r="X520" s="31">
        <v>44202</v>
      </c>
      <c r="Y520" s="31">
        <v>44203</v>
      </c>
      <c r="AA520" s="31"/>
      <c r="AB520" t="s">
        <v>9</v>
      </c>
      <c r="AC520">
        <v>0</v>
      </c>
      <c r="AD520">
        <v>0</v>
      </c>
      <c r="AE520">
        <v>0</v>
      </c>
      <c r="AF520">
        <v>0</v>
      </c>
      <c r="AG520">
        <v>5</v>
      </c>
      <c r="AH520">
        <v>1</v>
      </c>
      <c r="AI520">
        <v>50020</v>
      </c>
      <c r="AJ520">
        <v>2180</v>
      </c>
      <c r="AK520">
        <v>0</v>
      </c>
      <c r="AL520">
        <v>19</v>
      </c>
      <c r="AO520" s="41"/>
      <c r="AP520" s="41"/>
      <c r="AQ520" t="str">
        <f t="shared" si="14"/>
        <v/>
      </c>
      <c r="AS520" t="str">
        <f t="shared" si="15"/>
        <v>wci_corp</v>
      </c>
    </row>
    <row r="521" spans="2:45" x14ac:dyDescent="0.2">
      <c r="B521" t="s">
        <v>274</v>
      </c>
      <c r="C521" s="31">
        <v>44227</v>
      </c>
      <c r="D521" s="15">
        <v>-777.97</v>
      </c>
      <c r="E521" s="15">
        <v>0</v>
      </c>
      <c r="F521" s="53" t="s">
        <v>133</v>
      </c>
      <c r="G521" t="s">
        <v>487</v>
      </c>
      <c r="H521" s="41" t="s">
        <v>135</v>
      </c>
      <c r="I521" t="s">
        <v>484</v>
      </c>
      <c r="J521" t="s">
        <v>137</v>
      </c>
      <c r="K521" t="s">
        <v>138</v>
      </c>
      <c r="L521" s="17"/>
      <c r="M521" s="17"/>
      <c r="N521" s="17" t="s">
        <v>485</v>
      </c>
      <c r="O521" s="36"/>
      <c r="P521" s="17"/>
      <c r="Q521" s="17"/>
      <c r="U521" t="s">
        <v>486</v>
      </c>
      <c r="V521" t="s">
        <v>488</v>
      </c>
      <c r="X521" s="31">
        <v>44202</v>
      </c>
      <c r="Y521" s="31">
        <v>44203</v>
      </c>
      <c r="AA521" s="31"/>
      <c r="AB521" t="s">
        <v>9</v>
      </c>
      <c r="AC521">
        <v>0</v>
      </c>
      <c r="AD521">
        <v>0</v>
      </c>
      <c r="AE521">
        <v>0</v>
      </c>
      <c r="AF521">
        <v>0</v>
      </c>
      <c r="AG521">
        <v>5</v>
      </c>
      <c r="AH521">
        <v>1</v>
      </c>
      <c r="AI521">
        <v>52020</v>
      </c>
      <c r="AJ521">
        <v>2180</v>
      </c>
      <c r="AK521">
        <v>0</v>
      </c>
      <c r="AL521">
        <v>19</v>
      </c>
      <c r="AO521" s="41"/>
      <c r="AP521" s="41"/>
      <c r="AQ521" t="str">
        <f t="shared" si="14"/>
        <v/>
      </c>
      <c r="AS521" t="str">
        <f t="shared" si="15"/>
        <v>wci_corp</v>
      </c>
    </row>
    <row r="522" spans="2:45" x14ac:dyDescent="0.2">
      <c r="B522" t="s">
        <v>143</v>
      </c>
      <c r="C522" s="31">
        <v>44227</v>
      </c>
      <c r="D522" s="15">
        <v>464.56</v>
      </c>
      <c r="E522" s="15">
        <v>0</v>
      </c>
      <c r="F522" s="53" t="s">
        <v>133</v>
      </c>
      <c r="G522" t="s">
        <v>489</v>
      </c>
      <c r="H522" s="41" t="s">
        <v>135</v>
      </c>
      <c r="I522" t="s">
        <v>490</v>
      </c>
      <c r="J522" t="s">
        <v>491</v>
      </c>
      <c r="K522" t="s">
        <v>138</v>
      </c>
      <c r="L522" s="17"/>
      <c r="M522" s="17"/>
      <c r="N522" s="17" t="s">
        <v>147</v>
      </c>
      <c r="O522" s="36"/>
      <c r="P522" s="17"/>
      <c r="Q522" s="17"/>
      <c r="U522" t="s">
        <v>492</v>
      </c>
      <c r="V522" t="s">
        <v>492</v>
      </c>
      <c r="X522" s="31">
        <v>44229</v>
      </c>
      <c r="Y522" s="31">
        <v>44229</v>
      </c>
      <c r="AA522" s="31"/>
      <c r="AB522" t="s">
        <v>9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1</v>
      </c>
      <c r="AI522">
        <v>50086</v>
      </c>
      <c r="AJ522">
        <v>2180</v>
      </c>
      <c r="AK522">
        <v>0</v>
      </c>
      <c r="AL522">
        <v>19</v>
      </c>
      <c r="AO522" s="41"/>
      <c r="AP522" s="41"/>
      <c r="AQ522" t="str">
        <f t="shared" si="14"/>
        <v/>
      </c>
      <c r="AS522" t="str">
        <f t="shared" si="15"/>
        <v>wci_corp</v>
      </c>
    </row>
    <row r="523" spans="2:45" x14ac:dyDescent="0.2">
      <c r="B523" t="s">
        <v>212</v>
      </c>
      <c r="C523" s="31">
        <v>44227</v>
      </c>
      <c r="D523" s="15">
        <v>280.5</v>
      </c>
      <c r="E523" s="15">
        <v>0</v>
      </c>
      <c r="F523" s="53" t="s">
        <v>133</v>
      </c>
      <c r="G523" t="s">
        <v>493</v>
      </c>
      <c r="H523" s="41" t="s">
        <v>135</v>
      </c>
      <c r="I523" t="s">
        <v>494</v>
      </c>
      <c r="J523" t="s">
        <v>207</v>
      </c>
      <c r="K523" t="s">
        <v>138</v>
      </c>
      <c r="L523" s="17"/>
      <c r="M523" s="17"/>
      <c r="N523" s="17" t="s">
        <v>495</v>
      </c>
      <c r="O523" s="36"/>
      <c r="P523" s="17"/>
      <c r="Q523" s="17"/>
      <c r="U523" t="s">
        <v>496</v>
      </c>
      <c r="V523" t="s">
        <v>496</v>
      </c>
      <c r="X523" s="31">
        <v>44230</v>
      </c>
      <c r="Y523" s="31">
        <v>44230</v>
      </c>
      <c r="AA523" s="31"/>
      <c r="AB523" t="s">
        <v>9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</v>
      </c>
      <c r="AI523">
        <v>50020</v>
      </c>
      <c r="AJ523">
        <v>2180</v>
      </c>
      <c r="AK523">
        <v>0</v>
      </c>
      <c r="AL523">
        <v>19</v>
      </c>
      <c r="AO523" s="41"/>
      <c r="AP523" s="41"/>
      <c r="AQ523" t="str">
        <f t="shared" si="14"/>
        <v/>
      </c>
      <c r="AS523" t="str">
        <f t="shared" si="15"/>
        <v>wci_corp</v>
      </c>
    </row>
    <row r="524" spans="2:45" x14ac:dyDescent="0.2">
      <c r="B524" t="s">
        <v>212</v>
      </c>
      <c r="C524" s="31">
        <v>44227</v>
      </c>
      <c r="D524" s="15">
        <v>1592.32</v>
      </c>
      <c r="E524" s="15">
        <v>0</v>
      </c>
      <c r="F524" s="53" t="s">
        <v>133</v>
      </c>
      <c r="G524" t="s">
        <v>493</v>
      </c>
      <c r="H524" s="41" t="s">
        <v>135</v>
      </c>
      <c r="I524" t="s">
        <v>494</v>
      </c>
      <c r="J524" t="s">
        <v>207</v>
      </c>
      <c r="K524" t="s">
        <v>138</v>
      </c>
      <c r="L524" s="17"/>
      <c r="M524" s="17"/>
      <c r="N524" s="17" t="s">
        <v>495</v>
      </c>
      <c r="O524" s="36"/>
      <c r="P524" s="17"/>
      <c r="Q524" s="17"/>
      <c r="U524" t="s">
        <v>496</v>
      </c>
      <c r="V524" t="s">
        <v>496</v>
      </c>
      <c r="X524" s="31">
        <v>44230</v>
      </c>
      <c r="Y524" s="31">
        <v>44230</v>
      </c>
      <c r="AA524" s="31"/>
      <c r="AB524" t="s">
        <v>9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1</v>
      </c>
      <c r="AI524">
        <v>50020</v>
      </c>
      <c r="AJ524">
        <v>2180</v>
      </c>
      <c r="AK524">
        <v>0</v>
      </c>
      <c r="AL524">
        <v>19</v>
      </c>
      <c r="AO524" s="41"/>
      <c r="AP524" s="41"/>
      <c r="AQ524" t="str">
        <f t="shared" si="14"/>
        <v/>
      </c>
      <c r="AS524" t="str">
        <f t="shared" si="15"/>
        <v>wci_corp</v>
      </c>
    </row>
    <row r="525" spans="2:45" x14ac:dyDescent="0.2">
      <c r="B525" t="s">
        <v>212</v>
      </c>
      <c r="C525" s="31">
        <v>44227</v>
      </c>
      <c r="D525" s="15">
        <v>976.7</v>
      </c>
      <c r="E525" s="15">
        <v>0</v>
      </c>
      <c r="F525" s="53" t="s">
        <v>133</v>
      </c>
      <c r="G525" t="s">
        <v>493</v>
      </c>
      <c r="H525" s="41" t="s">
        <v>135</v>
      </c>
      <c r="I525" t="s">
        <v>494</v>
      </c>
      <c r="J525" t="s">
        <v>207</v>
      </c>
      <c r="K525" t="s">
        <v>138</v>
      </c>
      <c r="L525" s="17"/>
      <c r="M525" s="17"/>
      <c r="N525" s="17" t="s">
        <v>495</v>
      </c>
      <c r="O525" s="36"/>
      <c r="P525" s="17"/>
      <c r="Q525" s="17"/>
      <c r="U525" t="s">
        <v>496</v>
      </c>
      <c r="V525" t="s">
        <v>496</v>
      </c>
      <c r="X525" s="31">
        <v>44230</v>
      </c>
      <c r="Y525" s="31">
        <v>44230</v>
      </c>
      <c r="AA525" s="31"/>
      <c r="AB525" t="s">
        <v>9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1</v>
      </c>
      <c r="AI525">
        <v>50020</v>
      </c>
      <c r="AJ525">
        <v>2180</v>
      </c>
      <c r="AK525">
        <v>0</v>
      </c>
      <c r="AL525">
        <v>19</v>
      </c>
      <c r="AO525" s="41"/>
      <c r="AP525" s="41"/>
      <c r="AQ525" t="str">
        <f t="shared" si="14"/>
        <v/>
      </c>
      <c r="AS525" t="str">
        <f t="shared" si="15"/>
        <v>wci_corp</v>
      </c>
    </row>
    <row r="526" spans="2:45" x14ac:dyDescent="0.2">
      <c r="B526" t="s">
        <v>212</v>
      </c>
      <c r="C526" s="31">
        <v>44227</v>
      </c>
      <c r="D526" s="15">
        <v>668.4</v>
      </c>
      <c r="E526" s="15">
        <v>0</v>
      </c>
      <c r="F526" s="53" t="s">
        <v>133</v>
      </c>
      <c r="G526" t="s">
        <v>493</v>
      </c>
      <c r="H526" s="41" t="s">
        <v>135</v>
      </c>
      <c r="I526" t="s">
        <v>494</v>
      </c>
      <c r="J526" t="s">
        <v>207</v>
      </c>
      <c r="K526" t="s">
        <v>138</v>
      </c>
      <c r="L526" s="17"/>
      <c r="M526" s="17"/>
      <c r="N526" s="17" t="s">
        <v>495</v>
      </c>
      <c r="O526" s="36"/>
      <c r="P526" s="17"/>
      <c r="Q526" s="17"/>
      <c r="U526" t="s">
        <v>496</v>
      </c>
      <c r="V526" t="s">
        <v>496</v>
      </c>
      <c r="X526" s="31">
        <v>44230</v>
      </c>
      <c r="Y526" s="31">
        <v>44230</v>
      </c>
      <c r="AA526" s="31"/>
      <c r="AB526" t="s">
        <v>9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1</v>
      </c>
      <c r="AI526">
        <v>50020</v>
      </c>
      <c r="AJ526">
        <v>2180</v>
      </c>
      <c r="AK526">
        <v>0</v>
      </c>
      <c r="AL526">
        <v>19</v>
      </c>
      <c r="AO526" s="41"/>
      <c r="AP526" s="41"/>
      <c r="AQ526" t="str">
        <f t="shared" si="14"/>
        <v/>
      </c>
      <c r="AS526" t="str">
        <f t="shared" si="15"/>
        <v>wci_corp</v>
      </c>
    </row>
    <row r="527" spans="2:45" x14ac:dyDescent="0.2">
      <c r="B527" t="s">
        <v>274</v>
      </c>
      <c r="C527" s="31">
        <v>44227</v>
      </c>
      <c r="D527" s="15">
        <v>777.97</v>
      </c>
      <c r="E527" s="15">
        <v>0</v>
      </c>
      <c r="F527" s="53" t="s">
        <v>133</v>
      </c>
      <c r="G527" t="s">
        <v>493</v>
      </c>
      <c r="H527" s="41" t="s">
        <v>135</v>
      </c>
      <c r="I527" t="s">
        <v>494</v>
      </c>
      <c r="J527" t="s">
        <v>207</v>
      </c>
      <c r="K527" t="s">
        <v>138</v>
      </c>
      <c r="L527" s="17"/>
      <c r="M527" s="17"/>
      <c r="N527" s="17" t="s">
        <v>495</v>
      </c>
      <c r="O527" s="36"/>
      <c r="P527" s="17"/>
      <c r="Q527" s="17"/>
      <c r="U527" t="s">
        <v>496</v>
      </c>
      <c r="V527" t="s">
        <v>496</v>
      </c>
      <c r="X527" s="31">
        <v>44230</v>
      </c>
      <c r="Y527" s="31">
        <v>44230</v>
      </c>
      <c r="AA527" s="31"/>
      <c r="AB527" t="s">
        <v>9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1</v>
      </c>
      <c r="AI527">
        <v>52020</v>
      </c>
      <c r="AJ527">
        <v>2180</v>
      </c>
      <c r="AK527">
        <v>0</v>
      </c>
      <c r="AL527">
        <v>19</v>
      </c>
      <c r="AO527" s="41"/>
      <c r="AP527" s="41"/>
      <c r="AQ527" t="str">
        <f t="shared" si="14"/>
        <v/>
      </c>
      <c r="AS527" t="str">
        <f t="shared" si="15"/>
        <v>wci_corp</v>
      </c>
    </row>
    <row r="528" spans="2:45" x14ac:dyDescent="0.2">
      <c r="B528" t="s">
        <v>141</v>
      </c>
      <c r="C528" s="31">
        <v>44227</v>
      </c>
      <c r="D528" s="15">
        <v>650</v>
      </c>
      <c r="E528" s="15">
        <v>0</v>
      </c>
      <c r="F528" s="53" t="s">
        <v>133</v>
      </c>
      <c r="G528" t="s">
        <v>493</v>
      </c>
      <c r="H528" s="41" t="s">
        <v>135</v>
      </c>
      <c r="I528" t="s">
        <v>494</v>
      </c>
      <c r="J528" t="s">
        <v>207</v>
      </c>
      <c r="K528" t="s">
        <v>138</v>
      </c>
      <c r="L528" s="17"/>
      <c r="M528" s="17"/>
      <c r="N528" s="17" t="s">
        <v>497</v>
      </c>
      <c r="O528" s="36"/>
      <c r="P528" s="17"/>
      <c r="Q528" s="17"/>
      <c r="U528" t="s">
        <v>496</v>
      </c>
      <c r="V528" t="s">
        <v>496</v>
      </c>
      <c r="X528" s="31">
        <v>44230</v>
      </c>
      <c r="Y528" s="31">
        <v>44230</v>
      </c>
      <c r="AA528" s="31"/>
      <c r="AB528" t="s">
        <v>9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1</v>
      </c>
      <c r="AI528">
        <v>70165</v>
      </c>
      <c r="AJ528">
        <v>2180</v>
      </c>
      <c r="AK528">
        <v>0</v>
      </c>
      <c r="AL528">
        <v>19</v>
      </c>
      <c r="AO528" s="41"/>
      <c r="AP528" s="41"/>
      <c r="AQ528" t="str">
        <f t="shared" si="14"/>
        <v/>
      </c>
      <c r="AS528" t="str">
        <f t="shared" si="15"/>
        <v>wci_corp</v>
      </c>
    </row>
    <row r="529" spans="2:45" x14ac:dyDescent="0.2">
      <c r="B529" t="s">
        <v>141</v>
      </c>
      <c r="C529" s="31">
        <v>44227</v>
      </c>
      <c r="D529" s="15">
        <v>50</v>
      </c>
      <c r="E529" s="15">
        <v>0</v>
      </c>
      <c r="F529" s="53" t="s">
        <v>133</v>
      </c>
      <c r="G529" t="s">
        <v>493</v>
      </c>
      <c r="H529" s="41" t="s">
        <v>135</v>
      </c>
      <c r="I529" t="s">
        <v>494</v>
      </c>
      <c r="J529" t="s">
        <v>207</v>
      </c>
      <c r="K529" t="s">
        <v>138</v>
      </c>
      <c r="L529" s="17"/>
      <c r="M529" s="17"/>
      <c r="N529" s="17" t="s">
        <v>497</v>
      </c>
      <c r="O529" s="36"/>
      <c r="P529" s="17"/>
      <c r="Q529" s="17"/>
      <c r="U529" t="s">
        <v>496</v>
      </c>
      <c r="V529" t="s">
        <v>496</v>
      </c>
      <c r="X529" s="31">
        <v>44230</v>
      </c>
      <c r="Y529" s="31">
        <v>44230</v>
      </c>
      <c r="AA529" s="31"/>
      <c r="AB529" t="s">
        <v>9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1</v>
      </c>
      <c r="AI529">
        <v>70165</v>
      </c>
      <c r="AJ529">
        <v>2180</v>
      </c>
      <c r="AK529">
        <v>0</v>
      </c>
      <c r="AL529">
        <v>19</v>
      </c>
      <c r="AO529" s="41"/>
      <c r="AP529" s="41"/>
      <c r="AQ529" t="str">
        <f t="shared" si="14"/>
        <v/>
      </c>
      <c r="AS529" t="str">
        <f t="shared" si="15"/>
        <v>wci_corp</v>
      </c>
    </row>
    <row r="530" spans="2:45" x14ac:dyDescent="0.2">
      <c r="B530" t="s">
        <v>212</v>
      </c>
      <c r="C530" s="31">
        <v>44227</v>
      </c>
      <c r="D530" s="15">
        <v>3574.64</v>
      </c>
      <c r="E530" s="15">
        <v>0</v>
      </c>
      <c r="F530" s="53" t="s">
        <v>133</v>
      </c>
      <c r="G530" t="s">
        <v>498</v>
      </c>
      <c r="H530" s="41" t="s">
        <v>135</v>
      </c>
      <c r="I530" t="s">
        <v>499</v>
      </c>
      <c r="J530" t="s">
        <v>207</v>
      </c>
      <c r="K530" t="s">
        <v>138</v>
      </c>
      <c r="L530" s="17"/>
      <c r="M530" s="17"/>
      <c r="N530" s="17" t="s">
        <v>500</v>
      </c>
      <c r="O530" s="36"/>
      <c r="P530" s="17"/>
      <c r="Q530" s="17"/>
      <c r="U530" t="s">
        <v>501</v>
      </c>
      <c r="V530" t="s">
        <v>501</v>
      </c>
      <c r="X530" s="31">
        <v>44231</v>
      </c>
      <c r="Y530" s="31">
        <v>44231</v>
      </c>
      <c r="AA530" s="31"/>
      <c r="AB530" t="s">
        <v>9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1</v>
      </c>
      <c r="AI530">
        <v>50020</v>
      </c>
      <c r="AJ530">
        <v>2180</v>
      </c>
      <c r="AK530">
        <v>0</v>
      </c>
      <c r="AL530">
        <v>19</v>
      </c>
      <c r="AO530" s="41"/>
      <c r="AP530" s="41"/>
      <c r="AQ530" t="str">
        <f t="shared" si="14"/>
        <v/>
      </c>
      <c r="AS530" t="str">
        <f t="shared" si="15"/>
        <v>wci_corp</v>
      </c>
    </row>
    <row r="531" spans="2:45" x14ac:dyDescent="0.2">
      <c r="B531" t="s">
        <v>212</v>
      </c>
      <c r="C531" s="31">
        <v>44227</v>
      </c>
      <c r="D531" s="15">
        <v>460</v>
      </c>
      <c r="E531" s="15">
        <v>0</v>
      </c>
      <c r="F531" s="53" t="s">
        <v>133</v>
      </c>
      <c r="G531" t="s">
        <v>498</v>
      </c>
      <c r="H531" s="41" t="s">
        <v>135</v>
      </c>
      <c r="I531" t="s">
        <v>499</v>
      </c>
      <c r="J531" t="s">
        <v>207</v>
      </c>
      <c r="K531" t="s">
        <v>138</v>
      </c>
      <c r="L531" s="17"/>
      <c r="M531" s="17"/>
      <c r="N531" s="17" t="s">
        <v>500</v>
      </c>
      <c r="O531" s="36"/>
      <c r="P531" s="17"/>
      <c r="Q531" s="17"/>
      <c r="U531" t="s">
        <v>501</v>
      </c>
      <c r="V531" t="s">
        <v>501</v>
      </c>
      <c r="X531" s="31">
        <v>44231</v>
      </c>
      <c r="Y531" s="31">
        <v>44231</v>
      </c>
      <c r="AA531" s="31"/>
      <c r="AB531" t="s">
        <v>9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1</v>
      </c>
      <c r="AI531">
        <v>50020</v>
      </c>
      <c r="AJ531">
        <v>2180</v>
      </c>
      <c r="AK531">
        <v>0</v>
      </c>
      <c r="AL531">
        <v>19</v>
      </c>
      <c r="AO531" s="41"/>
      <c r="AP531" s="41"/>
      <c r="AQ531" t="str">
        <f t="shared" si="14"/>
        <v/>
      </c>
      <c r="AS531" t="str">
        <f t="shared" si="15"/>
        <v>wci_corp</v>
      </c>
    </row>
    <row r="532" spans="2:45" x14ac:dyDescent="0.2">
      <c r="B532" t="s">
        <v>212</v>
      </c>
      <c r="C532" s="31">
        <v>44227</v>
      </c>
      <c r="D532" s="15">
        <v>2616.48</v>
      </c>
      <c r="E532" s="15">
        <v>0</v>
      </c>
      <c r="F532" s="53" t="s">
        <v>133</v>
      </c>
      <c r="G532" t="s">
        <v>498</v>
      </c>
      <c r="H532" s="41" t="s">
        <v>135</v>
      </c>
      <c r="I532" t="s">
        <v>499</v>
      </c>
      <c r="J532" t="s">
        <v>207</v>
      </c>
      <c r="K532" t="s">
        <v>138</v>
      </c>
      <c r="L532" s="17"/>
      <c r="M532" s="17"/>
      <c r="N532" s="17" t="s">
        <v>500</v>
      </c>
      <c r="O532" s="36"/>
      <c r="P532" s="17"/>
      <c r="Q532" s="17"/>
      <c r="U532" t="s">
        <v>501</v>
      </c>
      <c r="V532" t="s">
        <v>501</v>
      </c>
      <c r="X532" s="31">
        <v>44231</v>
      </c>
      <c r="Y532" s="31">
        <v>44231</v>
      </c>
      <c r="AA532" s="31"/>
      <c r="AB532" t="s">
        <v>9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1</v>
      </c>
      <c r="AI532">
        <v>50020</v>
      </c>
      <c r="AJ532">
        <v>2180</v>
      </c>
      <c r="AK532">
        <v>0</v>
      </c>
      <c r="AL532">
        <v>19</v>
      </c>
      <c r="AO532" s="41"/>
      <c r="AP532" s="41"/>
      <c r="AQ532" t="str">
        <f t="shared" si="14"/>
        <v/>
      </c>
      <c r="AS532" t="str">
        <f t="shared" si="15"/>
        <v>wci_corp</v>
      </c>
    </row>
    <row r="533" spans="2:45" x14ac:dyDescent="0.2">
      <c r="B533" t="s">
        <v>274</v>
      </c>
      <c r="C533" s="31">
        <v>44227</v>
      </c>
      <c r="D533" s="15">
        <v>3431.2</v>
      </c>
      <c r="E533" s="15">
        <v>0</v>
      </c>
      <c r="F533" s="53" t="s">
        <v>133</v>
      </c>
      <c r="G533" t="s">
        <v>498</v>
      </c>
      <c r="H533" s="41" t="s">
        <v>135</v>
      </c>
      <c r="I533" t="s">
        <v>499</v>
      </c>
      <c r="J533" t="s">
        <v>207</v>
      </c>
      <c r="K533" t="s">
        <v>138</v>
      </c>
      <c r="L533" s="17"/>
      <c r="M533" s="17"/>
      <c r="N533" s="17" t="s">
        <v>500</v>
      </c>
      <c r="O533" s="36"/>
      <c r="P533" s="17"/>
      <c r="Q533" s="17"/>
      <c r="U533" t="s">
        <v>501</v>
      </c>
      <c r="V533" t="s">
        <v>501</v>
      </c>
      <c r="X533" s="31">
        <v>44231</v>
      </c>
      <c r="Y533" s="31">
        <v>44231</v>
      </c>
      <c r="AA533" s="31"/>
      <c r="AB533" t="s">
        <v>9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</v>
      </c>
      <c r="AI533">
        <v>52020</v>
      </c>
      <c r="AJ533">
        <v>2180</v>
      </c>
      <c r="AK533">
        <v>0</v>
      </c>
      <c r="AL533">
        <v>19</v>
      </c>
      <c r="AO533" s="41"/>
      <c r="AP533" s="41"/>
      <c r="AQ533" t="str">
        <f t="shared" ref="AQ533:AQ555" si="16">IF(LEFT(U533,2)="VO",U533,"")</f>
        <v/>
      </c>
      <c r="AS533" t="str">
        <f t="shared" ref="AS533:AS555" si="17">IF(RIGHT(K533,2)="IC",IF(OR(AB533="wci_canada",AB533="wci_can_corp"),"wci_can_Corp","wci_corp"),AB533)</f>
        <v>wci_corp</v>
      </c>
    </row>
    <row r="534" spans="2:45" x14ac:dyDescent="0.2">
      <c r="B534" t="s">
        <v>217</v>
      </c>
      <c r="C534" s="31">
        <v>44227</v>
      </c>
      <c r="D534" s="15">
        <v>1081.2</v>
      </c>
      <c r="E534" s="15">
        <v>0</v>
      </c>
      <c r="F534" s="53" t="s">
        <v>133</v>
      </c>
      <c r="G534" t="s">
        <v>498</v>
      </c>
      <c r="H534" s="41" t="s">
        <v>135</v>
      </c>
      <c r="I534" t="s">
        <v>499</v>
      </c>
      <c r="J534" t="s">
        <v>207</v>
      </c>
      <c r="K534" t="s">
        <v>138</v>
      </c>
      <c r="L534" s="17"/>
      <c r="M534" s="17"/>
      <c r="N534" s="17" t="s">
        <v>500</v>
      </c>
      <c r="O534" s="36"/>
      <c r="P534" s="17"/>
      <c r="Q534" s="17"/>
      <c r="U534" t="s">
        <v>501</v>
      </c>
      <c r="V534" t="s">
        <v>501</v>
      </c>
      <c r="X534" s="31">
        <v>44231</v>
      </c>
      <c r="Y534" s="31">
        <v>44231</v>
      </c>
      <c r="AA534" s="31"/>
      <c r="AB534" t="s">
        <v>9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1</v>
      </c>
      <c r="AI534">
        <v>55020</v>
      </c>
      <c r="AJ534">
        <v>2180</v>
      </c>
      <c r="AK534">
        <v>0</v>
      </c>
      <c r="AL534">
        <v>19</v>
      </c>
      <c r="AO534" s="41"/>
      <c r="AP534" s="41"/>
      <c r="AQ534" t="str">
        <f t="shared" si="16"/>
        <v/>
      </c>
      <c r="AS534" t="str">
        <f t="shared" si="17"/>
        <v>wci_corp</v>
      </c>
    </row>
    <row r="535" spans="2:45" x14ac:dyDescent="0.2">
      <c r="B535" t="s">
        <v>141</v>
      </c>
      <c r="C535" s="31">
        <v>44227</v>
      </c>
      <c r="D535" s="15">
        <v>650</v>
      </c>
      <c r="E535" s="15">
        <v>0</v>
      </c>
      <c r="F535" s="53" t="s">
        <v>133</v>
      </c>
      <c r="G535" t="s">
        <v>498</v>
      </c>
      <c r="H535" s="41" t="s">
        <v>135</v>
      </c>
      <c r="I535" t="s">
        <v>499</v>
      </c>
      <c r="J535" t="s">
        <v>207</v>
      </c>
      <c r="K535" t="s">
        <v>138</v>
      </c>
      <c r="L535" s="17"/>
      <c r="M535" s="17"/>
      <c r="N535" s="17" t="s">
        <v>502</v>
      </c>
      <c r="O535" s="36"/>
      <c r="P535" s="17"/>
      <c r="Q535" s="17"/>
      <c r="U535" t="s">
        <v>501</v>
      </c>
      <c r="V535" t="s">
        <v>501</v>
      </c>
      <c r="X535" s="31">
        <v>44231</v>
      </c>
      <c r="Y535" s="31">
        <v>44231</v>
      </c>
      <c r="AA535" s="31"/>
      <c r="AB535" t="s">
        <v>9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1</v>
      </c>
      <c r="AI535">
        <v>70165</v>
      </c>
      <c r="AJ535">
        <v>2180</v>
      </c>
      <c r="AK535">
        <v>0</v>
      </c>
      <c r="AL535">
        <v>19</v>
      </c>
      <c r="AO535" s="41"/>
      <c r="AP535" s="41"/>
      <c r="AQ535" t="str">
        <f t="shared" si="16"/>
        <v/>
      </c>
      <c r="AS535" t="str">
        <f t="shared" si="17"/>
        <v>wci_corp</v>
      </c>
    </row>
    <row r="536" spans="2:45" x14ac:dyDescent="0.2">
      <c r="B536" t="s">
        <v>141</v>
      </c>
      <c r="C536" s="31">
        <v>44227</v>
      </c>
      <c r="D536" s="15">
        <v>50</v>
      </c>
      <c r="E536" s="15">
        <v>0</v>
      </c>
      <c r="F536" s="53" t="s">
        <v>133</v>
      </c>
      <c r="G536" t="s">
        <v>498</v>
      </c>
      <c r="H536" s="41" t="s">
        <v>135</v>
      </c>
      <c r="I536" t="s">
        <v>499</v>
      </c>
      <c r="J536" t="s">
        <v>207</v>
      </c>
      <c r="K536" t="s">
        <v>138</v>
      </c>
      <c r="L536" s="17"/>
      <c r="M536" s="17"/>
      <c r="N536" s="17" t="s">
        <v>502</v>
      </c>
      <c r="O536" s="36"/>
      <c r="P536" s="17"/>
      <c r="Q536" s="17"/>
      <c r="U536" t="s">
        <v>501</v>
      </c>
      <c r="V536" t="s">
        <v>501</v>
      </c>
      <c r="X536" s="31">
        <v>44231</v>
      </c>
      <c r="Y536" s="31">
        <v>44231</v>
      </c>
      <c r="AA536" s="31"/>
      <c r="AB536" t="s">
        <v>9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1</v>
      </c>
      <c r="AI536">
        <v>70165</v>
      </c>
      <c r="AJ536">
        <v>2180</v>
      </c>
      <c r="AK536">
        <v>0</v>
      </c>
      <c r="AL536">
        <v>19</v>
      </c>
      <c r="AO536" s="41"/>
      <c r="AP536" s="41"/>
      <c r="AQ536" t="str">
        <f t="shared" si="16"/>
        <v/>
      </c>
      <c r="AS536" t="str">
        <f t="shared" si="17"/>
        <v>wci_corp</v>
      </c>
    </row>
    <row r="537" spans="2:45" x14ac:dyDescent="0.2">
      <c r="B537" t="s">
        <v>212</v>
      </c>
      <c r="C537" s="31">
        <v>44227</v>
      </c>
      <c r="D537" s="15">
        <v>344.96</v>
      </c>
      <c r="E537" s="15">
        <v>0</v>
      </c>
      <c r="F537" s="53" t="s">
        <v>133</v>
      </c>
      <c r="G537" t="s">
        <v>503</v>
      </c>
      <c r="H537" s="41" t="s">
        <v>135</v>
      </c>
      <c r="I537" t="s">
        <v>504</v>
      </c>
      <c r="J537" t="s">
        <v>207</v>
      </c>
      <c r="K537" t="s">
        <v>138</v>
      </c>
      <c r="L537" s="17"/>
      <c r="M537" s="17"/>
      <c r="N537" s="17" t="s">
        <v>505</v>
      </c>
      <c r="O537" s="36"/>
      <c r="P537" s="17"/>
      <c r="Q537" s="17"/>
      <c r="U537" t="s">
        <v>506</v>
      </c>
      <c r="V537" t="s">
        <v>506</v>
      </c>
      <c r="X537" s="31">
        <v>44231</v>
      </c>
      <c r="Y537" s="31">
        <v>44231</v>
      </c>
      <c r="AA537" s="31"/>
      <c r="AB537" t="s">
        <v>9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1</v>
      </c>
      <c r="AI537">
        <v>50020</v>
      </c>
      <c r="AJ537">
        <v>2180</v>
      </c>
      <c r="AK537">
        <v>0</v>
      </c>
      <c r="AL537">
        <v>19</v>
      </c>
      <c r="AO537" s="41"/>
      <c r="AP537" s="41"/>
      <c r="AQ537" t="str">
        <f t="shared" si="16"/>
        <v/>
      </c>
      <c r="AS537" t="str">
        <f t="shared" si="17"/>
        <v>wci_corp</v>
      </c>
    </row>
    <row r="538" spans="2:45" x14ac:dyDescent="0.2">
      <c r="B538" t="s">
        <v>212</v>
      </c>
      <c r="C538" s="31">
        <v>44227</v>
      </c>
      <c r="D538" s="15">
        <v>1840</v>
      </c>
      <c r="E538" s="15">
        <v>0</v>
      </c>
      <c r="F538" s="53" t="s">
        <v>133</v>
      </c>
      <c r="G538" t="s">
        <v>503</v>
      </c>
      <c r="H538" s="41" t="s">
        <v>135</v>
      </c>
      <c r="I538" t="s">
        <v>504</v>
      </c>
      <c r="J538" t="s">
        <v>207</v>
      </c>
      <c r="K538" t="s">
        <v>138</v>
      </c>
      <c r="L538" s="17"/>
      <c r="M538" s="17"/>
      <c r="N538" s="17" t="s">
        <v>505</v>
      </c>
      <c r="O538" s="36"/>
      <c r="P538" s="17"/>
      <c r="Q538" s="17"/>
      <c r="U538" t="s">
        <v>506</v>
      </c>
      <c r="V538" t="s">
        <v>506</v>
      </c>
      <c r="X538" s="31">
        <v>44231</v>
      </c>
      <c r="Y538" s="31">
        <v>44231</v>
      </c>
      <c r="AA538" s="31"/>
      <c r="AB538" t="s">
        <v>9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1</v>
      </c>
      <c r="AI538">
        <v>50020</v>
      </c>
      <c r="AJ538">
        <v>2180</v>
      </c>
      <c r="AK538">
        <v>0</v>
      </c>
      <c r="AL538">
        <v>19</v>
      </c>
      <c r="AO538" s="41"/>
      <c r="AP538" s="41"/>
      <c r="AQ538" t="str">
        <f t="shared" si="16"/>
        <v/>
      </c>
      <c r="AS538" t="str">
        <f t="shared" si="17"/>
        <v>wci_corp</v>
      </c>
    </row>
    <row r="539" spans="2:45" x14ac:dyDescent="0.2">
      <c r="B539" t="s">
        <v>212</v>
      </c>
      <c r="C539" s="31">
        <v>44227</v>
      </c>
      <c r="D539" s="15">
        <v>436.64</v>
      </c>
      <c r="E539" s="15">
        <v>0</v>
      </c>
      <c r="F539" s="53" t="s">
        <v>133</v>
      </c>
      <c r="G539" t="s">
        <v>503</v>
      </c>
      <c r="H539" s="41" t="s">
        <v>135</v>
      </c>
      <c r="I539" t="s">
        <v>504</v>
      </c>
      <c r="J539" t="s">
        <v>207</v>
      </c>
      <c r="K539" t="s">
        <v>138</v>
      </c>
      <c r="L539" s="17"/>
      <c r="M539" s="17"/>
      <c r="N539" s="17" t="s">
        <v>505</v>
      </c>
      <c r="O539" s="36"/>
      <c r="P539" s="17"/>
      <c r="Q539" s="17"/>
      <c r="U539" t="s">
        <v>506</v>
      </c>
      <c r="V539" t="s">
        <v>506</v>
      </c>
      <c r="X539" s="31">
        <v>44231</v>
      </c>
      <c r="Y539" s="31">
        <v>44231</v>
      </c>
      <c r="AA539" s="31"/>
      <c r="AB539" t="s">
        <v>9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1</v>
      </c>
      <c r="AI539">
        <v>50020</v>
      </c>
      <c r="AJ539">
        <v>2180</v>
      </c>
      <c r="AK539">
        <v>0</v>
      </c>
      <c r="AL539">
        <v>19</v>
      </c>
      <c r="AO539" s="41"/>
      <c r="AP539" s="41"/>
      <c r="AQ539" t="str">
        <f t="shared" si="16"/>
        <v/>
      </c>
      <c r="AS539" t="str">
        <f t="shared" si="17"/>
        <v>wci_corp</v>
      </c>
    </row>
    <row r="540" spans="2:45" x14ac:dyDescent="0.2">
      <c r="B540" t="s">
        <v>274</v>
      </c>
      <c r="C540" s="31">
        <v>44227</v>
      </c>
      <c r="D540" s="15">
        <v>1862</v>
      </c>
      <c r="E540" s="15">
        <v>0</v>
      </c>
      <c r="F540" s="53" t="s">
        <v>133</v>
      </c>
      <c r="G540" t="s">
        <v>503</v>
      </c>
      <c r="H540" s="41" t="s">
        <v>135</v>
      </c>
      <c r="I540" t="s">
        <v>504</v>
      </c>
      <c r="J540" t="s">
        <v>207</v>
      </c>
      <c r="K540" t="s">
        <v>138</v>
      </c>
      <c r="L540" s="17"/>
      <c r="M540" s="17"/>
      <c r="N540" s="17" t="s">
        <v>505</v>
      </c>
      <c r="O540" s="36"/>
      <c r="P540" s="17"/>
      <c r="Q540" s="17"/>
      <c r="U540" t="s">
        <v>506</v>
      </c>
      <c r="V540" t="s">
        <v>506</v>
      </c>
      <c r="X540" s="31">
        <v>44231</v>
      </c>
      <c r="Y540" s="31">
        <v>44231</v>
      </c>
      <c r="AA540" s="31"/>
      <c r="AB540" t="s">
        <v>9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</v>
      </c>
      <c r="AI540">
        <v>52020</v>
      </c>
      <c r="AJ540">
        <v>2180</v>
      </c>
      <c r="AK540">
        <v>0</v>
      </c>
      <c r="AL540">
        <v>19</v>
      </c>
      <c r="AO540" s="41"/>
      <c r="AP540" s="41"/>
      <c r="AQ540" t="str">
        <f t="shared" si="16"/>
        <v/>
      </c>
      <c r="AS540" t="str">
        <f t="shared" si="17"/>
        <v>wci_corp</v>
      </c>
    </row>
    <row r="541" spans="2:45" x14ac:dyDescent="0.2">
      <c r="B541" t="s">
        <v>217</v>
      </c>
      <c r="C541" s="31">
        <v>44227</v>
      </c>
      <c r="D541" s="15">
        <v>1081.2</v>
      </c>
      <c r="E541" s="15">
        <v>0</v>
      </c>
      <c r="F541" s="53" t="s">
        <v>133</v>
      </c>
      <c r="G541" t="s">
        <v>503</v>
      </c>
      <c r="H541" s="41" t="s">
        <v>135</v>
      </c>
      <c r="I541" t="s">
        <v>504</v>
      </c>
      <c r="J541" t="s">
        <v>207</v>
      </c>
      <c r="K541" t="s">
        <v>138</v>
      </c>
      <c r="L541" s="17"/>
      <c r="M541" s="17"/>
      <c r="N541" s="17" t="s">
        <v>505</v>
      </c>
      <c r="O541" s="36"/>
      <c r="P541" s="17"/>
      <c r="Q541" s="17"/>
      <c r="U541" t="s">
        <v>506</v>
      </c>
      <c r="V541" t="s">
        <v>506</v>
      </c>
      <c r="X541" s="31">
        <v>44231</v>
      </c>
      <c r="Y541" s="31">
        <v>44231</v>
      </c>
      <c r="AA541" s="31"/>
      <c r="AB541" t="s">
        <v>9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1</v>
      </c>
      <c r="AI541">
        <v>55020</v>
      </c>
      <c r="AJ541">
        <v>2180</v>
      </c>
      <c r="AK541">
        <v>0</v>
      </c>
      <c r="AL541">
        <v>19</v>
      </c>
      <c r="AO541" s="41"/>
      <c r="AP541" s="41"/>
      <c r="AQ541" t="str">
        <f t="shared" si="16"/>
        <v/>
      </c>
      <c r="AS541" t="str">
        <f t="shared" si="17"/>
        <v>wci_corp</v>
      </c>
    </row>
    <row r="542" spans="2:45" x14ac:dyDescent="0.2">
      <c r="B542" t="s">
        <v>141</v>
      </c>
      <c r="C542" s="31">
        <v>44227</v>
      </c>
      <c r="D542" s="15">
        <v>650</v>
      </c>
      <c r="E542" s="15">
        <v>0</v>
      </c>
      <c r="F542" s="53" t="s">
        <v>133</v>
      </c>
      <c r="G542" t="s">
        <v>503</v>
      </c>
      <c r="H542" s="41" t="s">
        <v>135</v>
      </c>
      <c r="I542" t="s">
        <v>504</v>
      </c>
      <c r="J542" t="s">
        <v>207</v>
      </c>
      <c r="K542" t="s">
        <v>138</v>
      </c>
      <c r="L542" s="17"/>
      <c r="M542" s="17"/>
      <c r="N542" s="17" t="s">
        <v>507</v>
      </c>
      <c r="O542" s="36"/>
      <c r="P542" s="17"/>
      <c r="Q542" s="17"/>
      <c r="U542" t="s">
        <v>506</v>
      </c>
      <c r="V542" t="s">
        <v>506</v>
      </c>
      <c r="X542" s="31">
        <v>44231</v>
      </c>
      <c r="Y542" s="31">
        <v>44231</v>
      </c>
      <c r="AA542" s="31"/>
      <c r="AB542" t="s">
        <v>9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70165</v>
      </c>
      <c r="AJ542">
        <v>2180</v>
      </c>
      <c r="AK542">
        <v>0</v>
      </c>
      <c r="AL542">
        <v>19</v>
      </c>
      <c r="AO542" s="41"/>
      <c r="AP542" s="41"/>
      <c r="AQ542" t="str">
        <f t="shared" si="16"/>
        <v/>
      </c>
      <c r="AS542" t="str">
        <f t="shared" si="17"/>
        <v>wci_corp</v>
      </c>
    </row>
    <row r="543" spans="2:45" x14ac:dyDescent="0.2">
      <c r="B543" t="s">
        <v>141</v>
      </c>
      <c r="C543" s="31">
        <v>44227</v>
      </c>
      <c r="D543" s="15">
        <v>50</v>
      </c>
      <c r="E543" s="15">
        <v>0</v>
      </c>
      <c r="F543" s="53" t="s">
        <v>133</v>
      </c>
      <c r="G543" t="s">
        <v>503</v>
      </c>
      <c r="H543" s="41" t="s">
        <v>135</v>
      </c>
      <c r="I543" t="s">
        <v>504</v>
      </c>
      <c r="J543" t="s">
        <v>207</v>
      </c>
      <c r="K543" t="s">
        <v>138</v>
      </c>
      <c r="L543" s="17"/>
      <c r="M543" s="17"/>
      <c r="N543" s="17" t="s">
        <v>507</v>
      </c>
      <c r="O543" s="36"/>
      <c r="P543" s="17"/>
      <c r="Q543" s="17"/>
      <c r="U543" t="s">
        <v>506</v>
      </c>
      <c r="V543" t="s">
        <v>506</v>
      </c>
      <c r="X543" s="31">
        <v>44231</v>
      </c>
      <c r="Y543" s="31">
        <v>44231</v>
      </c>
      <c r="AA543" s="31"/>
      <c r="AB543" t="s">
        <v>9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1</v>
      </c>
      <c r="AI543">
        <v>70165</v>
      </c>
      <c r="AJ543">
        <v>2180</v>
      </c>
      <c r="AK543">
        <v>0</v>
      </c>
      <c r="AL543">
        <v>19</v>
      </c>
      <c r="AO543" s="41"/>
      <c r="AP543" s="41"/>
      <c r="AQ543" t="str">
        <f t="shared" si="16"/>
        <v/>
      </c>
      <c r="AS543" t="str">
        <f t="shared" si="17"/>
        <v>wci_corp</v>
      </c>
    </row>
    <row r="544" spans="2:45" x14ac:dyDescent="0.2">
      <c r="B544" t="s">
        <v>508</v>
      </c>
      <c r="C544" s="31">
        <v>44227</v>
      </c>
      <c r="D544" s="15">
        <v>985.98</v>
      </c>
      <c r="E544" s="15">
        <v>0</v>
      </c>
      <c r="F544" s="53" t="s">
        <v>133</v>
      </c>
      <c r="G544" t="s">
        <v>509</v>
      </c>
      <c r="H544" s="41" t="s">
        <v>135</v>
      </c>
      <c r="I544" t="s">
        <v>510</v>
      </c>
      <c r="J544" t="s">
        <v>203</v>
      </c>
      <c r="K544" t="s">
        <v>138</v>
      </c>
      <c r="L544" s="17"/>
      <c r="M544" s="17"/>
      <c r="N544" s="17" t="s">
        <v>511</v>
      </c>
      <c r="O544" s="36"/>
      <c r="P544" s="17"/>
      <c r="Q544" s="17"/>
      <c r="U544" t="s">
        <v>512</v>
      </c>
      <c r="V544" t="s">
        <v>512</v>
      </c>
      <c r="X544" s="31">
        <v>44232</v>
      </c>
      <c r="Y544" s="31">
        <v>44232</v>
      </c>
      <c r="AA544" s="31"/>
      <c r="AB544" t="s">
        <v>9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</v>
      </c>
      <c r="AI544">
        <v>70210</v>
      </c>
      <c r="AJ544">
        <v>2180</v>
      </c>
      <c r="AK544">
        <v>0</v>
      </c>
      <c r="AL544">
        <v>19</v>
      </c>
      <c r="AO544" s="41"/>
      <c r="AP544" s="41"/>
      <c r="AQ544" t="str">
        <f t="shared" si="16"/>
        <v/>
      </c>
      <c r="AS544" t="str">
        <f t="shared" si="17"/>
        <v>wci_corp</v>
      </c>
    </row>
    <row r="545" spans="2:45" x14ac:dyDescent="0.2">
      <c r="B545" t="s">
        <v>508</v>
      </c>
      <c r="C545" s="31">
        <v>44255</v>
      </c>
      <c r="D545" s="15">
        <v>-985.98</v>
      </c>
      <c r="E545" s="15">
        <v>0</v>
      </c>
      <c r="F545" s="53" t="s">
        <v>133</v>
      </c>
      <c r="G545" t="s">
        <v>513</v>
      </c>
      <c r="H545" s="41" t="s">
        <v>135</v>
      </c>
      <c r="I545" t="s">
        <v>510</v>
      </c>
      <c r="J545" t="s">
        <v>203</v>
      </c>
      <c r="K545" t="s">
        <v>138</v>
      </c>
      <c r="L545" s="17"/>
      <c r="M545" s="17"/>
      <c r="N545" s="17" t="s">
        <v>511</v>
      </c>
      <c r="O545" s="36"/>
      <c r="P545" s="17"/>
      <c r="Q545" s="17"/>
      <c r="U545" t="s">
        <v>512</v>
      </c>
      <c r="V545" t="s">
        <v>514</v>
      </c>
      <c r="X545" s="31">
        <v>44232</v>
      </c>
      <c r="Y545" s="31">
        <v>44232</v>
      </c>
      <c r="AA545" s="31"/>
      <c r="AB545" t="s">
        <v>9</v>
      </c>
      <c r="AC545">
        <v>0</v>
      </c>
      <c r="AD545">
        <v>0</v>
      </c>
      <c r="AE545">
        <v>0</v>
      </c>
      <c r="AF545">
        <v>0</v>
      </c>
      <c r="AG545">
        <v>5</v>
      </c>
      <c r="AH545">
        <v>1</v>
      </c>
      <c r="AI545">
        <v>70210</v>
      </c>
      <c r="AJ545">
        <v>2180</v>
      </c>
      <c r="AK545">
        <v>0</v>
      </c>
      <c r="AL545">
        <v>19</v>
      </c>
      <c r="AO545" s="41"/>
      <c r="AP545" s="41"/>
      <c r="AQ545" t="str">
        <f t="shared" si="16"/>
        <v/>
      </c>
      <c r="AS545" t="str">
        <f t="shared" si="17"/>
        <v>wci_corp</v>
      </c>
    </row>
    <row r="546" spans="2:45" x14ac:dyDescent="0.2">
      <c r="B546" t="s">
        <v>143</v>
      </c>
      <c r="C546" s="31">
        <v>44255</v>
      </c>
      <c r="D546" s="15">
        <v>148.35</v>
      </c>
      <c r="E546" s="15">
        <v>0</v>
      </c>
      <c r="F546" s="53" t="s">
        <v>133</v>
      </c>
      <c r="G546" t="s">
        <v>515</v>
      </c>
      <c r="H546" s="41" t="s">
        <v>135</v>
      </c>
      <c r="I546" t="s">
        <v>516</v>
      </c>
      <c r="J546" t="s">
        <v>203</v>
      </c>
      <c r="K546" t="s">
        <v>138</v>
      </c>
      <c r="L546" s="17"/>
      <c r="M546" s="17"/>
      <c r="N546" s="17" t="s">
        <v>517</v>
      </c>
      <c r="O546" s="36"/>
      <c r="P546" s="17"/>
      <c r="Q546" s="17"/>
      <c r="U546" t="s">
        <v>518</v>
      </c>
      <c r="V546" t="s">
        <v>518</v>
      </c>
      <c r="X546" s="31">
        <v>44258</v>
      </c>
      <c r="Y546" s="31">
        <v>44258</v>
      </c>
      <c r="AA546" s="31"/>
      <c r="AB546" t="s">
        <v>9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50086</v>
      </c>
      <c r="AJ546">
        <v>2180</v>
      </c>
      <c r="AK546">
        <v>0</v>
      </c>
      <c r="AL546">
        <v>19</v>
      </c>
      <c r="AO546" s="41"/>
      <c r="AP546" s="41"/>
      <c r="AQ546" t="str">
        <f t="shared" si="16"/>
        <v/>
      </c>
      <c r="AS546" t="str">
        <f t="shared" si="17"/>
        <v>wci_corp</v>
      </c>
    </row>
    <row r="547" spans="2:45" x14ac:dyDescent="0.2">
      <c r="B547" t="s">
        <v>212</v>
      </c>
      <c r="C547" s="31">
        <v>44255</v>
      </c>
      <c r="D547" s="15">
        <v>33.520000000000003</v>
      </c>
      <c r="E547" s="15">
        <v>0</v>
      </c>
      <c r="F547" s="53" t="s">
        <v>133</v>
      </c>
      <c r="G547" t="s">
        <v>519</v>
      </c>
      <c r="H547" s="41" t="s">
        <v>135</v>
      </c>
      <c r="I547" t="s">
        <v>520</v>
      </c>
      <c r="J547" t="s">
        <v>207</v>
      </c>
      <c r="K547" t="s">
        <v>138</v>
      </c>
      <c r="L547" s="17"/>
      <c r="M547" s="17"/>
      <c r="N547" s="17" t="s">
        <v>521</v>
      </c>
      <c r="O547" s="36"/>
      <c r="P547" s="17"/>
      <c r="Q547" s="17"/>
      <c r="U547" t="s">
        <v>522</v>
      </c>
      <c r="V547" t="s">
        <v>522</v>
      </c>
      <c r="X547" s="31">
        <v>44259</v>
      </c>
      <c r="Y547" s="31">
        <v>44259</v>
      </c>
      <c r="AA547" s="31"/>
      <c r="AB547" t="s">
        <v>9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1</v>
      </c>
      <c r="AI547">
        <v>50020</v>
      </c>
      <c r="AJ547">
        <v>2180</v>
      </c>
      <c r="AK547">
        <v>0</v>
      </c>
      <c r="AL547">
        <v>19</v>
      </c>
      <c r="AO547" s="41"/>
      <c r="AP547" s="41"/>
      <c r="AQ547" t="str">
        <f t="shared" si="16"/>
        <v/>
      </c>
      <c r="AS547" t="str">
        <f t="shared" si="17"/>
        <v>wci_corp</v>
      </c>
    </row>
    <row r="548" spans="2:45" x14ac:dyDescent="0.2">
      <c r="B548" t="s">
        <v>274</v>
      </c>
      <c r="C548" s="31">
        <v>44255</v>
      </c>
      <c r="D548" s="15">
        <v>504</v>
      </c>
      <c r="E548" s="15">
        <v>0</v>
      </c>
      <c r="F548" s="53" t="s">
        <v>133</v>
      </c>
      <c r="G548" t="s">
        <v>519</v>
      </c>
      <c r="H548" s="41" t="s">
        <v>135</v>
      </c>
      <c r="I548" t="s">
        <v>520</v>
      </c>
      <c r="J548" t="s">
        <v>207</v>
      </c>
      <c r="K548" t="s">
        <v>138</v>
      </c>
      <c r="L548" s="17"/>
      <c r="M548" s="17"/>
      <c r="N548" s="17" t="s">
        <v>521</v>
      </c>
      <c r="O548" s="36"/>
      <c r="P548" s="17"/>
      <c r="Q548" s="17"/>
      <c r="U548" t="s">
        <v>522</v>
      </c>
      <c r="V548" t="s">
        <v>522</v>
      </c>
      <c r="X548" s="31">
        <v>44259</v>
      </c>
      <c r="Y548" s="31">
        <v>44259</v>
      </c>
      <c r="AA548" s="31"/>
      <c r="AB548" t="s">
        <v>9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1</v>
      </c>
      <c r="AI548">
        <v>52020</v>
      </c>
      <c r="AJ548">
        <v>2180</v>
      </c>
      <c r="AK548">
        <v>0</v>
      </c>
      <c r="AL548">
        <v>19</v>
      </c>
      <c r="AO548" s="41"/>
      <c r="AP548" s="41"/>
      <c r="AQ548" t="str">
        <f t="shared" si="16"/>
        <v/>
      </c>
      <c r="AS548" t="str">
        <f t="shared" si="17"/>
        <v>wci_corp</v>
      </c>
    </row>
    <row r="549" spans="2:45" x14ac:dyDescent="0.2">
      <c r="B549" t="s">
        <v>141</v>
      </c>
      <c r="C549" s="31">
        <v>44255</v>
      </c>
      <c r="D549" s="15">
        <v>650</v>
      </c>
      <c r="E549" s="15">
        <v>0</v>
      </c>
      <c r="F549" s="53" t="s">
        <v>133</v>
      </c>
      <c r="G549" t="s">
        <v>519</v>
      </c>
      <c r="H549" s="41" t="s">
        <v>135</v>
      </c>
      <c r="I549" t="s">
        <v>520</v>
      </c>
      <c r="J549" t="s">
        <v>207</v>
      </c>
      <c r="K549" t="s">
        <v>138</v>
      </c>
      <c r="L549" s="17"/>
      <c r="M549" s="17"/>
      <c r="N549" s="17" t="s">
        <v>523</v>
      </c>
      <c r="O549" s="36"/>
      <c r="P549" s="17"/>
      <c r="Q549" s="17"/>
      <c r="U549" t="s">
        <v>522</v>
      </c>
      <c r="V549" t="s">
        <v>522</v>
      </c>
      <c r="X549" s="31">
        <v>44259</v>
      </c>
      <c r="Y549" s="31">
        <v>44259</v>
      </c>
      <c r="AA549" s="31"/>
      <c r="AB549" t="s">
        <v>9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1</v>
      </c>
      <c r="AI549">
        <v>70165</v>
      </c>
      <c r="AJ549">
        <v>2180</v>
      </c>
      <c r="AK549">
        <v>0</v>
      </c>
      <c r="AL549">
        <v>19</v>
      </c>
      <c r="AO549" s="41"/>
      <c r="AP549" s="41"/>
      <c r="AQ549" t="str">
        <f t="shared" si="16"/>
        <v/>
      </c>
      <c r="AS549" t="str">
        <f t="shared" si="17"/>
        <v>wci_corp</v>
      </c>
    </row>
    <row r="550" spans="2:45" x14ac:dyDescent="0.2">
      <c r="B550" t="s">
        <v>141</v>
      </c>
      <c r="C550" s="31">
        <v>44255</v>
      </c>
      <c r="D550" s="15">
        <v>50</v>
      </c>
      <c r="E550" s="15">
        <v>0</v>
      </c>
      <c r="F550" s="53" t="s">
        <v>133</v>
      </c>
      <c r="G550" t="s">
        <v>519</v>
      </c>
      <c r="H550" s="41" t="s">
        <v>135</v>
      </c>
      <c r="I550" t="s">
        <v>520</v>
      </c>
      <c r="J550" t="s">
        <v>207</v>
      </c>
      <c r="K550" t="s">
        <v>138</v>
      </c>
      <c r="L550" s="17"/>
      <c r="M550" s="17"/>
      <c r="N550" s="17" t="s">
        <v>523</v>
      </c>
      <c r="O550" s="36"/>
      <c r="P550" s="17"/>
      <c r="Q550" s="17"/>
      <c r="U550" t="s">
        <v>522</v>
      </c>
      <c r="V550" t="s">
        <v>522</v>
      </c>
      <c r="X550" s="31">
        <v>44259</v>
      </c>
      <c r="Y550" s="31">
        <v>44259</v>
      </c>
      <c r="AA550" s="31"/>
      <c r="AB550" t="s">
        <v>9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1</v>
      </c>
      <c r="AI550">
        <v>70165</v>
      </c>
      <c r="AJ550">
        <v>2180</v>
      </c>
      <c r="AK550">
        <v>0</v>
      </c>
      <c r="AL550">
        <v>19</v>
      </c>
      <c r="AO550" s="41"/>
      <c r="AP550" s="41"/>
      <c r="AQ550" t="str">
        <f t="shared" si="16"/>
        <v/>
      </c>
      <c r="AS550" t="str">
        <f t="shared" si="17"/>
        <v>wci_corp</v>
      </c>
    </row>
    <row r="551" spans="2:45" x14ac:dyDescent="0.2">
      <c r="B551" t="s">
        <v>212</v>
      </c>
      <c r="C551" s="31">
        <v>44255</v>
      </c>
      <c r="D551" s="15">
        <v>2877.36</v>
      </c>
      <c r="E551" s="15">
        <v>0</v>
      </c>
      <c r="F551" s="53" t="s">
        <v>133</v>
      </c>
      <c r="G551" t="s">
        <v>524</v>
      </c>
      <c r="H551" s="41" t="s">
        <v>135</v>
      </c>
      <c r="I551" t="s">
        <v>525</v>
      </c>
      <c r="J551" t="s">
        <v>207</v>
      </c>
      <c r="K551" t="s">
        <v>138</v>
      </c>
      <c r="L551" s="17"/>
      <c r="M551" s="17"/>
      <c r="N551" s="17" t="s">
        <v>526</v>
      </c>
      <c r="O551" s="36"/>
      <c r="P551" s="17"/>
      <c r="Q551" s="17"/>
      <c r="U551" t="s">
        <v>527</v>
      </c>
      <c r="V551" t="s">
        <v>527</v>
      </c>
      <c r="X551" s="31">
        <v>44259</v>
      </c>
      <c r="Y551" s="31">
        <v>44259</v>
      </c>
      <c r="AA551" s="31"/>
      <c r="AB551" t="s">
        <v>9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1</v>
      </c>
      <c r="AI551">
        <v>50020</v>
      </c>
      <c r="AJ551">
        <v>2180</v>
      </c>
      <c r="AK551">
        <v>0</v>
      </c>
      <c r="AL551">
        <v>19</v>
      </c>
      <c r="AO551" s="41"/>
      <c r="AP551" s="41"/>
      <c r="AQ551" t="str">
        <f t="shared" si="16"/>
        <v/>
      </c>
      <c r="AS551" t="str">
        <f t="shared" si="17"/>
        <v>wci_corp</v>
      </c>
    </row>
    <row r="552" spans="2:45" x14ac:dyDescent="0.2">
      <c r="B552" t="s">
        <v>212</v>
      </c>
      <c r="C552" s="31">
        <v>44255</v>
      </c>
      <c r="D552" s="15">
        <v>25.59</v>
      </c>
      <c r="E552" s="15">
        <v>0</v>
      </c>
      <c r="F552" s="53" t="s">
        <v>133</v>
      </c>
      <c r="G552" t="s">
        <v>524</v>
      </c>
      <c r="H552" s="41" t="s">
        <v>135</v>
      </c>
      <c r="I552" t="s">
        <v>525</v>
      </c>
      <c r="J552" t="s">
        <v>207</v>
      </c>
      <c r="K552" t="s">
        <v>138</v>
      </c>
      <c r="L552" s="17"/>
      <c r="M552" s="17"/>
      <c r="N552" s="17" t="s">
        <v>526</v>
      </c>
      <c r="O552" s="36"/>
      <c r="P552" s="17"/>
      <c r="Q552" s="17"/>
      <c r="U552" t="s">
        <v>527</v>
      </c>
      <c r="V552" t="s">
        <v>527</v>
      </c>
      <c r="X552" s="31">
        <v>44259</v>
      </c>
      <c r="Y552" s="31">
        <v>44259</v>
      </c>
      <c r="AA552" s="31"/>
      <c r="AB552" t="s">
        <v>9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1</v>
      </c>
      <c r="AI552">
        <v>50020</v>
      </c>
      <c r="AJ552">
        <v>2180</v>
      </c>
      <c r="AK552">
        <v>0</v>
      </c>
      <c r="AL552">
        <v>19</v>
      </c>
      <c r="AO552" s="41"/>
      <c r="AP552" s="41"/>
      <c r="AQ552" t="str">
        <f t="shared" si="16"/>
        <v/>
      </c>
      <c r="AS552" t="str">
        <f t="shared" si="17"/>
        <v>wci_corp</v>
      </c>
    </row>
    <row r="553" spans="2:45" x14ac:dyDescent="0.2">
      <c r="B553" t="s">
        <v>141</v>
      </c>
      <c r="C553" s="31">
        <v>44255</v>
      </c>
      <c r="D553" s="15">
        <v>650</v>
      </c>
      <c r="E553" s="15">
        <v>0</v>
      </c>
      <c r="F553" s="53" t="s">
        <v>133</v>
      </c>
      <c r="G553" t="s">
        <v>524</v>
      </c>
      <c r="H553" s="41" t="s">
        <v>135</v>
      </c>
      <c r="I553" t="s">
        <v>525</v>
      </c>
      <c r="J553" t="s">
        <v>207</v>
      </c>
      <c r="K553" t="s">
        <v>138</v>
      </c>
      <c r="L553" s="17"/>
      <c r="M553" s="17"/>
      <c r="N553" s="17" t="s">
        <v>528</v>
      </c>
      <c r="O553" s="36"/>
      <c r="P553" s="17"/>
      <c r="Q553" s="17"/>
      <c r="U553" t="s">
        <v>527</v>
      </c>
      <c r="V553" t="s">
        <v>527</v>
      </c>
      <c r="X553" s="31">
        <v>44259</v>
      </c>
      <c r="Y553" s="31">
        <v>44259</v>
      </c>
      <c r="AA553" s="31"/>
      <c r="AB553" t="s">
        <v>9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1</v>
      </c>
      <c r="AI553">
        <v>70165</v>
      </c>
      <c r="AJ553">
        <v>2180</v>
      </c>
      <c r="AK553">
        <v>0</v>
      </c>
      <c r="AL553">
        <v>19</v>
      </c>
      <c r="AO553" s="41"/>
      <c r="AP553" s="41"/>
      <c r="AQ553" t="str">
        <f t="shared" si="16"/>
        <v/>
      </c>
      <c r="AS553" t="str">
        <f t="shared" si="17"/>
        <v>wci_corp</v>
      </c>
    </row>
    <row r="554" spans="2:45" x14ac:dyDescent="0.2">
      <c r="B554" t="s">
        <v>141</v>
      </c>
      <c r="C554" s="31">
        <v>44255</v>
      </c>
      <c r="D554" s="15">
        <v>50</v>
      </c>
      <c r="E554" s="15">
        <v>0</v>
      </c>
      <c r="F554" s="53" t="s">
        <v>133</v>
      </c>
      <c r="G554" t="s">
        <v>524</v>
      </c>
      <c r="H554" s="41" t="s">
        <v>135</v>
      </c>
      <c r="I554" t="s">
        <v>525</v>
      </c>
      <c r="J554" t="s">
        <v>207</v>
      </c>
      <c r="K554" t="s">
        <v>138</v>
      </c>
      <c r="L554" s="17"/>
      <c r="M554" s="17"/>
      <c r="N554" s="17" t="s">
        <v>528</v>
      </c>
      <c r="O554" s="36"/>
      <c r="P554" s="17"/>
      <c r="Q554" s="17"/>
      <c r="U554" t="s">
        <v>527</v>
      </c>
      <c r="V554" t="s">
        <v>527</v>
      </c>
      <c r="X554" s="31">
        <v>44259</v>
      </c>
      <c r="Y554" s="31">
        <v>44259</v>
      </c>
      <c r="AA554" s="31"/>
      <c r="AB554" t="s">
        <v>9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1</v>
      </c>
      <c r="AI554">
        <v>70165</v>
      </c>
      <c r="AJ554">
        <v>2180</v>
      </c>
      <c r="AK554">
        <v>0</v>
      </c>
      <c r="AL554">
        <v>19</v>
      </c>
      <c r="AO554" s="41"/>
      <c r="AP554" s="41"/>
      <c r="AQ554" t="str">
        <f t="shared" si="16"/>
        <v/>
      </c>
      <c r="AS554" t="str">
        <f t="shared" si="17"/>
        <v>wci_corp</v>
      </c>
    </row>
    <row r="555" spans="2:45" x14ac:dyDescent="0.2">
      <c r="B555" t="s">
        <v>508</v>
      </c>
      <c r="C555" s="31">
        <v>44255</v>
      </c>
      <c r="D555" s="15">
        <v>985.98</v>
      </c>
      <c r="E555" s="15">
        <v>0</v>
      </c>
      <c r="F555" s="53" t="s">
        <v>133</v>
      </c>
      <c r="G555" t="s">
        <v>529</v>
      </c>
      <c r="H555" s="41" t="s">
        <v>135</v>
      </c>
      <c r="I555" t="s">
        <v>530</v>
      </c>
      <c r="J555" t="s">
        <v>491</v>
      </c>
      <c r="K555" t="s">
        <v>138</v>
      </c>
      <c r="L555" s="17"/>
      <c r="M555" s="17"/>
      <c r="N555" s="17" t="s">
        <v>511</v>
      </c>
      <c r="O555" s="36"/>
      <c r="P555" s="17"/>
      <c r="Q555" s="17"/>
      <c r="U555" t="s">
        <v>531</v>
      </c>
      <c r="V555" t="s">
        <v>531</v>
      </c>
      <c r="X555" s="31">
        <v>44260</v>
      </c>
      <c r="Y555" s="31">
        <v>44260</v>
      </c>
      <c r="AA555" s="31"/>
      <c r="AB555" t="s">
        <v>9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1</v>
      </c>
      <c r="AI555">
        <v>70210</v>
      </c>
      <c r="AJ555">
        <v>2180</v>
      </c>
      <c r="AK555">
        <v>0</v>
      </c>
      <c r="AL555">
        <v>19</v>
      </c>
      <c r="AO555" s="41"/>
      <c r="AP555" s="41"/>
      <c r="AQ555" t="str">
        <f t="shared" si="16"/>
        <v/>
      </c>
      <c r="AS555" t="str">
        <f t="shared" si="17"/>
        <v>wci_corp</v>
      </c>
    </row>
    <row r="556" spans="2:45" x14ac:dyDescent="0.2">
      <c r="C556" s="31"/>
      <c r="D556" s="18"/>
      <c r="E556" s="18"/>
      <c r="F556" s="18"/>
      <c r="H556" s="16"/>
    </row>
    <row r="557" spans="2:45" x14ac:dyDescent="0.2">
      <c r="B557" s="19" t="s">
        <v>33</v>
      </c>
      <c r="C557" s="19"/>
      <c r="D557" s="20"/>
      <c r="E557" s="20"/>
      <c r="F557" s="20"/>
      <c r="G557" s="19"/>
      <c r="H557" s="21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45"/>
    </row>
    <row r="558" spans="2:45" x14ac:dyDescent="0.2">
      <c r="H558" s="16"/>
    </row>
    <row r="559" spans="2:45" x14ac:dyDescent="0.2">
      <c r="D559" s="59" t="s">
        <v>536</v>
      </c>
      <c r="H559" s="16"/>
    </row>
    <row r="560" spans="2:45" x14ac:dyDescent="0.2">
      <c r="B560" s="55" t="s">
        <v>532</v>
      </c>
      <c r="C560" s="56" t="s">
        <v>535</v>
      </c>
      <c r="D560" s="60" t="s">
        <v>535</v>
      </c>
      <c r="F560" s="299" t="s">
        <v>1698</v>
      </c>
      <c r="H560" s="16"/>
    </row>
    <row r="561" spans="2:8" x14ac:dyDescent="0.2">
      <c r="B561" s="17" t="s">
        <v>212</v>
      </c>
      <c r="C561" s="56">
        <v>55131.259999999995</v>
      </c>
      <c r="D561" s="57">
        <v>55131.259999999995</v>
      </c>
      <c r="E561" s="64">
        <f>D561</f>
        <v>55131.259999999995</v>
      </c>
      <c r="F561" s="295" t="s">
        <v>1699</v>
      </c>
      <c r="H561" s="16"/>
    </row>
    <row r="562" spans="2:8" x14ac:dyDescent="0.2">
      <c r="B562" s="23" t="s">
        <v>139</v>
      </c>
      <c r="C562" s="56">
        <v>891.2</v>
      </c>
      <c r="D562" s="56">
        <v>891.2</v>
      </c>
      <c r="E562" s="3"/>
      <c r="H562" s="16"/>
    </row>
    <row r="563" spans="2:8" x14ac:dyDescent="0.2">
      <c r="B563" s="23" t="s">
        <v>210</v>
      </c>
      <c r="C563" s="56">
        <v>2468.88</v>
      </c>
      <c r="D563" s="56">
        <v>2468.88</v>
      </c>
      <c r="E563" s="3"/>
      <c r="H563" s="16"/>
    </row>
    <row r="564" spans="2:8" x14ac:dyDescent="0.2">
      <c r="B564" s="23" t="s">
        <v>220</v>
      </c>
      <c r="C564" s="56">
        <v>2450.8000000000002</v>
      </c>
      <c r="D564" s="56">
        <v>2450.8000000000002</v>
      </c>
      <c r="E564" s="3"/>
      <c r="H564" s="16"/>
    </row>
    <row r="565" spans="2:8" x14ac:dyDescent="0.2">
      <c r="B565" s="23" t="s">
        <v>225</v>
      </c>
      <c r="C565" s="56">
        <v>1492.8000000000002</v>
      </c>
      <c r="D565" s="56">
        <v>1492.8000000000002</v>
      </c>
      <c r="E565" s="3"/>
      <c r="H565" s="16"/>
    </row>
    <row r="566" spans="2:8" x14ac:dyDescent="0.2">
      <c r="B566" s="23" t="s">
        <v>281</v>
      </c>
      <c r="C566" s="56">
        <v>2124</v>
      </c>
      <c r="D566" s="56">
        <v>2124</v>
      </c>
      <c r="E566" s="3"/>
      <c r="H566" s="16"/>
    </row>
    <row r="567" spans="2:8" x14ac:dyDescent="0.2">
      <c r="B567" s="23" t="s">
        <v>315</v>
      </c>
      <c r="C567" s="56">
        <v>800</v>
      </c>
      <c r="D567" s="56">
        <v>800</v>
      </c>
      <c r="E567" s="3"/>
      <c r="H567" s="16"/>
    </row>
    <row r="568" spans="2:8" x14ac:dyDescent="0.2">
      <c r="B568" s="23" t="s">
        <v>320</v>
      </c>
      <c r="C568" s="56">
        <v>1155.53</v>
      </c>
      <c r="D568" s="56">
        <v>1155.53</v>
      </c>
      <c r="E568" s="3"/>
      <c r="H568" s="16"/>
    </row>
    <row r="569" spans="2:8" x14ac:dyDescent="0.2">
      <c r="B569" s="23" t="s">
        <v>353</v>
      </c>
      <c r="C569" s="56">
        <v>686.8</v>
      </c>
      <c r="D569" s="56">
        <v>686.8</v>
      </c>
      <c r="E569" s="3"/>
      <c r="H569" s="16"/>
    </row>
    <row r="570" spans="2:8" x14ac:dyDescent="0.2">
      <c r="B570" s="23" t="s">
        <v>371</v>
      </c>
      <c r="C570" s="56">
        <v>891.2</v>
      </c>
      <c r="D570" s="56">
        <v>891.2</v>
      </c>
      <c r="E570" s="3"/>
      <c r="H570" s="16"/>
    </row>
    <row r="571" spans="2:8" x14ac:dyDescent="0.2">
      <c r="B571" s="23" t="s">
        <v>376</v>
      </c>
      <c r="C571" s="56">
        <v>3262.48</v>
      </c>
      <c r="D571" s="56">
        <v>3262.48</v>
      </c>
      <c r="E571" s="3"/>
      <c r="H571" s="16"/>
    </row>
    <row r="572" spans="2:8" x14ac:dyDescent="0.2">
      <c r="B572" s="23" t="s">
        <v>397</v>
      </c>
      <c r="C572" s="56">
        <v>2834.64</v>
      </c>
      <c r="D572" s="56">
        <v>2834.64</v>
      </c>
      <c r="E572" s="3"/>
      <c r="H572" s="16"/>
    </row>
    <row r="573" spans="2:8" x14ac:dyDescent="0.2">
      <c r="B573" s="23" t="s">
        <v>402</v>
      </c>
      <c r="C573" s="56">
        <v>3912.52</v>
      </c>
      <c r="D573" s="56">
        <v>3912.52</v>
      </c>
      <c r="E573" s="3"/>
      <c r="H573" s="16"/>
    </row>
    <row r="574" spans="2:8" x14ac:dyDescent="0.2">
      <c r="B574" s="23" t="s">
        <v>419</v>
      </c>
      <c r="C574" s="56">
        <v>1114</v>
      </c>
      <c r="D574" s="56">
        <v>1114</v>
      </c>
      <c r="E574" s="3"/>
      <c r="H574" s="16"/>
    </row>
    <row r="575" spans="2:8" x14ac:dyDescent="0.2">
      <c r="B575" s="23" t="s">
        <v>425</v>
      </c>
      <c r="C575" s="56">
        <v>3402</v>
      </c>
      <c r="D575" s="56">
        <v>3402</v>
      </c>
      <c r="E575" s="3"/>
      <c r="H575" s="16"/>
    </row>
    <row r="576" spans="2:8" x14ac:dyDescent="0.2">
      <c r="B576" s="23" t="s">
        <v>449</v>
      </c>
      <c r="C576" s="56">
        <v>4472</v>
      </c>
      <c r="D576" s="56">
        <v>4472</v>
      </c>
      <c r="E576" s="3"/>
    </row>
    <row r="577" spans="2:6" x14ac:dyDescent="0.2">
      <c r="B577" s="23" t="s">
        <v>445</v>
      </c>
      <c r="C577" s="56">
        <v>2440.7399999999998</v>
      </c>
      <c r="D577" s="56">
        <v>2440.7399999999998</v>
      </c>
      <c r="E577" s="3"/>
    </row>
    <row r="578" spans="2:6" x14ac:dyDescent="0.2">
      <c r="B578" s="23" t="s">
        <v>480</v>
      </c>
      <c r="C578" s="56">
        <v>5004.5599999999995</v>
      </c>
      <c r="D578" s="56">
        <v>5004.5599999999995</v>
      </c>
      <c r="E578" s="3"/>
    </row>
    <row r="579" spans="2:6" x14ac:dyDescent="0.2">
      <c r="B579" s="23" t="s">
        <v>495</v>
      </c>
      <c r="C579" s="56">
        <v>3517.92</v>
      </c>
      <c r="D579" s="56">
        <v>3517.92</v>
      </c>
      <c r="E579" s="3"/>
    </row>
    <row r="580" spans="2:6" x14ac:dyDescent="0.2">
      <c r="B580" s="23" t="s">
        <v>500</v>
      </c>
      <c r="C580" s="56">
        <v>6651.12</v>
      </c>
      <c r="D580" s="56">
        <v>6651.12</v>
      </c>
      <c r="E580" s="3"/>
    </row>
    <row r="581" spans="2:6" x14ac:dyDescent="0.2">
      <c r="B581" s="23" t="s">
        <v>505</v>
      </c>
      <c r="C581" s="56">
        <v>2621.6</v>
      </c>
      <c r="D581" s="56">
        <v>2621.6</v>
      </c>
      <c r="E581" s="3"/>
    </row>
    <row r="582" spans="2:6" x14ac:dyDescent="0.2">
      <c r="B582" s="23" t="s">
        <v>521</v>
      </c>
      <c r="C582" s="56">
        <v>33.520000000000003</v>
      </c>
      <c r="D582" s="56">
        <v>33.520000000000003</v>
      </c>
      <c r="E582" s="3"/>
    </row>
    <row r="583" spans="2:6" x14ac:dyDescent="0.2">
      <c r="B583" s="23" t="s">
        <v>526</v>
      </c>
      <c r="C583" s="56">
        <v>2902.9500000000003</v>
      </c>
      <c r="D583" s="56">
        <v>2902.9500000000003</v>
      </c>
      <c r="E583" s="3"/>
    </row>
    <row r="584" spans="2:6" x14ac:dyDescent="0.2">
      <c r="B584" s="23" t="s">
        <v>485</v>
      </c>
      <c r="C584" s="56">
        <v>1.1368683772161603E-13</v>
      </c>
      <c r="D584" s="56">
        <v>1.1368683772161603E-13</v>
      </c>
      <c r="E584" s="3"/>
    </row>
    <row r="585" spans="2:6" x14ac:dyDescent="0.2">
      <c r="B585" s="17" t="s">
        <v>159</v>
      </c>
      <c r="C585" s="56">
        <v>1634.1999999999998</v>
      </c>
      <c r="D585" s="57">
        <v>1634.1999999999998</v>
      </c>
      <c r="E585" s="64">
        <f>D585</f>
        <v>1634.1999999999998</v>
      </c>
      <c r="F585" s="44" t="s">
        <v>1699</v>
      </c>
    </row>
    <row r="586" spans="2:6" x14ac:dyDescent="0.2">
      <c r="B586" s="23" t="s">
        <v>191</v>
      </c>
      <c r="C586" s="56">
        <v>0</v>
      </c>
      <c r="D586" s="56">
        <v>0</v>
      </c>
      <c r="E586" s="3"/>
    </row>
    <row r="587" spans="2:6" x14ac:dyDescent="0.2">
      <c r="B587" s="23" t="s">
        <v>246</v>
      </c>
      <c r="C587" s="56">
        <v>0</v>
      </c>
      <c r="D587" s="56">
        <v>0</v>
      </c>
      <c r="E587" s="3"/>
    </row>
    <row r="588" spans="2:6" x14ac:dyDescent="0.2">
      <c r="B588" s="23" t="s">
        <v>459</v>
      </c>
      <c r="C588" s="56">
        <v>800</v>
      </c>
      <c r="D588" s="56">
        <v>800</v>
      </c>
      <c r="E588" s="3"/>
    </row>
    <row r="589" spans="2:6" x14ac:dyDescent="0.2">
      <c r="B589" s="23" t="s">
        <v>162</v>
      </c>
      <c r="C589" s="56">
        <v>100.8</v>
      </c>
      <c r="D589" s="56">
        <v>100.8</v>
      </c>
      <c r="E589" s="3"/>
    </row>
    <row r="590" spans="2:6" x14ac:dyDescent="0.2">
      <c r="B590" s="23" t="s">
        <v>208</v>
      </c>
      <c r="C590" s="56">
        <v>186.6</v>
      </c>
      <c r="D590" s="56">
        <v>186.6</v>
      </c>
      <c r="E590" s="3"/>
    </row>
    <row r="591" spans="2:6" x14ac:dyDescent="0.2">
      <c r="B591" s="23" t="s">
        <v>222</v>
      </c>
      <c r="C591" s="56">
        <v>193.7</v>
      </c>
      <c r="D591" s="56">
        <v>193.7</v>
      </c>
      <c r="E591" s="3"/>
    </row>
    <row r="592" spans="2:6" x14ac:dyDescent="0.2">
      <c r="B592" s="23" t="s">
        <v>273</v>
      </c>
      <c r="C592" s="56">
        <v>173.96</v>
      </c>
      <c r="D592" s="56">
        <v>173.96</v>
      </c>
      <c r="E592" s="3"/>
    </row>
    <row r="593" spans="2:6" x14ac:dyDescent="0.2">
      <c r="B593" s="23" t="s">
        <v>283</v>
      </c>
      <c r="C593" s="56">
        <v>179.14</v>
      </c>
      <c r="D593" s="56">
        <v>179.14</v>
      </c>
      <c r="E593" s="3"/>
    </row>
    <row r="594" spans="2:6" x14ac:dyDescent="0.2">
      <c r="B594" s="17" t="s">
        <v>164</v>
      </c>
      <c r="C594" s="56">
        <v>11285.28</v>
      </c>
      <c r="D594" s="57">
        <v>11285.28</v>
      </c>
      <c r="E594" s="64">
        <f>D594</f>
        <v>11285.28</v>
      </c>
      <c r="F594" s="44" t="s">
        <v>1699</v>
      </c>
    </row>
    <row r="595" spans="2:6" x14ac:dyDescent="0.2">
      <c r="B595" s="23" t="s">
        <v>459</v>
      </c>
      <c r="C595" s="56">
        <v>6000</v>
      </c>
      <c r="D595" s="56">
        <v>6000</v>
      </c>
      <c r="E595" s="3"/>
    </row>
    <row r="596" spans="2:6" x14ac:dyDescent="0.2">
      <c r="B596" s="23" t="s">
        <v>162</v>
      </c>
      <c r="C596" s="56">
        <v>610.78</v>
      </c>
      <c r="D596" s="56">
        <v>610.78</v>
      </c>
      <c r="E596" s="3"/>
    </row>
    <row r="597" spans="2:6" x14ac:dyDescent="0.2">
      <c r="B597" s="23" t="s">
        <v>208</v>
      </c>
      <c r="C597" s="56">
        <v>1142.72</v>
      </c>
      <c r="D597" s="56">
        <v>1142.72</v>
      </c>
      <c r="E597" s="3"/>
    </row>
    <row r="598" spans="2:6" x14ac:dyDescent="0.2">
      <c r="B598" s="23" t="s">
        <v>222</v>
      </c>
      <c r="C598" s="56">
        <v>1116.98</v>
      </c>
      <c r="D598" s="56">
        <v>1116.98</v>
      </c>
      <c r="E598" s="3"/>
    </row>
    <row r="599" spans="2:6" x14ac:dyDescent="0.2">
      <c r="B599" s="23" t="s">
        <v>273</v>
      </c>
      <c r="C599" s="56">
        <v>1200.7</v>
      </c>
      <c r="D599" s="56">
        <v>1200.7</v>
      </c>
      <c r="E599" s="3"/>
    </row>
    <row r="600" spans="2:6" x14ac:dyDescent="0.2">
      <c r="B600" s="23" t="s">
        <v>283</v>
      </c>
      <c r="C600" s="56">
        <v>1195.26</v>
      </c>
      <c r="D600" s="56">
        <v>1195.26</v>
      </c>
      <c r="E600" s="3"/>
    </row>
    <row r="601" spans="2:6" x14ac:dyDescent="0.2">
      <c r="B601" s="23" t="s">
        <v>309</v>
      </c>
      <c r="C601" s="56">
        <v>18.84</v>
      </c>
      <c r="D601" s="56">
        <v>18.84</v>
      </c>
      <c r="E601" s="3"/>
    </row>
    <row r="602" spans="2:6" x14ac:dyDescent="0.2">
      <c r="B602" s="17" t="s">
        <v>165</v>
      </c>
      <c r="C602" s="56">
        <v>54139.369999999995</v>
      </c>
      <c r="D602" s="57">
        <v>54139.369999999995</v>
      </c>
      <c r="E602" s="64">
        <f>D602</f>
        <v>54139.369999999995</v>
      </c>
      <c r="F602" s="44" t="s">
        <v>1699</v>
      </c>
    </row>
    <row r="603" spans="2:6" x14ac:dyDescent="0.2">
      <c r="B603" s="23" t="s">
        <v>459</v>
      </c>
      <c r="C603" s="56">
        <v>28400</v>
      </c>
      <c r="D603" s="56">
        <v>28400</v>
      </c>
      <c r="E603" s="3"/>
    </row>
    <row r="604" spans="2:6" x14ac:dyDescent="0.2">
      <c r="B604" s="23" t="s">
        <v>162</v>
      </c>
      <c r="C604" s="56">
        <v>2647.48</v>
      </c>
      <c r="D604" s="56">
        <v>2647.48</v>
      </c>
      <c r="E604" s="3"/>
    </row>
    <row r="605" spans="2:6" x14ac:dyDescent="0.2">
      <c r="B605" s="23" t="s">
        <v>208</v>
      </c>
      <c r="C605" s="56">
        <v>5642.8</v>
      </c>
      <c r="D605" s="56">
        <v>5642.8</v>
      </c>
      <c r="E605" s="3"/>
    </row>
    <row r="606" spans="2:6" x14ac:dyDescent="0.2">
      <c r="B606" s="23" t="s">
        <v>222</v>
      </c>
      <c r="C606" s="56">
        <v>5808.56</v>
      </c>
      <c r="D606" s="56">
        <v>5808.56</v>
      </c>
      <c r="E606" s="3"/>
    </row>
    <row r="607" spans="2:6" x14ac:dyDescent="0.2">
      <c r="B607" s="23" t="s">
        <v>273</v>
      </c>
      <c r="C607" s="56">
        <v>5758.78</v>
      </c>
      <c r="D607" s="56">
        <v>5758.78</v>
      </c>
      <c r="E607" s="3"/>
    </row>
    <row r="608" spans="2:6" x14ac:dyDescent="0.2">
      <c r="B608" s="23" t="s">
        <v>283</v>
      </c>
      <c r="C608" s="56">
        <v>5758.26</v>
      </c>
      <c r="D608" s="56">
        <v>5758.26</v>
      </c>
      <c r="E608" s="3"/>
    </row>
    <row r="609" spans="2:6" x14ac:dyDescent="0.2">
      <c r="B609" s="23" t="s">
        <v>309</v>
      </c>
      <c r="C609" s="56">
        <v>123.49</v>
      </c>
      <c r="D609" s="56">
        <v>123.49</v>
      </c>
      <c r="E609" s="3"/>
    </row>
    <row r="610" spans="2:6" x14ac:dyDescent="0.2">
      <c r="B610" s="17" t="s">
        <v>166</v>
      </c>
      <c r="C610" s="56">
        <v>43814.970000000008</v>
      </c>
      <c r="D610" s="57">
        <v>43814.970000000008</v>
      </c>
      <c r="E610" s="64">
        <f>D610</f>
        <v>43814.970000000008</v>
      </c>
      <c r="F610" s="44" t="s">
        <v>1699</v>
      </c>
    </row>
    <row r="611" spans="2:6" x14ac:dyDescent="0.2">
      <c r="B611" s="23" t="s">
        <v>459</v>
      </c>
      <c r="C611" s="56">
        <v>20800</v>
      </c>
      <c r="D611" s="56">
        <v>20800</v>
      </c>
      <c r="E611" s="3"/>
    </row>
    <row r="612" spans="2:6" x14ac:dyDescent="0.2">
      <c r="B612" s="23" t="s">
        <v>162</v>
      </c>
      <c r="C612" s="56">
        <v>2463.86</v>
      </c>
      <c r="D612" s="56">
        <v>2463.86</v>
      </c>
      <c r="E612" s="3"/>
    </row>
    <row r="613" spans="2:6" x14ac:dyDescent="0.2">
      <c r="B613" s="23" t="s">
        <v>208</v>
      </c>
      <c r="C613" s="56">
        <v>4802.5</v>
      </c>
      <c r="D613" s="56">
        <v>4802.5</v>
      </c>
      <c r="E613" s="3"/>
    </row>
    <row r="614" spans="2:6" x14ac:dyDescent="0.2">
      <c r="B614" s="23" t="s">
        <v>222</v>
      </c>
      <c r="C614" s="56">
        <v>5263.14</v>
      </c>
      <c r="D614" s="56">
        <v>5263.14</v>
      </c>
      <c r="E614" s="3"/>
    </row>
    <row r="615" spans="2:6" x14ac:dyDescent="0.2">
      <c r="B615" s="23" t="s">
        <v>273</v>
      </c>
      <c r="C615" s="56">
        <v>5432.12</v>
      </c>
      <c r="D615" s="56">
        <v>5432.12</v>
      </c>
      <c r="E615" s="3"/>
    </row>
    <row r="616" spans="2:6" x14ac:dyDescent="0.2">
      <c r="B616" s="23" t="s">
        <v>283</v>
      </c>
      <c r="C616" s="56">
        <v>4968.3</v>
      </c>
      <c r="D616" s="56">
        <v>4968.3</v>
      </c>
      <c r="E616" s="3"/>
    </row>
    <row r="617" spans="2:6" x14ac:dyDescent="0.2">
      <c r="B617" s="23" t="s">
        <v>309</v>
      </c>
      <c r="C617" s="56">
        <v>85.05</v>
      </c>
      <c r="D617" s="56">
        <v>85.05</v>
      </c>
      <c r="E617" s="3"/>
    </row>
    <row r="618" spans="2:6" x14ac:dyDescent="0.2">
      <c r="B618" s="17" t="s">
        <v>167</v>
      </c>
      <c r="C618" s="56">
        <v>7587.2899999999991</v>
      </c>
      <c r="D618" s="57">
        <v>7587.2899999999991</v>
      </c>
      <c r="E618" s="64">
        <f>D618</f>
        <v>7587.2899999999991</v>
      </c>
      <c r="F618" s="44" t="s">
        <v>1699</v>
      </c>
    </row>
    <row r="619" spans="2:6" x14ac:dyDescent="0.2">
      <c r="B619" s="23" t="s">
        <v>459</v>
      </c>
      <c r="C619" s="56">
        <v>4000</v>
      </c>
      <c r="D619" s="56">
        <v>4000</v>
      </c>
      <c r="E619" s="3"/>
    </row>
    <row r="620" spans="2:6" x14ac:dyDescent="0.2">
      <c r="B620" s="23" t="s">
        <v>162</v>
      </c>
      <c r="C620" s="56">
        <v>377.48</v>
      </c>
      <c r="D620" s="56">
        <v>377.48</v>
      </c>
      <c r="E620" s="3"/>
    </row>
    <row r="621" spans="2:6" x14ac:dyDescent="0.2">
      <c r="B621" s="23" t="s">
        <v>208</v>
      </c>
      <c r="C621" s="56">
        <v>789.34</v>
      </c>
      <c r="D621" s="56">
        <v>789.34</v>
      </c>
      <c r="E621" s="3"/>
    </row>
    <row r="622" spans="2:6" x14ac:dyDescent="0.2">
      <c r="B622" s="23" t="s">
        <v>222</v>
      </c>
      <c r="C622" s="56">
        <v>828.28</v>
      </c>
      <c r="D622" s="56">
        <v>828.28</v>
      </c>
      <c r="E622" s="3"/>
    </row>
    <row r="623" spans="2:6" x14ac:dyDescent="0.2">
      <c r="B623" s="23" t="s">
        <v>273</v>
      </c>
      <c r="C623" s="56">
        <v>794.42</v>
      </c>
      <c r="D623" s="56">
        <v>794.42</v>
      </c>
      <c r="E623" s="3"/>
    </row>
    <row r="624" spans="2:6" x14ac:dyDescent="0.2">
      <c r="B624" s="23" t="s">
        <v>283</v>
      </c>
      <c r="C624" s="56">
        <v>765.44</v>
      </c>
      <c r="D624" s="56">
        <v>765.44</v>
      </c>
      <c r="E624" s="3"/>
    </row>
    <row r="625" spans="2:6" x14ac:dyDescent="0.2">
      <c r="B625" s="23" t="s">
        <v>309</v>
      </c>
      <c r="C625" s="56">
        <v>32.33</v>
      </c>
      <c r="D625" s="56">
        <v>32.33</v>
      </c>
      <c r="E625" s="3"/>
    </row>
    <row r="626" spans="2:6" x14ac:dyDescent="0.2">
      <c r="B626" s="17" t="s">
        <v>168</v>
      </c>
      <c r="C626" s="56">
        <v>2957.92</v>
      </c>
      <c r="D626" s="57">
        <v>2957.92</v>
      </c>
      <c r="E626" s="64">
        <f>D626</f>
        <v>2957.92</v>
      </c>
      <c r="F626" s="44" t="s">
        <v>1699</v>
      </c>
    </row>
    <row r="627" spans="2:6" x14ac:dyDescent="0.2">
      <c r="B627" s="23" t="s">
        <v>459</v>
      </c>
      <c r="C627" s="56">
        <v>1600</v>
      </c>
      <c r="D627" s="56">
        <v>1600</v>
      </c>
      <c r="E627" s="3"/>
    </row>
    <row r="628" spans="2:6" x14ac:dyDescent="0.2">
      <c r="B628" s="23" t="s">
        <v>162</v>
      </c>
      <c r="C628" s="56">
        <v>167.28</v>
      </c>
      <c r="D628" s="56">
        <v>167.28</v>
      </c>
      <c r="E628" s="3"/>
    </row>
    <row r="629" spans="2:6" x14ac:dyDescent="0.2">
      <c r="B629" s="23" t="s">
        <v>208</v>
      </c>
      <c r="C629" s="56">
        <v>270.8</v>
      </c>
      <c r="D629" s="56">
        <v>270.8</v>
      </c>
      <c r="E629" s="3"/>
    </row>
    <row r="630" spans="2:6" x14ac:dyDescent="0.2">
      <c r="B630" s="23" t="s">
        <v>222</v>
      </c>
      <c r="C630" s="56">
        <v>245.32</v>
      </c>
      <c r="D630" s="56">
        <v>245.32</v>
      </c>
      <c r="E630" s="3"/>
    </row>
    <row r="631" spans="2:6" x14ac:dyDescent="0.2">
      <c r="B631" s="23" t="s">
        <v>273</v>
      </c>
      <c r="C631" s="56">
        <v>331.26</v>
      </c>
      <c r="D631" s="56">
        <v>331.26</v>
      </c>
      <c r="E631" s="3"/>
    </row>
    <row r="632" spans="2:6" x14ac:dyDescent="0.2">
      <c r="B632" s="23" t="s">
        <v>283</v>
      </c>
      <c r="C632" s="56">
        <v>343.26</v>
      </c>
      <c r="D632" s="56">
        <v>343.26</v>
      </c>
      <c r="E632" s="3"/>
    </row>
    <row r="633" spans="2:6" x14ac:dyDescent="0.2">
      <c r="B633" s="17" t="s">
        <v>169</v>
      </c>
      <c r="C633" s="56">
        <v>7295.24</v>
      </c>
      <c r="D633" s="57">
        <v>7295.24</v>
      </c>
      <c r="E633" s="64">
        <f>D633</f>
        <v>7295.24</v>
      </c>
      <c r="F633" s="44" t="s">
        <v>1699</v>
      </c>
    </row>
    <row r="634" spans="2:6" x14ac:dyDescent="0.2">
      <c r="B634" s="23" t="s">
        <v>459</v>
      </c>
      <c r="C634" s="56">
        <v>4000</v>
      </c>
      <c r="D634" s="56">
        <v>4000</v>
      </c>
      <c r="E634" s="3"/>
    </row>
    <row r="635" spans="2:6" x14ac:dyDescent="0.2">
      <c r="B635" s="23" t="s">
        <v>162</v>
      </c>
      <c r="C635" s="56">
        <v>438.5</v>
      </c>
      <c r="D635" s="56">
        <v>438.5</v>
      </c>
      <c r="E635" s="3"/>
    </row>
    <row r="636" spans="2:6" x14ac:dyDescent="0.2">
      <c r="B636" s="23" t="s">
        <v>208</v>
      </c>
      <c r="C636" s="56">
        <v>617.4</v>
      </c>
      <c r="D636" s="56">
        <v>617.4</v>
      </c>
      <c r="E636" s="3"/>
    </row>
    <row r="637" spans="2:6" x14ac:dyDescent="0.2">
      <c r="B637" s="23" t="s">
        <v>222</v>
      </c>
      <c r="C637" s="56">
        <v>671.94</v>
      </c>
      <c r="D637" s="56">
        <v>671.94</v>
      </c>
      <c r="E637" s="3"/>
    </row>
    <row r="638" spans="2:6" x14ac:dyDescent="0.2">
      <c r="B638" s="23" t="s">
        <v>273</v>
      </c>
      <c r="C638" s="56">
        <v>693.84</v>
      </c>
      <c r="D638" s="56">
        <v>693.84</v>
      </c>
      <c r="E638" s="3"/>
    </row>
    <row r="639" spans="2:6" x14ac:dyDescent="0.2">
      <c r="B639" s="23" t="s">
        <v>283</v>
      </c>
      <c r="C639" s="56">
        <v>837.06</v>
      </c>
      <c r="D639" s="56">
        <v>837.06</v>
      </c>
      <c r="E639" s="3"/>
    </row>
    <row r="640" spans="2:6" x14ac:dyDescent="0.2">
      <c r="B640" s="23" t="s">
        <v>309</v>
      </c>
      <c r="C640" s="56">
        <v>36.5</v>
      </c>
      <c r="D640" s="56">
        <v>36.5</v>
      </c>
      <c r="E640" s="3"/>
    </row>
    <row r="641" spans="2:6" x14ac:dyDescent="0.2">
      <c r="B641" s="17" t="s">
        <v>170</v>
      </c>
      <c r="C641" s="56">
        <v>3509.0600000000004</v>
      </c>
      <c r="D641" s="57">
        <v>3509.0600000000004</v>
      </c>
      <c r="E641" s="64">
        <f>D641</f>
        <v>3509.0600000000004</v>
      </c>
      <c r="F641" s="44" t="s">
        <v>1699</v>
      </c>
    </row>
    <row r="642" spans="2:6" x14ac:dyDescent="0.2">
      <c r="B642" s="23" t="s">
        <v>459</v>
      </c>
      <c r="C642" s="56">
        <v>1600</v>
      </c>
      <c r="D642" s="56">
        <v>1600</v>
      </c>
      <c r="E642" s="3"/>
    </row>
    <row r="643" spans="2:6" x14ac:dyDescent="0.2">
      <c r="B643" s="23" t="s">
        <v>162</v>
      </c>
      <c r="C643" s="56">
        <v>211.84</v>
      </c>
      <c r="D643" s="56">
        <v>211.84</v>
      </c>
      <c r="E643" s="3"/>
    </row>
    <row r="644" spans="2:6" x14ac:dyDescent="0.2">
      <c r="B644" s="23" t="s">
        <v>208</v>
      </c>
      <c r="C644" s="56">
        <v>404.24</v>
      </c>
      <c r="D644" s="56">
        <v>404.24</v>
      </c>
      <c r="E644" s="3"/>
    </row>
    <row r="645" spans="2:6" x14ac:dyDescent="0.2">
      <c r="B645" s="23" t="s">
        <v>222</v>
      </c>
      <c r="C645" s="56">
        <v>451.4</v>
      </c>
      <c r="D645" s="56">
        <v>451.4</v>
      </c>
      <c r="E645" s="3"/>
    </row>
    <row r="646" spans="2:6" x14ac:dyDescent="0.2">
      <c r="B646" s="23" t="s">
        <v>273</v>
      </c>
      <c r="C646" s="56">
        <v>408.34</v>
      </c>
      <c r="D646" s="56">
        <v>408.34</v>
      </c>
      <c r="E646" s="3"/>
    </row>
    <row r="647" spans="2:6" x14ac:dyDescent="0.2">
      <c r="B647" s="23" t="s">
        <v>283</v>
      </c>
      <c r="C647" s="56">
        <v>433.24</v>
      </c>
      <c r="D647" s="56">
        <v>433.24</v>
      </c>
      <c r="E647" s="3"/>
    </row>
    <row r="648" spans="2:6" x14ac:dyDescent="0.2">
      <c r="B648" s="17" t="s">
        <v>171</v>
      </c>
      <c r="C648" s="56">
        <v>4243.1600000000008</v>
      </c>
      <c r="D648" s="57">
        <v>4243.1600000000008</v>
      </c>
      <c r="E648" s="64">
        <f>D648</f>
        <v>4243.1600000000008</v>
      </c>
      <c r="F648" s="44" t="s">
        <v>1699</v>
      </c>
    </row>
    <row r="649" spans="2:6" x14ac:dyDescent="0.2">
      <c r="B649" s="23" t="s">
        <v>459</v>
      </c>
      <c r="C649" s="56">
        <v>2400</v>
      </c>
      <c r="D649" s="56">
        <v>2400</v>
      </c>
      <c r="E649" s="3"/>
    </row>
    <row r="650" spans="2:6" x14ac:dyDescent="0.2">
      <c r="B650" s="23" t="s">
        <v>162</v>
      </c>
      <c r="C650" s="56">
        <v>269</v>
      </c>
      <c r="D650" s="56">
        <v>269</v>
      </c>
      <c r="E650" s="3"/>
    </row>
    <row r="651" spans="2:6" x14ac:dyDescent="0.2">
      <c r="B651" s="23" t="s">
        <v>208</v>
      </c>
      <c r="C651" s="56">
        <v>310.89999999999998</v>
      </c>
      <c r="D651" s="56">
        <v>310.89999999999998</v>
      </c>
      <c r="E651" s="3"/>
    </row>
    <row r="652" spans="2:6" x14ac:dyDescent="0.2">
      <c r="B652" s="23" t="s">
        <v>222</v>
      </c>
      <c r="C652" s="56">
        <v>434.8</v>
      </c>
      <c r="D652" s="56">
        <v>434.8</v>
      </c>
      <c r="E652" s="3"/>
    </row>
    <row r="653" spans="2:6" x14ac:dyDescent="0.2">
      <c r="B653" s="23" t="s">
        <v>273</v>
      </c>
      <c r="C653" s="56">
        <v>474.34</v>
      </c>
      <c r="D653" s="56">
        <v>474.34</v>
      </c>
      <c r="E653" s="3"/>
    </row>
    <row r="654" spans="2:6" x14ac:dyDescent="0.2">
      <c r="B654" s="23" t="s">
        <v>283</v>
      </c>
      <c r="C654" s="56">
        <v>354.12</v>
      </c>
      <c r="D654" s="56">
        <v>354.12</v>
      </c>
      <c r="E654" s="3"/>
    </row>
    <row r="655" spans="2:6" x14ac:dyDescent="0.2">
      <c r="B655" s="17" t="s">
        <v>193</v>
      </c>
      <c r="C655" s="56">
        <v>5505.79</v>
      </c>
      <c r="D655" s="57">
        <v>5505.79</v>
      </c>
      <c r="E655" s="64">
        <f>D655</f>
        <v>5505.79</v>
      </c>
      <c r="F655" s="44" t="s">
        <v>1699</v>
      </c>
    </row>
    <row r="656" spans="2:6" x14ac:dyDescent="0.2">
      <c r="B656" s="23" t="s">
        <v>191</v>
      </c>
      <c r="C656" s="56">
        <v>0</v>
      </c>
      <c r="D656" s="56">
        <v>0</v>
      </c>
      <c r="E656" s="3"/>
    </row>
    <row r="657" spans="2:6" x14ac:dyDescent="0.2">
      <c r="B657" s="23" t="s">
        <v>246</v>
      </c>
      <c r="C657" s="56">
        <v>0</v>
      </c>
      <c r="D657" s="56">
        <v>0</v>
      </c>
      <c r="E657" s="3"/>
    </row>
    <row r="658" spans="2:6" x14ac:dyDescent="0.2">
      <c r="B658" s="23" t="s">
        <v>465</v>
      </c>
      <c r="C658" s="56">
        <v>9.6</v>
      </c>
      <c r="D658" s="56">
        <v>9.6</v>
      </c>
      <c r="E658" s="3"/>
    </row>
    <row r="659" spans="2:6" x14ac:dyDescent="0.2">
      <c r="B659" s="23" t="s">
        <v>456</v>
      </c>
      <c r="C659" s="56">
        <v>1009.2</v>
      </c>
      <c r="D659" s="56">
        <v>1009.2</v>
      </c>
      <c r="E659" s="3"/>
    </row>
    <row r="660" spans="2:6" x14ac:dyDescent="0.2">
      <c r="B660" s="23" t="s">
        <v>454</v>
      </c>
      <c r="C660" s="56">
        <v>4315.2</v>
      </c>
      <c r="D660" s="56">
        <v>4315.2</v>
      </c>
      <c r="E660" s="3"/>
    </row>
    <row r="661" spans="2:6" x14ac:dyDescent="0.2">
      <c r="B661" s="23" t="s">
        <v>466</v>
      </c>
      <c r="C661" s="56">
        <v>69.97</v>
      </c>
      <c r="D661" s="56">
        <v>69.97</v>
      </c>
      <c r="E661" s="3"/>
    </row>
    <row r="662" spans="2:6" x14ac:dyDescent="0.2">
      <c r="B662" s="23" t="s">
        <v>463</v>
      </c>
      <c r="C662" s="56">
        <v>101.82</v>
      </c>
      <c r="D662" s="56">
        <v>101.82</v>
      </c>
      <c r="E662" s="3"/>
    </row>
    <row r="663" spans="2:6" x14ac:dyDescent="0.2">
      <c r="B663" s="17" t="s">
        <v>132</v>
      </c>
      <c r="C663" s="56">
        <v>0</v>
      </c>
      <c r="D663" s="57">
        <v>0</v>
      </c>
      <c r="E663" s="64">
        <f>D663</f>
        <v>0</v>
      </c>
    </row>
    <row r="664" spans="2:6" x14ac:dyDescent="0.2">
      <c r="B664" s="23" t="s">
        <v>139</v>
      </c>
      <c r="C664" s="56">
        <v>0</v>
      </c>
      <c r="D664" s="56">
        <v>0</v>
      </c>
      <c r="E664" s="3"/>
    </row>
    <row r="665" spans="2:6" x14ac:dyDescent="0.2">
      <c r="B665" s="23" t="s">
        <v>210</v>
      </c>
      <c r="C665" s="56">
        <v>0</v>
      </c>
      <c r="D665" s="56">
        <v>0</v>
      </c>
      <c r="E665" s="3"/>
    </row>
    <row r="666" spans="2:6" x14ac:dyDescent="0.2">
      <c r="B666" s="17" t="s">
        <v>143</v>
      </c>
      <c r="C666" s="56">
        <v>19780.989999999998</v>
      </c>
      <c r="D666" s="57">
        <v>19780.989999999998</v>
      </c>
      <c r="E666" s="64">
        <f>D666</f>
        <v>19780.989999999998</v>
      </c>
      <c r="F666" s="44" t="s">
        <v>1699</v>
      </c>
    </row>
    <row r="667" spans="2:6" x14ac:dyDescent="0.2">
      <c r="B667" s="23" t="s">
        <v>249</v>
      </c>
      <c r="C667" s="56">
        <v>376.94</v>
      </c>
      <c r="D667" s="56">
        <v>376.94</v>
      </c>
      <c r="E667" s="3"/>
    </row>
    <row r="668" spans="2:6" x14ac:dyDescent="0.2">
      <c r="B668" s="23" t="s">
        <v>471</v>
      </c>
      <c r="C668" s="56">
        <v>3284.71</v>
      </c>
      <c r="D668" s="56">
        <v>3284.71</v>
      </c>
      <c r="E668" s="3"/>
    </row>
    <row r="669" spans="2:6" x14ac:dyDescent="0.2">
      <c r="B669" s="23" t="s">
        <v>278</v>
      </c>
      <c r="C669" s="56">
        <v>157.26</v>
      </c>
      <c r="D669" s="56">
        <v>157.26</v>
      </c>
      <c r="E669" s="3"/>
    </row>
    <row r="670" spans="2:6" x14ac:dyDescent="0.2">
      <c r="B670" s="23" t="s">
        <v>324</v>
      </c>
      <c r="C670" s="56">
        <v>220.07</v>
      </c>
      <c r="D670" s="56">
        <v>220.07</v>
      </c>
      <c r="E670" s="3"/>
    </row>
    <row r="671" spans="2:6" x14ac:dyDescent="0.2">
      <c r="B671" s="23" t="s">
        <v>431</v>
      </c>
      <c r="C671" s="56">
        <v>54.25</v>
      </c>
      <c r="D671" s="56">
        <v>54.25</v>
      </c>
      <c r="E671" s="3"/>
    </row>
    <row r="672" spans="2:6" x14ac:dyDescent="0.2">
      <c r="B672" s="23" t="s">
        <v>147</v>
      </c>
      <c r="C672" s="56">
        <v>4686.17</v>
      </c>
      <c r="D672" s="56">
        <v>4686.17</v>
      </c>
      <c r="E672" s="3"/>
    </row>
    <row r="673" spans="2:6" x14ac:dyDescent="0.2">
      <c r="B673" s="23" t="s">
        <v>517</v>
      </c>
      <c r="C673" s="56">
        <v>148.35</v>
      </c>
      <c r="D673" s="56">
        <v>148.35</v>
      </c>
      <c r="E673" s="3"/>
    </row>
    <row r="674" spans="2:6" x14ac:dyDescent="0.2">
      <c r="B674" s="23" t="s">
        <v>231</v>
      </c>
      <c r="C674" s="56">
        <v>184.72</v>
      </c>
      <c r="D674" s="56">
        <v>184.72</v>
      </c>
      <c r="E674" s="3"/>
    </row>
    <row r="675" spans="2:6" x14ac:dyDescent="0.2">
      <c r="B675" s="23" t="s">
        <v>260</v>
      </c>
      <c r="C675" s="56">
        <v>0</v>
      </c>
      <c r="D675" s="56">
        <v>0</v>
      </c>
      <c r="E675" s="3"/>
    </row>
    <row r="676" spans="2:6" x14ac:dyDescent="0.2">
      <c r="B676" s="23" t="s">
        <v>185</v>
      </c>
      <c r="C676" s="56">
        <v>0</v>
      </c>
      <c r="D676" s="56">
        <v>0</v>
      </c>
      <c r="E676" s="3"/>
    </row>
    <row r="677" spans="2:6" x14ac:dyDescent="0.2">
      <c r="B677" s="23" t="s">
        <v>257</v>
      </c>
      <c r="C677" s="56">
        <v>0</v>
      </c>
      <c r="D677" s="56">
        <v>0</v>
      </c>
      <c r="E677" s="3"/>
    </row>
    <row r="678" spans="2:6" x14ac:dyDescent="0.2">
      <c r="B678" s="23" t="s">
        <v>259</v>
      </c>
      <c r="C678" s="56">
        <v>0</v>
      </c>
      <c r="D678" s="56">
        <v>0</v>
      </c>
      <c r="E678" s="3"/>
    </row>
    <row r="679" spans="2:6" x14ac:dyDescent="0.2">
      <c r="B679" s="23" t="s">
        <v>300</v>
      </c>
      <c r="C679" s="56">
        <v>0</v>
      </c>
      <c r="D679" s="56">
        <v>0</v>
      </c>
      <c r="E679" s="3"/>
    </row>
    <row r="680" spans="2:6" x14ac:dyDescent="0.2">
      <c r="B680" s="23" t="s">
        <v>334</v>
      </c>
      <c r="C680" s="56">
        <v>0</v>
      </c>
      <c r="D680" s="56">
        <v>0</v>
      </c>
      <c r="E680" s="3"/>
    </row>
    <row r="681" spans="2:6" x14ac:dyDescent="0.2">
      <c r="B681" s="23" t="s">
        <v>254</v>
      </c>
      <c r="C681" s="56">
        <v>429.53</v>
      </c>
      <c r="D681" s="56">
        <v>429.53</v>
      </c>
      <c r="E681" s="3"/>
    </row>
    <row r="682" spans="2:6" x14ac:dyDescent="0.2">
      <c r="B682" s="23" t="s">
        <v>229</v>
      </c>
      <c r="C682" s="56">
        <v>562.24</v>
      </c>
      <c r="D682" s="56">
        <v>562.24</v>
      </c>
      <c r="E682" s="3"/>
    </row>
    <row r="683" spans="2:6" x14ac:dyDescent="0.2">
      <c r="B683" s="23" t="s">
        <v>150</v>
      </c>
      <c r="C683" s="56">
        <v>440.49</v>
      </c>
      <c r="D683" s="56">
        <v>440.49</v>
      </c>
      <c r="E683" s="3"/>
    </row>
    <row r="684" spans="2:6" x14ac:dyDescent="0.2">
      <c r="B684" s="23" t="s">
        <v>152</v>
      </c>
      <c r="C684" s="56">
        <v>1087.53</v>
      </c>
      <c r="D684" s="56">
        <v>1087.53</v>
      </c>
      <c r="E684" s="3"/>
    </row>
    <row r="685" spans="2:6" x14ac:dyDescent="0.2">
      <c r="B685" s="23" t="s">
        <v>252</v>
      </c>
      <c r="C685" s="56">
        <v>7316.7199999999993</v>
      </c>
      <c r="D685" s="56">
        <v>7316.7199999999993</v>
      </c>
      <c r="E685" s="3"/>
    </row>
    <row r="686" spans="2:6" x14ac:dyDescent="0.2">
      <c r="B686" s="23" t="s">
        <v>149</v>
      </c>
      <c r="C686" s="56">
        <v>832.01</v>
      </c>
      <c r="D686" s="56">
        <v>832.01</v>
      </c>
      <c r="E686" s="3"/>
    </row>
    <row r="687" spans="2:6" x14ac:dyDescent="0.2">
      <c r="B687" s="17" t="s">
        <v>274</v>
      </c>
      <c r="C687" s="56">
        <v>12451.01</v>
      </c>
      <c r="D687" s="57">
        <v>12451.01</v>
      </c>
      <c r="E687" s="64">
        <f>D687</f>
        <v>12451.01</v>
      </c>
      <c r="F687" s="295" t="s">
        <v>1699</v>
      </c>
    </row>
    <row r="688" spans="2:6" x14ac:dyDescent="0.2">
      <c r="B688" s="23" t="s">
        <v>225</v>
      </c>
      <c r="C688" s="56">
        <v>378.24</v>
      </c>
      <c r="D688" s="56">
        <v>378.24</v>
      </c>
      <c r="E688" s="3"/>
    </row>
    <row r="689" spans="2:6" x14ac:dyDescent="0.2">
      <c r="B689" s="23" t="s">
        <v>311</v>
      </c>
      <c r="C689" s="56">
        <v>337.6</v>
      </c>
      <c r="D689" s="56">
        <v>337.6</v>
      </c>
      <c r="E689" s="3"/>
    </row>
    <row r="690" spans="2:6" x14ac:dyDescent="0.2">
      <c r="B690" s="23" t="s">
        <v>320</v>
      </c>
      <c r="C690" s="56">
        <v>1796.64</v>
      </c>
      <c r="D690" s="56">
        <v>1796.64</v>
      </c>
      <c r="E690" s="3"/>
    </row>
    <row r="691" spans="2:6" x14ac:dyDescent="0.2">
      <c r="B691" s="23" t="s">
        <v>353</v>
      </c>
      <c r="C691" s="56">
        <v>708</v>
      </c>
      <c r="D691" s="56">
        <v>708</v>
      </c>
      <c r="E691" s="3"/>
    </row>
    <row r="692" spans="2:6" x14ac:dyDescent="0.2">
      <c r="B692" s="23" t="s">
        <v>419</v>
      </c>
      <c r="C692" s="56">
        <v>1395.36</v>
      </c>
      <c r="D692" s="56">
        <v>1395.36</v>
      </c>
      <c r="E692" s="3"/>
    </row>
    <row r="693" spans="2:6" x14ac:dyDescent="0.2">
      <c r="B693" s="23" t="s">
        <v>480</v>
      </c>
      <c r="C693" s="56">
        <v>1260</v>
      </c>
      <c r="D693" s="56">
        <v>1260</v>
      </c>
      <c r="E693" s="3"/>
    </row>
    <row r="694" spans="2:6" x14ac:dyDescent="0.2">
      <c r="B694" s="23" t="s">
        <v>495</v>
      </c>
      <c r="C694" s="56">
        <v>777.97</v>
      </c>
      <c r="D694" s="56">
        <v>777.97</v>
      </c>
      <c r="E694" s="3"/>
    </row>
    <row r="695" spans="2:6" x14ac:dyDescent="0.2">
      <c r="B695" s="23" t="s">
        <v>500</v>
      </c>
      <c r="C695" s="56">
        <v>3431.2</v>
      </c>
      <c r="D695" s="56">
        <v>3431.2</v>
      </c>
      <c r="E695" s="3"/>
    </row>
    <row r="696" spans="2:6" x14ac:dyDescent="0.2">
      <c r="B696" s="23" t="s">
        <v>505</v>
      </c>
      <c r="C696" s="56">
        <v>1862</v>
      </c>
      <c r="D696" s="56">
        <v>1862</v>
      </c>
      <c r="E696" s="3"/>
    </row>
    <row r="697" spans="2:6" x14ac:dyDescent="0.2">
      <c r="B697" s="23" t="s">
        <v>521</v>
      </c>
      <c r="C697" s="56">
        <v>504</v>
      </c>
      <c r="D697" s="56">
        <v>504</v>
      </c>
      <c r="E697" s="3"/>
    </row>
    <row r="698" spans="2:6" x14ac:dyDescent="0.2">
      <c r="B698" s="23" t="s">
        <v>485</v>
      </c>
      <c r="C698" s="56">
        <v>0</v>
      </c>
      <c r="D698" s="56">
        <v>0</v>
      </c>
      <c r="E698" s="3"/>
    </row>
    <row r="699" spans="2:6" x14ac:dyDescent="0.2">
      <c r="B699" s="17" t="s">
        <v>172</v>
      </c>
      <c r="C699" s="56">
        <v>31660.46</v>
      </c>
      <c r="D699" s="57">
        <v>31660.46</v>
      </c>
      <c r="E699" s="64">
        <f>D699</f>
        <v>31660.46</v>
      </c>
      <c r="F699" s="44" t="s">
        <v>1699</v>
      </c>
    </row>
    <row r="700" spans="2:6" x14ac:dyDescent="0.2">
      <c r="B700" s="23" t="s">
        <v>191</v>
      </c>
      <c r="C700" s="56">
        <v>0</v>
      </c>
      <c r="D700" s="56">
        <v>0</v>
      </c>
      <c r="E700" s="3"/>
    </row>
    <row r="701" spans="2:6" x14ac:dyDescent="0.2">
      <c r="B701" s="23" t="s">
        <v>246</v>
      </c>
      <c r="C701" s="56">
        <v>0</v>
      </c>
      <c r="D701" s="56">
        <v>0</v>
      </c>
      <c r="E701" s="3"/>
    </row>
    <row r="702" spans="2:6" x14ac:dyDescent="0.2">
      <c r="B702" s="23" t="s">
        <v>459</v>
      </c>
      <c r="C702" s="56">
        <v>15600</v>
      </c>
      <c r="D702" s="56">
        <v>15600</v>
      </c>
      <c r="E702" s="3"/>
    </row>
    <row r="703" spans="2:6" x14ac:dyDescent="0.2">
      <c r="B703" s="23" t="s">
        <v>162</v>
      </c>
      <c r="C703" s="56">
        <v>1799.96</v>
      </c>
      <c r="D703" s="56">
        <v>1799.96</v>
      </c>
      <c r="E703" s="3"/>
    </row>
    <row r="704" spans="2:6" x14ac:dyDescent="0.2">
      <c r="B704" s="23" t="s">
        <v>208</v>
      </c>
      <c r="C704" s="56">
        <v>3448.6</v>
      </c>
      <c r="D704" s="56">
        <v>3448.6</v>
      </c>
      <c r="E704" s="3"/>
    </row>
    <row r="705" spans="2:6" x14ac:dyDescent="0.2">
      <c r="B705" s="23" t="s">
        <v>222</v>
      </c>
      <c r="C705" s="56">
        <v>3679.32</v>
      </c>
      <c r="D705" s="56">
        <v>3679.32</v>
      </c>
      <c r="E705" s="3"/>
    </row>
    <row r="706" spans="2:6" x14ac:dyDescent="0.2">
      <c r="B706" s="23" t="s">
        <v>273</v>
      </c>
      <c r="C706" s="56">
        <v>3628.18</v>
      </c>
      <c r="D706" s="56">
        <v>3628.18</v>
      </c>
      <c r="E706" s="3"/>
    </row>
    <row r="707" spans="2:6" x14ac:dyDescent="0.2">
      <c r="B707" s="23" t="s">
        <v>283</v>
      </c>
      <c r="C707" s="56">
        <v>3504.4</v>
      </c>
      <c r="D707" s="56">
        <v>3504.4</v>
      </c>
      <c r="E707" s="3"/>
    </row>
    <row r="708" spans="2:6" x14ac:dyDescent="0.2">
      <c r="B708" s="17" t="s">
        <v>194</v>
      </c>
      <c r="C708" s="56">
        <v>1241.7</v>
      </c>
      <c r="D708" s="57">
        <v>1241.7</v>
      </c>
      <c r="E708" s="64">
        <f>D708</f>
        <v>1241.7</v>
      </c>
      <c r="F708" s="44" t="s">
        <v>1699</v>
      </c>
    </row>
    <row r="709" spans="2:6" x14ac:dyDescent="0.2">
      <c r="B709" s="23" t="s">
        <v>191</v>
      </c>
      <c r="C709" s="56">
        <v>0</v>
      </c>
      <c r="D709" s="56">
        <v>0</v>
      </c>
      <c r="E709" s="3"/>
    </row>
    <row r="710" spans="2:6" x14ac:dyDescent="0.2">
      <c r="B710" s="23" t="s">
        <v>246</v>
      </c>
      <c r="C710" s="56">
        <v>0</v>
      </c>
      <c r="D710" s="56">
        <v>0</v>
      </c>
      <c r="E710" s="3"/>
    </row>
    <row r="711" spans="2:6" x14ac:dyDescent="0.2">
      <c r="B711" s="23" t="s">
        <v>456</v>
      </c>
      <c r="C711" s="56">
        <v>226.2</v>
      </c>
      <c r="D711" s="56">
        <v>226.2</v>
      </c>
      <c r="E711" s="3"/>
    </row>
    <row r="712" spans="2:6" x14ac:dyDescent="0.2">
      <c r="B712" s="23" t="s">
        <v>454</v>
      </c>
      <c r="C712" s="56">
        <v>967.2</v>
      </c>
      <c r="D712" s="56">
        <v>967.2</v>
      </c>
      <c r="E712" s="3"/>
    </row>
    <row r="713" spans="2:6" x14ac:dyDescent="0.2">
      <c r="B713" s="23" t="s">
        <v>466</v>
      </c>
      <c r="C713" s="56">
        <v>25.48</v>
      </c>
      <c r="D713" s="56">
        <v>25.48</v>
      </c>
      <c r="E713" s="3"/>
    </row>
    <row r="714" spans="2:6" x14ac:dyDescent="0.2">
      <c r="B714" s="23" t="s">
        <v>463</v>
      </c>
      <c r="C714" s="56">
        <v>22.82</v>
      </c>
      <c r="D714" s="56">
        <v>22.82</v>
      </c>
      <c r="E714" s="3"/>
    </row>
    <row r="715" spans="2:6" x14ac:dyDescent="0.2">
      <c r="B715" s="17" t="s">
        <v>151</v>
      </c>
      <c r="C715" s="56">
        <v>4258.28</v>
      </c>
      <c r="D715" s="57">
        <v>4258.28</v>
      </c>
      <c r="E715" s="64">
        <f>D715</f>
        <v>4258.28</v>
      </c>
      <c r="F715" s="44" t="s">
        <v>1699</v>
      </c>
    </row>
    <row r="716" spans="2:6" x14ac:dyDescent="0.2">
      <c r="B716" s="23" t="s">
        <v>278</v>
      </c>
      <c r="C716" s="56">
        <v>1016.39</v>
      </c>
      <c r="D716" s="56">
        <v>1016.39</v>
      </c>
      <c r="E716" s="3"/>
    </row>
    <row r="717" spans="2:6" x14ac:dyDescent="0.2">
      <c r="B717" s="23" t="s">
        <v>147</v>
      </c>
      <c r="C717" s="56">
        <v>1413.0400000000002</v>
      </c>
      <c r="D717" s="56">
        <v>1413.0400000000002</v>
      </c>
      <c r="E717" s="3"/>
    </row>
    <row r="718" spans="2:6" x14ac:dyDescent="0.2">
      <c r="B718" s="23" t="s">
        <v>261</v>
      </c>
      <c r="C718" s="56">
        <v>0</v>
      </c>
      <c r="D718" s="56">
        <v>0</v>
      </c>
      <c r="E718" s="3"/>
    </row>
    <row r="719" spans="2:6" x14ac:dyDescent="0.2">
      <c r="B719" s="23" t="s">
        <v>386</v>
      </c>
      <c r="C719" s="56">
        <v>0</v>
      </c>
      <c r="D719" s="56">
        <v>0</v>
      </c>
      <c r="E719" s="3"/>
    </row>
    <row r="720" spans="2:6" x14ac:dyDescent="0.2">
      <c r="B720" s="23" t="s">
        <v>152</v>
      </c>
      <c r="C720" s="56">
        <v>480.48</v>
      </c>
      <c r="D720" s="56">
        <v>480.48</v>
      </c>
      <c r="E720" s="3"/>
    </row>
    <row r="721" spans="2:6" x14ac:dyDescent="0.2">
      <c r="B721" s="23" t="s">
        <v>252</v>
      </c>
      <c r="C721" s="56">
        <v>1202.47</v>
      </c>
      <c r="D721" s="56">
        <v>1202.47</v>
      </c>
      <c r="E721" s="3"/>
    </row>
    <row r="722" spans="2:6" x14ac:dyDescent="0.2">
      <c r="B722" s="23" t="s">
        <v>181</v>
      </c>
      <c r="C722" s="56">
        <v>145.9</v>
      </c>
      <c r="D722" s="56">
        <v>145.9</v>
      </c>
      <c r="E722" s="3"/>
    </row>
    <row r="723" spans="2:6" x14ac:dyDescent="0.2">
      <c r="B723" s="17" t="s">
        <v>178</v>
      </c>
      <c r="C723" s="56">
        <v>69.14</v>
      </c>
      <c r="D723" s="57">
        <v>69.14</v>
      </c>
      <c r="E723" s="64">
        <f>D723</f>
        <v>69.14</v>
      </c>
      <c r="F723" s="44" t="s">
        <v>1699</v>
      </c>
    </row>
    <row r="724" spans="2:6" x14ac:dyDescent="0.2">
      <c r="B724" s="23" t="s">
        <v>181</v>
      </c>
      <c r="C724" s="56">
        <v>69.14</v>
      </c>
      <c r="D724" s="56">
        <v>69.14</v>
      </c>
      <c r="E724" s="3"/>
    </row>
    <row r="725" spans="2:6" x14ac:dyDescent="0.2">
      <c r="B725" s="17" t="s">
        <v>233</v>
      </c>
      <c r="C725" s="56">
        <v>0</v>
      </c>
      <c r="D725" s="57">
        <v>0</v>
      </c>
      <c r="E725" s="3"/>
    </row>
    <row r="726" spans="2:6" x14ac:dyDescent="0.2">
      <c r="B726" s="23" t="s">
        <v>236</v>
      </c>
      <c r="C726" s="56">
        <v>19958.3</v>
      </c>
      <c r="D726" s="56">
        <v>19958.3</v>
      </c>
      <c r="E726" s="3"/>
    </row>
    <row r="727" spans="2:6" x14ac:dyDescent="0.2">
      <c r="B727" s="23" t="s">
        <v>242</v>
      </c>
      <c r="C727" s="56">
        <v>-19958.3</v>
      </c>
      <c r="D727" s="56">
        <v>-19958.3</v>
      </c>
      <c r="E727" s="3"/>
    </row>
    <row r="728" spans="2:6" x14ac:dyDescent="0.2">
      <c r="B728" s="17" t="s">
        <v>217</v>
      </c>
      <c r="C728" s="56">
        <v>4828.6399999999994</v>
      </c>
      <c r="D728" s="57">
        <v>4828.6399999999994</v>
      </c>
      <c r="E728" s="64">
        <f>D728</f>
        <v>4828.6399999999994</v>
      </c>
      <c r="F728" s="295" t="s">
        <v>1699</v>
      </c>
    </row>
    <row r="729" spans="2:6" x14ac:dyDescent="0.2">
      <c r="B729" s="23" t="s">
        <v>210</v>
      </c>
      <c r="C729" s="56">
        <v>480</v>
      </c>
      <c r="D729" s="56">
        <v>480</v>
      </c>
      <c r="E729" s="3"/>
    </row>
    <row r="730" spans="2:6" x14ac:dyDescent="0.2">
      <c r="B730" s="23" t="s">
        <v>381</v>
      </c>
      <c r="C730" s="56">
        <v>880</v>
      </c>
      <c r="D730" s="56">
        <v>880</v>
      </c>
      <c r="E730" s="3"/>
    </row>
    <row r="731" spans="2:6" x14ac:dyDescent="0.2">
      <c r="B731" s="23" t="s">
        <v>449</v>
      </c>
      <c r="C731" s="56">
        <v>564.55999999999995</v>
      </c>
      <c r="D731" s="56">
        <v>564.55999999999995</v>
      </c>
      <c r="E731" s="3"/>
    </row>
    <row r="732" spans="2:6" x14ac:dyDescent="0.2">
      <c r="B732" s="23" t="s">
        <v>445</v>
      </c>
      <c r="C732" s="56">
        <v>741.68000000000006</v>
      </c>
      <c r="D732" s="56">
        <v>741.68000000000006</v>
      </c>
      <c r="E732" s="3"/>
    </row>
    <row r="733" spans="2:6" x14ac:dyDescent="0.2">
      <c r="B733" s="23" t="s">
        <v>500</v>
      </c>
      <c r="C733" s="56">
        <v>1081.2</v>
      </c>
      <c r="D733" s="56">
        <v>1081.2</v>
      </c>
      <c r="E733" s="3"/>
    </row>
    <row r="734" spans="2:6" x14ac:dyDescent="0.2">
      <c r="B734" s="23" t="s">
        <v>505</v>
      </c>
      <c r="C734" s="56">
        <v>1081.2</v>
      </c>
      <c r="D734" s="56">
        <v>1081.2</v>
      </c>
      <c r="E734" s="3"/>
    </row>
    <row r="735" spans="2:6" x14ac:dyDescent="0.2">
      <c r="B735" s="17" t="s">
        <v>173</v>
      </c>
      <c r="C735" s="56">
        <v>9297.9599999999991</v>
      </c>
      <c r="D735" s="57">
        <v>9297.9599999999991</v>
      </c>
      <c r="E735" s="64">
        <f>D735</f>
        <v>9297.9599999999991</v>
      </c>
      <c r="F735" s="44" t="s">
        <v>1699</v>
      </c>
    </row>
    <row r="736" spans="2:6" x14ac:dyDescent="0.2">
      <c r="B736" s="23" t="s">
        <v>191</v>
      </c>
      <c r="C736" s="56">
        <v>0</v>
      </c>
      <c r="D736" s="56">
        <v>0</v>
      </c>
      <c r="E736" s="3"/>
    </row>
    <row r="737" spans="2:6" x14ac:dyDescent="0.2">
      <c r="B737" s="23" t="s">
        <v>246</v>
      </c>
      <c r="C737" s="56">
        <v>0</v>
      </c>
      <c r="D737" s="56">
        <v>0</v>
      </c>
      <c r="E737" s="3"/>
    </row>
    <row r="738" spans="2:6" x14ac:dyDescent="0.2">
      <c r="B738" s="23" t="s">
        <v>459</v>
      </c>
      <c r="C738" s="56">
        <v>4400</v>
      </c>
      <c r="D738" s="56">
        <v>4400</v>
      </c>
      <c r="E738" s="3"/>
    </row>
    <row r="739" spans="2:6" x14ac:dyDescent="0.2">
      <c r="B739" s="23" t="s">
        <v>162</v>
      </c>
      <c r="C739" s="56">
        <v>577.6</v>
      </c>
      <c r="D739" s="56">
        <v>577.6</v>
      </c>
      <c r="E739" s="3"/>
    </row>
    <row r="740" spans="2:6" x14ac:dyDescent="0.2">
      <c r="B740" s="23" t="s">
        <v>208</v>
      </c>
      <c r="C740" s="56">
        <v>1009.5</v>
      </c>
      <c r="D740" s="56">
        <v>1009.5</v>
      </c>
      <c r="E740" s="3"/>
    </row>
    <row r="741" spans="2:6" x14ac:dyDescent="0.2">
      <c r="B741" s="23" t="s">
        <v>222</v>
      </c>
      <c r="C741" s="56">
        <v>1161.3599999999999</v>
      </c>
      <c r="D741" s="56">
        <v>1161.3599999999999</v>
      </c>
      <c r="E741" s="3"/>
    </row>
    <row r="742" spans="2:6" x14ac:dyDescent="0.2">
      <c r="B742" s="23" t="s">
        <v>273</v>
      </c>
      <c r="C742" s="56">
        <v>1108.8399999999999</v>
      </c>
      <c r="D742" s="56">
        <v>1108.8399999999999</v>
      </c>
      <c r="E742" s="3"/>
    </row>
    <row r="743" spans="2:6" x14ac:dyDescent="0.2">
      <c r="B743" s="23" t="s">
        <v>283</v>
      </c>
      <c r="C743" s="56">
        <v>1040.6600000000001</v>
      </c>
      <c r="D743" s="56">
        <v>1040.6600000000001</v>
      </c>
      <c r="E743" s="3"/>
    </row>
    <row r="744" spans="2:6" x14ac:dyDescent="0.2">
      <c r="B744" s="17" t="s">
        <v>174</v>
      </c>
      <c r="C744" s="56">
        <v>5868.73</v>
      </c>
      <c r="D744" s="57">
        <v>5868.73</v>
      </c>
      <c r="E744" s="64">
        <f>D744</f>
        <v>5868.73</v>
      </c>
      <c r="F744" s="44" t="s">
        <v>1699</v>
      </c>
    </row>
    <row r="745" spans="2:6" x14ac:dyDescent="0.2">
      <c r="B745" s="23" t="s">
        <v>459</v>
      </c>
      <c r="C745" s="56">
        <v>2400</v>
      </c>
      <c r="D745" s="56">
        <v>2400</v>
      </c>
      <c r="E745" s="3"/>
    </row>
    <row r="746" spans="2:6" x14ac:dyDescent="0.2">
      <c r="B746" s="23" t="s">
        <v>162</v>
      </c>
      <c r="C746" s="56">
        <v>506.2</v>
      </c>
      <c r="D746" s="56">
        <v>506.2</v>
      </c>
      <c r="E746" s="3"/>
    </row>
    <row r="747" spans="2:6" x14ac:dyDescent="0.2">
      <c r="B747" s="23" t="s">
        <v>208</v>
      </c>
      <c r="C747" s="56">
        <v>952.98</v>
      </c>
      <c r="D747" s="56">
        <v>952.98</v>
      </c>
      <c r="E747" s="3"/>
    </row>
    <row r="748" spans="2:6" x14ac:dyDescent="0.2">
      <c r="B748" s="23" t="s">
        <v>222</v>
      </c>
      <c r="C748" s="56">
        <v>686.18</v>
      </c>
      <c r="D748" s="56">
        <v>686.18</v>
      </c>
      <c r="E748" s="3"/>
    </row>
    <row r="749" spans="2:6" x14ac:dyDescent="0.2">
      <c r="B749" s="23" t="s">
        <v>273</v>
      </c>
      <c r="C749" s="56">
        <v>681.36</v>
      </c>
      <c r="D749" s="56">
        <v>681.36</v>
      </c>
      <c r="E749" s="3"/>
    </row>
    <row r="750" spans="2:6" x14ac:dyDescent="0.2">
      <c r="B750" s="23" t="s">
        <v>283</v>
      </c>
      <c r="C750" s="56">
        <v>623.79999999999995</v>
      </c>
      <c r="D750" s="56">
        <v>623.79999999999995</v>
      </c>
      <c r="E750" s="3"/>
    </row>
    <row r="751" spans="2:6" x14ac:dyDescent="0.2">
      <c r="B751" s="23" t="s">
        <v>309</v>
      </c>
      <c r="C751" s="56">
        <v>18.21</v>
      </c>
      <c r="D751" s="56">
        <v>18.21</v>
      </c>
      <c r="E751" s="3"/>
    </row>
    <row r="752" spans="2:6" x14ac:dyDescent="0.2">
      <c r="B752" s="17" t="s">
        <v>195</v>
      </c>
      <c r="C752" s="56">
        <v>564.28000000000009</v>
      </c>
      <c r="D752" s="57">
        <v>564.28000000000009</v>
      </c>
      <c r="E752" s="64">
        <f>D752</f>
        <v>564.28000000000009</v>
      </c>
      <c r="F752" s="44" t="s">
        <v>1699</v>
      </c>
    </row>
    <row r="753" spans="2:6" x14ac:dyDescent="0.2">
      <c r="B753" s="23" t="s">
        <v>191</v>
      </c>
      <c r="C753" s="56">
        <v>0</v>
      </c>
      <c r="D753" s="56">
        <v>0</v>
      </c>
      <c r="E753" s="3"/>
    </row>
    <row r="754" spans="2:6" x14ac:dyDescent="0.2">
      <c r="B754" s="23" t="s">
        <v>246</v>
      </c>
      <c r="C754" s="56">
        <v>0</v>
      </c>
      <c r="D754" s="56">
        <v>0</v>
      </c>
      <c r="E754" s="3"/>
    </row>
    <row r="755" spans="2:6" x14ac:dyDescent="0.2">
      <c r="B755" s="23" t="s">
        <v>465</v>
      </c>
      <c r="C755" s="56">
        <v>0.8</v>
      </c>
      <c r="D755" s="56">
        <v>0.8</v>
      </c>
      <c r="E755" s="3"/>
    </row>
    <row r="756" spans="2:6" x14ac:dyDescent="0.2">
      <c r="B756" s="23" t="s">
        <v>456</v>
      </c>
      <c r="C756" s="56">
        <v>98.6</v>
      </c>
      <c r="D756" s="56">
        <v>98.6</v>
      </c>
      <c r="E756" s="3"/>
    </row>
    <row r="757" spans="2:6" x14ac:dyDescent="0.2">
      <c r="B757" s="23" t="s">
        <v>454</v>
      </c>
      <c r="C757" s="56">
        <v>421.6</v>
      </c>
      <c r="D757" s="56">
        <v>421.6</v>
      </c>
      <c r="E757" s="3"/>
    </row>
    <row r="758" spans="2:6" x14ac:dyDescent="0.2">
      <c r="B758" s="23" t="s">
        <v>466</v>
      </c>
      <c r="C758" s="56">
        <v>33.32</v>
      </c>
      <c r="D758" s="56">
        <v>33.32</v>
      </c>
      <c r="E758" s="3"/>
    </row>
    <row r="759" spans="2:6" x14ac:dyDescent="0.2">
      <c r="B759" s="23" t="s">
        <v>463</v>
      </c>
      <c r="C759" s="56">
        <v>9.9600000000000009</v>
      </c>
      <c r="D759" s="56">
        <v>9.9600000000000009</v>
      </c>
      <c r="E759" s="3"/>
    </row>
    <row r="760" spans="2:6" x14ac:dyDescent="0.2">
      <c r="B760" s="17" t="s">
        <v>211</v>
      </c>
      <c r="C760" s="56">
        <v>0</v>
      </c>
      <c r="D760" s="57">
        <v>0</v>
      </c>
      <c r="E760" s="64">
        <f>D760</f>
        <v>0</v>
      </c>
    </row>
    <row r="761" spans="2:6" x14ac:dyDescent="0.2">
      <c r="B761" s="23" t="s">
        <v>210</v>
      </c>
      <c r="C761" s="56">
        <v>0</v>
      </c>
      <c r="D761" s="56">
        <v>0</v>
      </c>
      <c r="E761" s="3"/>
    </row>
    <row r="762" spans="2:6" x14ac:dyDescent="0.2">
      <c r="B762" s="17" t="s">
        <v>473</v>
      </c>
      <c r="C762" s="56">
        <v>1561.67</v>
      </c>
      <c r="D762" s="57">
        <v>1561.67</v>
      </c>
      <c r="E762" s="64">
        <f>D762</f>
        <v>1561.67</v>
      </c>
      <c r="F762" s="44" t="s">
        <v>1699</v>
      </c>
    </row>
    <row r="763" spans="2:6" x14ac:dyDescent="0.2">
      <c r="B763" s="23" t="s">
        <v>252</v>
      </c>
      <c r="C763" s="56">
        <v>1561.67</v>
      </c>
      <c r="D763" s="56">
        <v>1561.67</v>
      </c>
      <c r="E763" s="3"/>
    </row>
    <row r="764" spans="2:6" x14ac:dyDescent="0.2">
      <c r="B764" s="17" t="s">
        <v>175</v>
      </c>
      <c r="C764" s="56">
        <v>5625</v>
      </c>
      <c r="D764" s="57">
        <v>5625</v>
      </c>
      <c r="E764" s="64">
        <f>D764</f>
        <v>5625</v>
      </c>
      <c r="F764" s="44" t="s">
        <v>1699</v>
      </c>
    </row>
    <row r="765" spans="2:6" x14ac:dyDescent="0.2">
      <c r="B765" s="23" t="s">
        <v>191</v>
      </c>
      <c r="C765" s="56">
        <v>0</v>
      </c>
      <c r="D765" s="56">
        <v>0</v>
      </c>
      <c r="E765" s="3"/>
    </row>
    <row r="766" spans="2:6" x14ac:dyDescent="0.2">
      <c r="B766" s="23" t="s">
        <v>246</v>
      </c>
      <c r="C766" s="56">
        <v>0</v>
      </c>
      <c r="D766" s="56">
        <v>0</v>
      </c>
      <c r="E766" s="3"/>
    </row>
    <row r="767" spans="2:6" x14ac:dyDescent="0.2">
      <c r="B767" s="23" t="s">
        <v>162</v>
      </c>
      <c r="C767" s="56">
        <v>625</v>
      </c>
      <c r="D767" s="56">
        <v>625</v>
      </c>
      <c r="E767" s="3"/>
    </row>
    <row r="768" spans="2:6" x14ac:dyDescent="0.2">
      <c r="B768" s="23" t="s">
        <v>208</v>
      </c>
      <c r="C768" s="56">
        <v>1250</v>
      </c>
      <c r="D768" s="56">
        <v>1250</v>
      </c>
      <c r="E768" s="3"/>
    </row>
    <row r="769" spans="2:6" x14ac:dyDescent="0.2">
      <c r="B769" s="23" t="s">
        <v>222</v>
      </c>
      <c r="C769" s="56">
        <v>1250</v>
      </c>
      <c r="D769" s="56">
        <v>1250</v>
      </c>
      <c r="E769" s="3"/>
    </row>
    <row r="770" spans="2:6" x14ac:dyDescent="0.2">
      <c r="B770" s="23" t="s">
        <v>273</v>
      </c>
      <c r="C770" s="56">
        <v>1250</v>
      </c>
      <c r="D770" s="56">
        <v>1250</v>
      </c>
      <c r="E770" s="3"/>
    </row>
    <row r="771" spans="2:6" x14ac:dyDescent="0.2">
      <c r="B771" s="23" t="s">
        <v>283</v>
      </c>
      <c r="C771" s="56">
        <v>1250</v>
      </c>
      <c r="D771" s="56">
        <v>1250</v>
      </c>
      <c r="E771" s="3"/>
    </row>
    <row r="772" spans="2:6" x14ac:dyDescent="0.2">
      <c r="B772" s="17" t="s">
        <v>196</v>
      </c>
      <c r="C772" s="56">
        <v>0</v>
      </c>
      <c r="D772" s="57">
        <v>0</v>
      </c>
      <c r="E772" s="3"/>
    </row>
    <row r="773" spans="2:6" x14ac:dyDescent="0.2">
      <c r="B773" s="23" t="s">
        <v>191</v>
      </c>
      <c r="C773" s="56">
        <v>0</v>
      </c>
      <c r="D773" s="56">
        <v>0</v>
      </c>
      <c r="E773" s="3"/>
    </row>
    <row r="774" spans="2:6" x14ac:dyDescent="0.2">
      <c r="B774" s="23" t="s">
        <v>246</v>
      </c>
      <c r="C774" s="56">
        <v>0</v>
      </c>
      <c r="D774" s="56">
        <v>0</v>
      </c>
      <c r="E774" s="3"/>
    </row>
    <row r="775" spans="2:6" x14ac:dyDescent="0.2">
      <c r="B775" s="17" t="s">
        <v>153</v>
      </c>
      <c r="C775" s="56">
        <v>4952.0300000000007</v>
      </c>
      <c r="D775" s="57">
        <v>4952.0300000000007</v>
      </c>
      <c r="E775" s="64">
        <f>D775</f>
        <v>4952.0300000000007</v>
      </c>
      <c r="F775" s="44" t="s">
        <v>1699</v>
      </c>
    </row>
    <row r="776" spans="2:6" x14ac:dyDescent="0.2">
      <c r="B776" s="23" t="s">
        <v>249</v>
      </c>
      <c r="C776" s="56">
        <v>651.5</v>
      </c>
      <c r="D776" s="56">
        <v>651.5</v>
      </c>
      <c r="E776" s="3"/>
    </row>
    <row r="777" spans="2:6" x14ac:dyDescent="0.2">
      <c r="B777" s="23" t="s">
        <v>147</v>
      </c>
      <c r="C777" s="56">
        <v>673.2399999999999</v>
      </c>
      <c r="D777" s="56">
        <v>673.2399999999999</v>
      </c>
      <c r="E777" s="3"/>
    </row>
    <row r="778" spans="2:6" x14ac:dyDescent="0.2">
      <c r="B778" s="23" t="s">
        <v>154</v>
      </c>
      <c r="C778" s="56">
        <v>957.47</v>
      </c>
      <c r="D778" s="56">
        <v>957.47</v>
      </c>
      <c r="E778" s="3"/>
    </row>
    <row r="779" spans="2:6" x14ac:dyDescent="0.2">
      <c r="B779" s="23" t="s">
        <v>187</v>
      </c>
      <c r="C779" s="56">
        <v>0</v>
      </c>
      <c r="D779" s="56">
        <v>0</v>
      </c>
      <c r="E779" s="3"/>
    </row>
    <row r="780" spans="2:6" x14ac:dyDescent="0.2">
      <c r="B780" s="23" t="s">
        <v>188</v>
      </c>
      <c r="C780" s="56">
        <v>0</v>
      </c>
      <c r="D780" s="56">
        <v>0</v>
      </c>
      <c r="E780" s="3"/>
    </row>
    <row r="781" spans="2:6" x14ac:dyDescent="0.2">
      <c r="B781" s="23" t="s">
        <v>152</v>
      </c>
      <c r="C781" s="56">
        <v>480.48</v>
      </c>
      <c r="D781" s="56">
        <v>480.48</v>
      </c>
      <c r="E781" s="3"/>
    </row>
    <row r="782" spans="2:6" x14ac:dyDescent="0.2">
      <c r="B782" s="23" t="s">
        <v>252</v>
      </c>
      <c r="C782" s="56">
        <v>2189.34</v>
      </c>
      <c r="D782" s="56">
        <v>2189.34</v>
      </c>
      <c r="E782" s="3"/>
    </row>
    <row r="783" spans="2:6" x14ac:dyDescent="0.2">
      <c r="B783" s="17" t="s">
        <v>232</v>
      </c>
      <c r="C783" s="56">
        <v>1758.95</v>
      </c>
      <c r="D783" s="57">
        <v>1758.95</v>
      </c>
      <c r="E783" s="64">
        <f>D783</f>
        <v>1758.95</v>
      </c>
      <c r="F783" s="44" t="s">
        <v>1699</v>
      </c>
    </row>
    <row r="784" spans="2:6" x14ac:dyDescent="0.2">
      <c r="B784" s="23" t="s">
        <v>147</v>
      </c>
      <c r="C784" s="56">
        <v>1758.95</v>
      </c>
      <c r="D784" s="56">
        <v>1758.95</v>
      </c>
      <c r="E784" s="3"/>
    </row>
    <row r="785" spans="2:6" x14ac:dyDescent="0.2">
      <c r="B785" s="23" t="s">
        <v>360</v>
      </c>
      <c r="C785" s="56">
        <v>0</v>
      </c>
      <c r="D785" s="56">
        <v>0</v>
      </c>
      <c r="E785" s="3"/>
    </row>
    <row r="786" spans="2:6" x14ac:dyDescent="0.2">
      <c r="B786" s="23" t="s">
        <v>406</v>
      </c>
      <c r="C786" s="56">
        <v>0</v>
      </c>
      <c r="D786" s="56">
        <v>0</v>
      </c>
      <c r="E786" s="3"/>
    </row>
    <row r="787" spans="2:6" x14ac:dyDescent="0.2">
      <c r="B787" s="17" t="s">
        <v>415</v>
      </c>
      <c r="C787" s="56">
        <v>549.52</v>
      </c>
      <c r="D787" s="57">
        <v>549.52</v>
      </c>
      <c r="E787" s="64">
        <f>D787</f>
        <v>549.52</v>
      </c>
      <c r="F787" s="44" t="s">
        <v>1700</v>
      </c>
    </row>
    <row r="788" spans="2:6" x14ac:dyDescent="0.2">
      <c r="B788" s="23" t="s">
        <v>402</v>
      </c>
      <c r="C788" s="56">
        <v>549.52</v>
      </c>
      <c r="D788" s="56">
        <v>549.52</v>
      </c>
      <c r="E788" s="3"/>
    </row>
    <row r="789" spans="2:6" x14ac:dyDescent="0.2">
      <c r="B789" s="17" t="s">
        <v>176</v>
      </c>
      <c r="C789" s="56">
        <v>35814</v>
      </c>
      <c r="D789" s="57">
        <v>35814</v>
      </c>
      <c r="E789" s="64">
        <f>D789</f>
        <v>35814</v>
      </c>
      <c r="F789" s="44" t="s">
        <v>1700</v>
      </c>
    </row>
    <row r="790" spans="2:6" x14ac:dyDescent="0.2">
      <c r="B790" s="23" t="s">
        <v>191</v>
      </c>
      <c r="C790" s="56">
        <v>0</v>
      </c>
      <c r="D790" s="56">
        <v>0</v>
      </c>
      <c r="E790" s="3"/>
    </row>
    <row r="791" spans="2:6" x14ac:dyDescent="0.2">
      <c r="B791" s="23" t="s">
        <v>246</v>
      </c>
      <c r="C791" s="56">
        <v>0</v>
      </c>
      <c r="D791" s="56">
        <v>0</v>
      </c>
      <c r="E791" s="3"/>
    </row>
    <row r="792" spans="2:6" x14ac:dyDescent="0.2">
      <c r="B792" s="23" t="s">
        <v>459</v>
      </c>
      <c r="C792" s="56">
        <v>19200</v>
      </c>
      <c r="D792" s="56">
        <v>19200</v>
      </c>
      <c r="E792" s="3"/>
    </row>
    <row r="793" spans="2:6" x14ac:dyDescent="0.2">
      <c r="B793" s="23" t="s">
        <v>162</v>
      </c>
      <c r="C793" s="56">
        <v>1876.72</v>
      </c>
      <c r="D793" s="56">
        <v>1876.72</v>
      </c>
      <c r="E793" s="3"/>
    </row>
    <row r="794" spans="2:6" x14ac:dyDescent="0.2">
      <c r="B794" s="23" t="s">
        <v>208</v>
      </c>
      <c r="C794" s="56">
        <v>3743.82</v>
      </c>
      <c r="D794" s="56">
        <v>3743.82</v>
      </c>
      <c r="E794" s="3"/>
    </row>
    <row r="795" spans="2:6" x14ac:dyDescent="0.2">
      <c r="B795" s="23" t="s">
        <v>222</v>
      </c>
      <c r="C795" s="56">
        <v>3586.46</v>
      </c>
      <c r="D795" s="56">
        <v>3586.46</v>
      </c>
      <c r="E795" s="3"/>
    </row>
    <row r="796" spans="2:6" x14ac:dyDescent="0.2">
      <c r="B796" s="23" t="s">
        <v>273</v>
      </c>
      <c r="C796" s="56">
        <v>3676.82</v>
      </c>
      <c r="D796" s="56">
        <v>3676.82</v>
      </c>
      <c r="E796" s="3"/>
    </row>
    <row r="797" spans="2:6" x14ac:dyDescent="0.2">
      <c r="B797" s="23" t="s">
        <v>283</v>
      </c>
      <c r="C797" s="56">
        <v>3730.18</v>
      </c>
      <c r="D797" s="56">
        <v>3730.18</v>
      </c>
      <c r="E797" s="3"/>
    </row>
    <row r="798" spans="2:6" x14ac:dyDescent="0.2">
      <c r="B798" s="17" t="s">
        <v>177</v>
      </c>
      <c r="C798" s="56">
        <v>3025.06</v>
      </c>
      <c r="D798" s="57">
        <v>3025.06</v>
      </c>
      <c r="E798" s="64">
        <f>D798</f>
        <v>3025.06</v>
      </c>
      <c r="F798" s="44" t="s">
        <v>1700</v>
      </c>
    </row>
    <row r="799" spans="2:6" x14ac:dyDescent="0.2">
      <c r="B799" s="23" t="s">
        <v>459</v>
      </c>
      <c r="C799" s="56">
        <v>1600</v>
      </c>
      <c r="D799" s="56">
        <v>1600</v>
      </c>
      <c r="E799" s="3"/>
    </row>
    <row r="800" spans="2:6" x14ac:dyDescent="0.2">
      <c r="B800" s="23" t="s">
        <v>162</v>
      </c>
      <c r="C800" s="56">
        <v>144.96</v>
      </c>
      <c r="D800" s="56">
        <v>144.96</v>
      </c>
      <c r="E800" s="3"/>
    </row>
    <row r="801" spans="2:6" x14ac:dyDescent="0.2">
      <c r="B801" s="23" t="s">
        <v>208</v>
      </c>
      <c r="C801" s="56">
        <v>325.2</v>
      </c>
      <c r="D801" s="56">
        <v>325.2</v>
      </c>
      <c r="E801" s="3"/>
    </row>
    <row r="802" spans="2:6" x14ac:dyDescent="0.2">
      <c r="B802" s="23" t="s">
        <v>222</v>
      </c>
      <c r="C802" s="56">
        <v>322.76</v>
      </c>
      <c r="D802" s="56">
        <v>322.76</v>
      </c>
      <c r="E802" s="3"/>
    </row>
    <row r="803" spans="2:6" x14ac:dyDescent="0.2">
      <c r="B803" s="23" t="s">
        <v>273</v>
      </c>
      <c r="C803" s="56">
        <v>312.04000000000002</v>
      </c>
      <c r="D803" s="56">
        <v>312.04000000000002</v>
      </c>
      <c r="E803" s="3"/>
    </row>
    <row r="804" spans="2:6" x14ac:dyDescent="0.2">
      <c r="B804" s="23" t="s">
        <v>283</v>
      </c>
      <c r="C804" s="56">
        <v>320.10000000000002</v>
      </c>
      <c r="D804" s="56">
        <v>320.10000000000002</v>
      </c>
      <c r="E804" s="3"/>
    </row>
    <row r="805" spans="2:6" x14ac:dyDescent="0.2">
      <c r="B805" s="17" t="s">
        <v>197</v>
      </c>
      <c r="C805" s="56">
        <v>1711.7800000000002</v>
      </c>
      <c r="D805" s="57">
        <v>1711.7800000000002</v>
      </c>
      <c r="E805" s="64">
        <f>D805</f>
        <v>1711.7800000000002</v>
      </c>
      <c r="F805" s="44" t="s">
        <v>1700</v>
      </c>
    </row>
    <row r="806" spans="2:6" x14ac:dyDescent="0.2">
      <c r="B806" s="23" t="s">
        <v>191</v>
      </c>
      <c r="C806" s="56">
        <v>0</v>
      </c>
      <c r="D806" s="56">
        <v>0</v>
      </c>
      <c r="E806" s="3"/>
    </row>
    <row r="807" spans="2:6" x14ac:dyDescent="0.2">
      <c r="B807" s="23" t="s">
        <v>246</v>
      </c>
      <c r="C807" s="56">
        <v>0</v>
      </c>
      <c r="D807" s="56">
        <v>0</v>
      </c>
      <c r="E807" s="3"/>
    </row>
    <row r="808" spans="2:6" x14ac:dyDescent="0.2">
      <c r="B808" s="23" t="s">
        <v>456</v>
      </c>
      <c r="C808" s="56">
        <v>301.59999999999997</v>
      </c>
      <c r="D808" s="56">
        <v>301.59999999999997</v>
      </c>
      <c r="E808" s="3"/>
    </row>
    <row r="809" spans="2:6" x14ac:dyDescent="0.2">
      <c r="B809" s="23" t="s">
        <v>454</v>
      </c>
      <c r="C809" s="56">
        <v>1289.6000000000001</v>
      </c>
      <c r="D809" s="56">
        <v>1289.6000000000001</v>
      </c>
      <c r="E809" s="3"/>
    </row>
    <row r="810" spans="2:6" x14ac:dyDescent="0.2">
      <c r="B810" s="23" t="s">
        <v>466</v>
      </c>
      <c r="C810" s="56">
        <v>90.16</v>
      </c>
      <c r="D810" s="56">
        <v>90.16</v>
      </c>
      <c r="E810" s="3"/>
    </row>
    <row r="811" spans="2:6" x14ac:dyDescent="0.2">
      <c r="B811" s="23" t="s">
        <v>463</v>
      </c>
      <c r="C811" s="56">
        <v>30.419999999999998</v>
      </c>
      <c r="D811" s="56">
        <v>30.419999999999998</v>
      </c>
      <c r="E811" s="3"/>
    </row>
    <row r="812" spans="2:6" x14ac:dyDescent="0.2">
      <c r="B812" s="17" t="s">
        <v>155</v>
      </c>
      <c r="C812" s="56">
        <v>417.78</v>
      </c>
      <c r="D812" s="57">
        <v>417.78</v>
      </c>
      <c r="E812" s="64">
        <f>D812</f>
        <v>417.78</v>
      </c>
      <c r="F812" s="44" t="s">
        <v>1700</v>
      </c>
    </row>
    <row r="813" spans="2:6" x14ac:dyDescent="0.2">
      <c r="B813" s="23" t="s">
        <v>156</v>
      </c>
      <c r="C813" s="56">
        <v>417.78</v>
      </c>
      <c r="D813" s="56">
        <v>417.78</v>
      </c>
      <c r="E813" s="3"/>
    </row>
    <row r="814" spans="2:6" x14ac:dyDescent="0.2">
      <c r="B814" s="17" t="s">
        <v>390</v>
      </c>
      <c r="C814" s="56">
        <v>1275</v>
      </c>
      <c r="D814" s="57">
        <v>1275</v>
      </c>
      <c r="E814" s="64">
        <f>D814</f>
        <v>1275</v>
      </c>
      <c r="F814" s="44" t="s">
        <v>1700</v>
      </c>
    </row>
    <row r="815" spans="2:6" x14ac:dyDescent="0.2">
      <c r="B815" s="23" t="s">
        <v>393</v>
      </c>
      <c r="C815" s="56">
        <v>650</v>
      </c>
      <c r="D815" s="56">
        <v>650</v>
      </c>
      <c r="E815" s="3"/>
    </row>
    <row r="816" spans="2:6" x14ac:dyDescent="0.2">
      <c r="B816" s="23" t="s">
        <v>399</v>
      </c>
      <c r="C816" s="56">
        <v>625</v>
      </c>
      <c r="D816" s="56">
        <v>625</v>
      </c>
      <c r="E816" s="3"/>
    </row>
    <row r="817" spans="2:6" x14ac:dyDescent="0.2">
      <c r="B817" s="17" t="s">
        <v>141</v>
      </c>
      <c r="C817" s="56">
        <v>14775</v>
      </c>
      <c r="D817" s="57">
        <v>14775</v>
      </c>
      <c r="E817" s="64">
        <f>D817</f>
        <v>14775</v>
      </c>
      <c r="F817" s="44" t="s">
        <v>1700</v>
      </c>
    </row>
    <row r="818" spans="2:6" x14ac:dyDescent="0.2">
      <c r="B818" s="23" t="s">
        <v>303</v>
      </c>
      <c r="C818" s="56">
        <v>1375</v>
      </c>
      <c r="D818" s="56">
        <v>1375</v>
      </c>
      <c r="E818" s="3"/>
    </row>
    <row r="819" spans="2:6" x14ac:dyDescent="0.2">
      <c r="B819" s="23" t="s">
        <v>142</v>
      </c>
      <c r="C819" s="56">
        <v>650</v>
      </c>
      <c r="D819" s="56">
        <v>650</v>
      </c>
      <c r="E819" s="3"/>
    </row>
    <row r="820" spans="2:6" x14ac:dyDescent="0.2">
      <c r="B820" s="23" t="s">
        <v>284</v>
      </c>
      <c r="C820" s="56">
        <v>625</v>
      </c>
      <c r="D820" s="56">
        <v>625</v>
      </c>
      <c r="E820" s="3"/>
    </row>
    <row r="821" spans="2:6" x14ac:dyDescent="0.2">
      <c r="B821" s="23" t="s">
        <v>312</v>
      </c>
      <c r="C821" s="56">
        <v>625</v>
      </c>
      <c r="D821" s="56">
        <v>625</v>
      </c>
      <c r="E821" s="3"/>
    </row>
    <row r="822" spans="2:6" x14ac:dyDescent="0.2">
      <c r="B822" s="23" t="s">
        <v>317</v>
      </c>
      <c r="C822" s="56">
        <v>650</v>
      </c>
      <c r="D822" s="56">
        <v>650</v>
      </c>
      <c r="E822" s="3"/>
    </row>
    <row r="823" spans="2:6" x14ac:dyDescent="0.2">
      <c r="B823" s="23" t="s">
        <v>350</v>
      </c>
      <c r="C823" s="56">
        <v>700</v>
      </c>
      <c r="D823" s="56">
        <v>700</v>
      </c>
      <c r="E823" s="3"/>
    </row>
    <row r="824" spans="2:6" x14ac:dyDescent="0.2">
      <c r="B824" s="23" t="s">
        <v>355</v>
      </c>
      <c r="C824" s="56">
        <v>700</v>
      </c>
      <c r="D824" s="56">
        <v>700</v>
      </c>
      <c r="E824" s="3"/>
    </row>
    <row r="825" spans="2:6" x14ac:dyDescent="0.2">
      <c r="B825" s="23" t="s">
        <v>373</v>
      </c>
      <c r="C825" s="56">
        <v>700</v>
      </c>
      <c r="D825" s="56">
        <v>700</v>
      </c>
      <c r="E825" s="3"/>
    </row>
    <row r="826" spans="2:6" x14ac:dyDescent="0.2">
      <c r="B826" s="23" t="s">
        <v>378</v>
      </c>
      <c r="C826" s="56">
        <v>625</v>
      </c>
      <c r="D826" s="56">
        <v>625</v>
      </c>
      <c r="E826" s="3"/>
    </row>
    <row r="827" spans="2:6" x14ac:dyDescent="0.2">
      <c r="B827" s="23" t="s">
        <v>383</v>
      </c>
      <c r="C827" s="56">
        <v>650</v>
      </c>
      <c r="D827" s="56">
        <v>650</v>
      </c>
      <c r="E827" s="3"/>
    </row>
    <row r="828" spans="2:6" x14ac:dyDescent="0.2">
      <c r="B828" s="23" t="s">
        <v>416</v>
      </c>
      <c r="C828" s="56">
        <v>625</v>
      </c>
      <c r="D828" s="56">
        <v>625</v>
      </c>
      <c r="E828" s="3"/>
    </row>
    <row r="829" spans="2:6" x14ac:dyDescent="0.2">
      <c r="B829" s="23" t="s">
        <v>421</v>
      </c>
      <c r="C829" s="56">
        <v>650</v>
      </c>
      <c r="D829" s="56">
        <v>650</v>
      </c>
      <c r="E829" s="3"/>
    </row>
    <row r="830" spans="2:6" x14ac:dyDescent="0.2">
      <c r="B830" s="23" t="s">
        <v>442</v>
      </c>
      <c r="C830" s="56">
        <v>650</v>
      </c>
      <c r="D830" s="56">
        <v>650</v>
      </c>
      <c r="E830" s="3"/>
    </row>
    <row r="831" spans="2:6" x14ac:dyDescent="0.2">
      <c r="B831" s="23" t="s">
        <v>451</v>
      </c>
      <c r="C831" s="56">
        <v>650</v>
      </c>
      <c r="D831" s="56">
        <v>650</v>
      </c>
      <c r="E831" s="3"/>
    </row>
    <row r="832" spans="2:6" x14ac:dyDescent="0.2">
      <c r="B832" s="23" t="s">
        <v>477</v>
      </c>
      <c r="C832" s="56">
        <v>700</v>
      </c>
      <c r="D832" s="56">
        <v>700</v>
      </c>
      <c r="E832" s="3"/>
    </row>
    <row r="833" spans="2:11" x14ac:dyDescent="0.2">
      <c r="B833" s="23" t="s">
        <v>482</v>
      </c>
      <c r="C833" s="56">
        <v>700</v>
      </c>
      <c r="D833" s="56">
        <v>700</v>
      </c>
      <c r="E833" s="3"/>
    </row>
    <row r="834" spans="2:11" x14ac:dyDescent="0.2">
      <c r="B834" s="23" t="s">
        <v>497</v>
      </c>
      <c r="C834" s="56">
        <v>700</v>
      </c>
      <c r="D834" s="56">
        <v>700</v>
      </c>
      <c r="E834" s="3"/>
    </row>
    <row r="835" spans="2:11" x14ac:dyDescent="0.2">
      <c r="B835" s="23" t="s">
        <v>502</v>
      </c>
      <c r="C835" s="56">
        <v>700</v>
      </c>
      <c r="D835" s="56">
        <v>700</v>
      </c>
      <c r="E835" s="3"/>
    </row>
    <row r="836" spans="2:11" x14ac:dyDescent="0.2">
      <c r="B836" s="23" t="s">
        <v>507</v>
      </c>
      <c r="C836" s="56">
        <v>700</v>
      </c>
      <c r="D836" s="56">
        <v>700</v>
      </c>
      <c r="E836" s="3"/>
    </row>
    <row r="837" spans="2:11" x14ac:dyDescent="0.2">
      <c r="B837" s="23" t="s">
        <v>523</v>
      </c>
      <c r="C837" s="56">
        <v>700</v>
      </c>
      <c r="D837" s="56">
        <v>700</v>
      </c>
      <c r="E837" s="3"/>
    </row>
    <row r="838" spans="2:11" x14ac:dyDescent="0.2">
      <c r="B838" s="23" t="s">
        <v>528</v>
      </c>
      <c r="C838" s="56">
        <v>700</v>
      </c>
      <c r="D838" s="56">
        <v>700</v>
      </c>
      <c r="E838" s="3"/>
    </row>
    <row r="839" spans="2:11" x14ac:dyDescent="0.2">
      <c r="B839" s="17" t="s">
        <v>508</v>
      </c>
      <c r="C839" s="56">
        <v>985.98</v>
      </c>
      <c r="D839" s="57">
        <v>985.98</v>
      </c>
      <c r="E839" s="64">
        <f>D839</f>
        <v>985.98</v>
      </c>
      <c r="F839" s="44" t="s">
        <v>1700</v>
      </c>
    </row>
    <row r="840" spans="2:11" x14ac:dyDescent="0.2">
      <c r="B840" s="23" t="s">
        <v>511</v>
      </c>
      <c r="C840" s="56">
        <v>985.98</v>
      </c>
      <c r="D840" s="56">
        <v>985.98</v>
      </c>
      <c r="E840" s="3"/>
    </row>
    <row r="841" spans="2:11" x14ac:dyDescent="0.2">
      <c r="B841" s="17" t="s">
        <v>157</v>
      </c>
      <c r="C841" s="56">
        <v>2652</v>
      </c>
      <c r="D841" s="57">
        <v>2652</v>
      </c>
      <c r="E841" s="64">
        <f>D841</f>
        <v>2652</v>
      </c>
      <c r="F841" s="44" t="s">
        <v>1700</v>
      </c>
    </row>
    <row r="842" spans="2:11" x14ac:dyDescent="0.2">
      <c r="B842" s="23" t="s">
        <v>158</v>
      </c>
      <c r="C842" s="56">
        <v>2652</v>
      </c>
      <c r="D842" s="56">
        <v>2652</v>
      </c>
      <c r="E842" s="3"/>
    </row>
    <row r="843" spans="2:11" x14ac:dyDescent="0.2">
      <c r="B843" s="17" t="s">
        <v>533</v>
      </c>
      <c r="C843" s="56"/>
      <c r="D843" s="57"/>
      <c r="E843" s="3"/>
    </row>
    <row r="844" spans="2:11" x14ac:dyDescent="0.2">
      <c r="B844" s="23" t="s">
        <v>533</v>
      </c>
      <c r="C844" s="56"/>
      <c r="D844" s="56"/>
      <c r="E844" s="3"/>
    </row>
    <row r="845" spans="2:11" x14ac:dyDescent="0.2">
      <c r="B845" s="17" t="s">
        <v>534</v>
      </c>
      <c r="C845" s="56">
        <v>362228.49999999977</v>
      </c>
      <c r="D845" s="58">
        <v>362228.49999999977</v>
      </c>
      <c r="E845" s="3"/>
    </row>
    <row r="846" spans="2:11" x14ac:dyDescent="0.2">
      <c r="D846" s="61"/>
      <c r="H846" s="62"/>
      <c r="I846" s="62"/>
      <c r="J846" s="62"/>
    </row>
    <row r="847" spans="2:11" ht="25.5" x14ac:dyDescent="0.2">
      <c r="D847" s="61"/>
      <c r="E847" s="306"/>
      <c r="F847" s="307" t="s">
        <v>718</v>
      </c>
      <c r="G847" s="308" t="s">
        <v>719</v>
      </c>
      <c r="H847" s="297"/>
      <c r="I847" s="297"/>
      <c r="J847" s="62"/>
      <c r="K847" s="65"/>
    </row>
    <row r="848" spans="2:11" x14ac:dyDescent="0.2">
      <c r="D848" s="294" t="s">
        <v>716</v>
      </c>
      <c r="E848" s="309">
        <f>SUMIF(F561:F841,"DH",E561:E841)</f>
        <v>301022.38000000012</v>
      </c>
      <c r="F848" s="310">
        <f>SUM('Ratios (C)'!C53:D53)</f>
        <v>0.57214824875914061</v>
      </c>
      <c r="G848" s="309">
        <f>E848*F848</f>
        <v>172229.42755430861</v>
      </c>
      <c r="H848" s="298"/>
      <c r="I848" s="298"/>
      <c r="J848" s="62"/>
    </row>
    <row r="849" spans="4:10" x14ac:dyDescent="0.2">
      <c r="D849" s="294" t="s">
        <v>717</v>
      </c>
      <c r="E849" s="309">
        <f>SUMIF(F561:F841,"Cust",E561:E841)</f>
        <v>61206.119999999995</v>
      </c>
      <c r="F849" s="311">
        <f>SUM('Ratios (C)'!C21:D21)</f>
        <v>0.72354030128216673</v>
      </c>
      <c r="G849" s="309">
        <f>E849*F849</f>
        <v>44285.094505112451</v>
      </c>
      <c r="H849" s="298"/>
      <c r="I849" s="298"/>
      <c r="J849" s="62"/>
    </row>
    <row r="850" spans="4:10" x14ac:dyDescent="0.2">
      <c r="D850" s="61"/>
      <c r="E850" s="312">
        <f>SUM(E848:E849)</f>
        <v>362228.50000000012</v>
      </c>
      <c r="F850" s="306"/>
      <c r="G850" s="330">
        <f>SUM(G848:G849)</f>
        <v>216514.52205942106</v>
      </c>
      <c r="H850" s="298"/>
      <c r="I850" s="298"/>
      <c r="J850" s="62"/>
    </row>
    <row r="851" spans="4:10" x14ac:dyDescent="0.2">
      <c r="D851" s="61"/>
      <c r="E851" s="306"/>
      <c r="F851" s="306"/>
      <c r="G851" s="306"/>
      <c r="H851" s="62"/>
      <c r="I851" s="62"/>
      <c r="J851" s="62"/>
    </row>
    <row r="852" spans="4:10" x14ac:dyDescent="0.2">
      <c r="D852" s="293" t="s">
        <v>1701</v>
      </c>
      <c r="E852" s="313">
        <f>E850-D845</f>
        <v>0</v>
      </c>
      <c r="F852" s="306"/>
      <c r="G852" s="306"/>
    </row>
    <row r="853" spans="4:10" x14ac:dyDescent="0.2">
      <c r="D853" s="61"/>
      <c r="E853" s="296"/>
    </row>
    <row r="855" spans="4:10" x14ac:dyDescent="0.2">
      <c r="D855" s="61"/>
      <c r="E855" s="331" t="s">
        <v>1708</v>
      </c>
      <c r="F855" s="331"/>
      <c r="G855" s="331"/>
    </row>
    <row r="856" spans="4:10" x14ac:dyDescent="0.2">
      <c r="D856" s="61"/>
      <c r="E856" s="321" t="s">
        <v>1177</v>
      </c>
      <c r="F856" s="321" t="s">
        <v>1140</v>
      </c>
      <c r="G856" s="321" t="s">
        <v>540</v>
      </c>
    </row>
    <row r="857" spans="4:10" x14ac:dyDescent="0.2">
      <c r="D857" s="322" t="s">
        <v>1709</v>
      </c>
      <c r="E857" s="324">
        <v>54800</v>
      </c>
      <c r="F857" s="324">
        <v>54700</v>
      </c>
      <c r="G857" s="324">
        <v>29000</v>
      </c>
    </row>
    <row r="858" spans="4:10" x14ac:dyDescent="0.2">
      <c r="D858" s="323" t="s">
        <v>1710</v>
      </c>
      <c r="E858" s="324">
        <v>5000</v>
      </c>
      <c r="F858" s="324">
        <v>0</v>
      </c>
      <c r="G858" s="324">
        <v>0</v>
      </c>
    </row>
    <row r="859" spans="4:10" x14ac:dyDescent="0.2">
      <c r="D859" s="322" t="s">
        <v>1711</v>
      </c>
      <c r="E859" s="324">
        <v>0</v>
      </c>
      <c r="F859" s="324">
        <v>600</v>
      </c>
      <c r="G859" s="324">
        <v>0</v>
      </c>
    </row>
    <row r="860" spans="4:10" x14ac:dyDescent="0.2">
      <c r="D860" s="322" t="s">
        <v>1712</v>
      </c>
      <c r="E860" s="324">
        <v>177</v>
      </c>
      <c r="F860" s="324">
        <v>0</v>
      </c>
      <c r="G860" s="324">
        <v>0</v>
      </c>
    </row>
    <row r="861" spans="4:10" x14ac:dyDescent="0.2">
      <c r="D861" s="63"/>
    </row>
    <row r="862" spans="4:10" x14ac:dyDescent="0.2">
      <c r="D862" s="61"/>
      <c r="F862" s="321" t="s">
        <v>1713</v>
      </c>
      <c r="G862" s="327">
        <f>E857+E858+F859+E860</f>
        <v>60577</v>
      </c>
    </row>
    <row r="863" spans="4:10" x14ac:dyDescent="0.2">
      <c r="D863" s="63"/>
      <c r="F863" s="321" t="s">
        <v>1714</v>
      </c>
      <c r="G863" s="328">
        <v>0.6</v>
      </c>
    </row>
    <row r="864" spans="4:10" ht="13.5" thickBot="1" x14ac:dyDescent="0.25">
      <c r="D864" s="61"/>
      <c r="E864" s="325"/>
      <c r="F864" s="326" t="s">
        <v>1715</v>
      </c>
      <c r="G864" s="329">
        <f>G862*G863</f>
        <v>36346.199999999997</v>
      </c>
    </row>
    <row r="865" spans="4:4" x14ac:dyDescent="0.2">
      <c r="D865" s="63"/>
    </row>
    <row r="866" spans="4:4" x14ac:dyDescent="0.2">
      <c r="D866" s="62"/>
    </row>
    <row r="867" spans="4:4" x14ac:dyDescent="0.2">
      <c r="D867" s="62"/>
    </row>
    <row r="868" spans="4:4" x14ac:dyDescent="0.2">
      <c r="D868" s="62"/>
    </row>
  </sheetData>
  <mergeCells count="1">
    <mergeCell ref="E855:G855"/>
  </mergeCells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37" fitToWidth="2" fitToHeight="1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331"/>
  <sheetViews>
    <sheetView workbookViewId="0">
      <pane xSplit="5" ySplit="6" topLeftCell="W265" activePane="bottomRight" state="frozen"/>
      <selection activeCell="A55" sqref="A55:XFD55"/>
      <selection pane="topRight" activeCell="A55" sqref="A55:XFD55"/>
      <selection pane="bottomLeft" activeCell="A55" sqref="A55:XFD55"/>
      <selection pane="bottomRight" activeCell="AO3" sqref="AO3"/>
    </sheetView>
  </sheetViews>
  <sheetFormatPr defaultRowHeight="12.75" outlineLevelCol="1" x14ac:dyDescent="0.2"/>
  <cols>
    <col min="1" max="1" width="34.42578125" style="69" customWidth="1"/>
    <col min="2" max="2" width="29.85546875" style="67" customWidth="1"/>
    <col min="3" max="3" width="30.85546875" style="67" customWidth="1"/>
    <col min="4" max="4" width="15.140625" style="67" hidden="1" customWidth="1"/>
    <col min="5" max="5" width="10" style="68" hidden="1" customWidth="1"/>
    <col min="6" max="6" width="9" style="69" bestFit="1" customWidth="1"/>
    <col min="7" max="7" width="9" style="69" customWidth="1"/>
    <col min="8" max="9" width="9" style="67" bestFit="1" customWidth="1"/>
    <col min="10" max="10" width="4.42578125" style="67" customWidth="1"/>
    <col min="11" max="11" width="13.42578125" style="67" hidden="1" customWidth="1" outlineLevel="1"/>
    <col min="12" max="12" width="12.42578125" style="67" hidden="1" customWidth="1" outlineLevel="1"/>
    <col min="13" max="14" width="13.85546875" style="67" hidden="1" customWidth="1" outlineLevel="1"/>
    <col min="15" max="22" width="12.42578125" style="67" hidden="1" customWidth="1" outlineLevel="1"/>
    <col min="23" max="23" width="2.140625" style="67" customWidth="1" collapsed="1"/>
    <col min="24" max="24" width="13.140625" style="67" customWidth="1"/>
    <col min="25" max="25" width="5.7109375" style="70" customWidth="1"/>
    <col min="26" max="26" width="12.42578125" style="67" hidden="1" customWidth="1" outlineLevel="1"/>
    <col min="27" max="37" width="10.28515625" style="69" hidden="1" customWidth="1" outlineLevel="1"/>
    <col min="38" max="38" width="11" style="69" bestFit="1" customWidth="1" collapsed="1"/>
    <col min="39" max="39" width="10" style="69" bestFit="1" customWidth="1"/>
    <col min="40" max="40" width="32.28515625" style="69" bestFit="1" customWidth="1"/>
    <col min="41" max="41" width="14.5703125" style="69" bestFit="1" customWidth="1"/>
    <col min="42" max="16384" width="9.140625" style="69"/>
  </cols>
  <sheetData>
    <row r="1" spans="1:45" x14ac:dyDescent="0.2">
      <c r="A1" s="66" t="s">
        <v>720</v>
      </c>
      <c r="C1" s="292" t="s">
        <v>1697</v>
      </c>
      <c r="D1" s="66"/>
      <c r="AN1" s="301" t="s">
        <v>1693</v>
      </c>
      <c r="AO1" s="302">
        <f>SUM(X87,X227,X279,'2180 (JBLM Housing) - Price Out'!V40,'2180 (JBLM Housing) - Price Out'!V62,'2180 (JBLM Housing) - Price Out'!V79,'2180 (FtL) - Price Out'!U13,'2180 (FtL) - Price Out'!U69,'2180 (FtL) - Price Out'!U105)</f>
        <v>34847228.034999989</v>
      </c>
      <c r="AP1" s="303"/>
    </row>
    <row r="2" spans="1:45" x14ac:dyDescent="0.2">
      <c r="A2" s="66" t="s">
        <v>721</v>
      </c>
      <c r="B2" s="69"/>
      <c r="C2" s="66"/>
      <c r="D2" s="66"/>
      <c r="F2" s="67"/>
      <c r="G2" s="67"/>
      <c r="K2" s="171">
        <v>666777.97000000009</v>
      </c>
      <c r="W2" s="71"/>
      <c r="X2" s="71"/>
      <c r="Y2" s="72"/>
      <c r="AB2" s="73"/>
      <c r="AC2" s="73"/>
      <c r="AD2" s="73"/>
      <c r="AE2" s="73"/>
      <c r="AN2" s="301" t="s">
        <v>1694</v>
      </c>
      <c r="AO2" s="302">
        <f>'COVID EXPENSES'!$G$850+'COVID EXPENSES'!G864</f>
        <v>252860.72205942107</v>
      </c>
      <c r="AP2" s="304">
        <f>AO2/AO1</f>
        <v>7.2562650264592597E-3</v>
      </c>
      <c r="AR2" s="301" t="s">
        <v>1702</v>
      </c>
      <c r="AS2" s="305">
        <v>1.7500000000000002E-2</v>
      </c>
    </row>
    <row r="3" spans="1:45" x14ac:dyDescent="0.2">
      <c r="A3" s="66" t="s">
        <v>722</v>
      </c>
      <c r="B3" s="69"/>
      <c r="C3" s="66"/>
      <c r="D3" s="66"/>
      <c r="F3" s="67"/>
      <c r="G3" s="67"/>
      <c r="K3" s="171">
        <v>666797.22000000009</v>
      </c>
      <c r="L3" s="171">
        <v>668652.86000000022</v>
      </c>
      <c r="M3" s="171">
        <v>670739.88</v>
      </c>
      <c r="N3" s="171">
        <v>630314.58000000007</v>
      </c>
      <c r="O3" s="171">
        <v>627988.64999999991</v>
      </c>
      <c r="P3" s="171">
        <v>643617.03999999992</v>
      </c>
      <c r="Q3" s="171">
        <v>659528.78999999969</v>
      </c>
      <c r="R3" s="171">
        <v>666059.11000000022</v>
      </c>
      <c r="S3" s="171">
        <v>671348.7300000001</v>
      </c>
      <c r="T3" s="171">
        <v>677743.79000000027</v>
      </c>
      <c r="U3" s="171">
        <v>674708.68</v>
      </c>
      <c r="V3" s="171">
        <v>671790.62000000011</v>
      </c>
      <c r="W3" s="71"/>
      <c r="X3" s="71">
        <v>7930478</v>
      </c>
      <c r="Y3" s="72"/>
      <c r="Z3" s="171">
        <v>7929289.9500000011</v>
      </c>
      <c r="AA3" s="167">
        <v>1188.0499999988824</v>
      </c>
      <c r="AN3" s="301" t="s">
        <v>1695</v>
      </c>
      <c r="AO3" s="302">
        <f>(AO2/2)/(1-(AS2+AS3))</f>
        <v>129353.75591335229</v>
      </c>
      <c r="AP3" s="303"/>
      <c r="AR3" s="301" t="s">
        <v>1703</v>
      </c>
      <c r="AS3" s="305">
        <v>5.1000000000000004E-3</v>
      </c>
    </row>
    <row r="4" spans="1:45" x14ac:dyDescent="0.2">
      <c r="A4" s="66" t="s">
        <v>1607</v>
      </c>
      <c r="B4" s="69"/>
      <c r="C4" s="66"/>
      <c r="D4" s="66"/>
      <c r="F4" s="67"/>
      <c r="G4" s="67"/>
      <c r="K4" s="171">
        <v>5708.83</v>
      </c>
      <c r="L4" s="171">
        <v>7446.92</v>
      </c>
      <c r="M4" s="171">
        <v>7210.0299999999988</v>
      </c>
      <c r="N4" s="171">
        <v>9394.7999999999993</v>
      </c>
      <c r="O4" s="171">
        <v>14525.34</v>
      </c>
      <c r="P4" s="171">
        <v>17585.47</v>
      </c>
      <c r="Q4" s="171">
        <v>9970.9799999999977</v>
      </c>
      <c r="R4" s="171">
        <v>11165.46</v>
      </c>
      <c r="S4" s="171">
        <v>13675.560000000001</v>
      </c>
      <c r="T4" s="171">
        <v>10129.370000000001</v>
      </c>
      <c r="U4" s="171">
        <v>7067.5899999999992</v>
      </c>
      <c r="V4" s="171">
        <v>8111.46</v>
      </c>
      <c r="X4" s="282">
        <v>7929289.9499999974</v>
      </c>
      <c r="Y4" s="74"/>
      <c r="AN4" s="301" t="s">
        <v>1696</v>
      </c>
      <c r="AO4" s="305">
        <f>AO3/AO1</f>
        <v>3.7120242615404438E-3</v>
      </c>
      <c r="AP4" s="303"/>
    </row>
    <row r="5" spans="1:45" ht="14.25" customHeight="1" x14ac:dyDescent="0.2">
      <c r="C5" s="75"/>
      <c r="D5" s="75"/>
      <c r="F5" s="76"/>
      <c r="G5" s="76"/>
      <c r="H5" s="76"/>
      <c r="I5" s="76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68"/>
      <c r="X5" s="163">
        <v>1188.0500000026077</v>
      </c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N5" s="291"/>
    </row>
    <row r="6" spans="1:45" ht="37.5" customHeight="1" x14ac:dyDescent="0.2">
      <c r="A6" s="69" t="s">
        <v>1608</v>
      </c>
      <c r="B6" s="77" t="s">
        <v>723</v>
      </c>
      <c r="C6" s="75" t="s">
        <v>724</v>
      </c>
      <c r="D6" s="75" t="s">
        <v>725</v>
      </c>
      <c r="E6" s="75" t="s">
        <v>726</v>
      </c>
      <c r="F6" s="75" t="s">
        <v>727</v>
      </c>
      <c r="G6" s="75" t="s">
        <v>1609</v>
      </c>
      <c r="H6" s="75" t="s">
        <v>1610</v>
      </c>
      <c r="I6" s="75" t="s">
        <v>1611</v>
      </c>
      <c r="J6" s="75"/>
      <c r="K6" s="78">
        <v>43831</v>
      </c>
      <c r="L6" s="78">
        <v>43862</v>
      </c>
      <c r="M6" s="78">
        <v>43891</v>
      </c>
      <c r="N6" s="78">
        <v>43922</v>
      </c>
      <c r="O6" s="78">
        <v>43952</v>
      </c>
      <c r="P6" s="78">
        <v>43983</v>
      </c>
      <c r="Q6" s="78">
        <v>44013</v>
      </c>
      <c r="R6" s="78">
        <v>44044</v>
      </c>
      <c r="S6" s="78">
        <v>44075</v>
      </c>
      <c r="T6" s="78">
        <v>44105</v>
      </c>
      <c r="U6" s="78">
        <v>44136</v>
      </c>
      <c r="V6" s="78">
        <v>44166</v>
      </c>
      <c r="W6" s="78"/>
      <c r="X6" s="79" t="s">
        <v>1612</v>
      </c>
      <c r="Y6" s="80"/>
      <c r="Z6" s="78">
        <v>43831</v>
      </c>
      <c r="AA6" s="78">
        <v>43862</v>
      </c>
      <c r="AB6" s="78">
        <v>43891</v>
      </c>
      <c r="AC6" s="78">
        <v>43922</v>
      </c>
      <c r="AD6" s="78">
        <v>43952</v>
      </c>
      <c r="AE6" s="78">
        <v>43983</v>
      </c>
      <c r="AF6" s="78">
        <v>44013</v>
      </c>
      <c r="AG6" s="78">
        <v>44044</v>
      </c>
      <c r="AH6" s="78">
        <v>44075</v>
      </c>
      <c r="AI6" s="78">
        <v>44105</v>
      </c>
      <c r="AJ6" s="78">
        <v>44136</v>
      </c>
      <c r="AK6" s="78">
        <v>44166</v>
      </c>
      <c r="AL6" s="79" t="s">
        <v>1613</v>
      </c>
    </row>
    <row r="7" spans="1:45" x14ac:dyDescent="0.2">
      <c r="F7" s="67"/>
      <c r="G7" s="67"/>
      <c r="X7" s="81"/>
      <c r="Y7" s="74"/>
      <c r="AL7" s="81"/>
    </row>
    <row r="8" spans="1:45" x14ac:dyDescent="0.2">
      <c r="B8" s="82" t="s">
        <v>728</v>
      </c>
      <c r="C8" s="83"/>
      <c r="D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5"/>
      <c r="Y8" s="86"/>
      <c r="AL8" s="85"/>
    </row>
    <row r="9" spans="1:45" x14ac:dyDescent="0.2">
      <c r="B9" s="82"/>
      <c r="C9" s="83"/>
      <c r="D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  <c r="Y9" s="86"/>
      <c r="AL9" s="85"/>
    </row>
    <row r="10" spans="1:45" x14ac:dyDescent="0.2">
      <c r="A10" s="87" t="s">
        <v>729</v>
      </c>
      <c r="B10" s="88" t="s">
        <v>730</v>
      </c>
      <c r="C10" s="83"/>
      <c r="D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86"/>
      <c r="AL10" s="85"/>
    </row>
    <row r="11" spans="1:45" x14ac:dyDescent="0.2">
      <c r="A11" s="69" t="s">
        <v>1231</v>
      </c>
      <c r="B11" s="74" t="s">
        <v>731</v>
      </c>
      <c r="C11" s="74" t="s">
        <v>1232</v>
      </c>
      <c r="D11" s="74" t="s">
        <v>732</v>
      </c>
      <c r="E11" s="68">
        <v>32000</v>
      </c>
      <c r="F11" s="89">
        <v>13.95</v>
      </c>
      <c r="G11" s="89">
        <v>14.06</v>
      </c>
      <c r="H11" s="89">
        <v>14.06</v>
      </c>
      <c r="I11" s="89">
        <v>0</v>
      </c>
      <c r="J11" s="89"/>
      <c r="K11" s="89">
        <v>83.699999999999989</v>
      </c>
      <c r="L11" s="89">
        <v>83.81</v>
      </c>
      <c r="M11" s="89">
        <v>84.25</v>
      </c>
      <c r="N11" s="89">
        <v>70.3</v>
      </c>
      <c r="O11" s="89">
        <v>14.06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/>
      <c r="X11" s="90">
        <v>336.12</v>
      </c>
      <c r="Y11" s="91"/>
      <c r="Z11" s="92">
        <v>5.9999999999999991</v>
      </c>
      <c r="AA11" s="92">
        <v>6.0078853046594984</v>
      </c>
      <c r="AB11" s="92">
        <v>5.9921763869132292</v>
      </c>
      <c r="AC11" s="92">
        <v>5</v>
      </c>
      <c r="AD11" s="92">
        <v>1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3">
        <v>2.0000051409643937</v>
      </c>
    </row>
    <row r="12" spans="1:45" x14ac:dyDescent="0.2">
      <c r="A12" s="69" t="s">
        <v>1233</v>
      </c>
      <c r="B12" s="74" t="s">
        <v>733</v>
      </c>
      <c r="C12" s="74" t="s">
        <v>1234</v>
      </c>
      <c r="D12" s="74" t="s">
        <v>732</v>
      </c>
      <c r="E12" s="68">
        <v>32000</v>
      </c>
      <c r="F12" s="89">
        <v>8.57</v>
      </c>
      <c r="G12" s="89">
        <v>8.61</v>
      </c>
      <c r="H12" s="89">
        <v>8.61</v>
      </c>
      <c r="I12" s="89">
        <v>0</v>
      </c>
      <c r="J12" s="89"/>
      <c r="K12" s="89">
        <v>8.57</v>
      </c>
      <c r="L12" s="89">
        <v>8.57</v>
      </c>
      <c r="M12" s="89">
        <v>8.61</v>
      </c>
      <c r="N12" s="89">
        <v>8.61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/>
      <c r="X12" s="90">
        <v>34.36</v>
      </c>
      <c r="Y12" s="91"/>
      <c r="Z12" s="92">
        <v>1</v>
      </c>
      <c r="AA12" s="92">
        <v>1</v>
      </c>
      <c r="AB12" s="92">
        <v>1</v>
      </c>
      <c r="AC12" s="92">
        <v>1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3">
        <v>0.33333333333333331</v>
      </c>
    </row>
    <row r="13" spans="1:45" x14ac:dyDescent="0.2">
      <c r="A13" s="69" t="s">
        <v>1235</v>
      </c>
      <c r="B13" s="74" t="s">
        <v>734</v>
      </c>
      <c r="C13" s="74" t="s">
        <v>1236</v>
      </c>
      <c r="D13" s="74" t="s">
        <v>732</v>
      </c>
      <c r="E13" s="68">
        <v>32000</v>
      </c>
      <c r="F13" s="89">
        <v>7.57</v>
      </c>
      <c r="G13" s="89">
        <v>7.61</v>
      </c>
      <c r="H13" s="89">
        <v>7.61</v>
      </c>
      <c r="I13" s="89">
        <v>0</v>
      </c>
      <c r="J13" s="89"/>
      <c r="K13" s="89">
        <v>355.78999999999996</v>
      </c>
      <c r="L13" s="89">
        <v>352.505</v>
      </c>
      <c r="M13" s="89">
        <v>353.34500000000003</v>
      </c>
      <c r="N13" s="89">
        <v>254.935</v>
      </c>
      <c r="O13" s="89">
        <v>98.93</v>
      </c>
      <c r="P13" s="89">
        <v>3.8050000000000002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/>
      <c r="X13" s="90">
        <v>1419.31</v>
      </c>
      <c r="Y13" s="91"/>
      <c r="Z13" s="92">
        <v>46.999999999999993</v>
      </c>
      <c r="AA13" s="92">
        <v>46.566050198150592</v>
      </c>
      <c r="AB13" s="92">
        <v>46.431668856767416</v>
      </c>
      <c r="AC13" s="92">
        <v>33.5</v>
      </c>
      <c r="AD13" s="92">
        <v>13</v>
      </c>
      <c r="AE13" s="92">
        <v>0.5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3">
        <v>15.583143254576498</v>
      </c>
    </row>
    <row r="14" spans="1:45" x14ac:dyDescent="0.2">
      <c r="A14" s="69" t="s">
        <v>1237</v>
      </c>
      <c r="B14" s="74" t="s">
        <v>735</v>
      </c>
      <c r="C14" s="74" t="s">
        <v>1238</v>
      </c>
      <c r="D14" s="74" t="s">
        <v>732</v>
      </c>
      <c r="E14" s="68">
        <v>32000</v>
      </c>
      <c r="F14" s="89">
        <v>19.93</v>
      </c>
      <c r="G14" s="89">
        <v>20.11</v>
      </c>
      <c r="H14" s="89">
        <v>20.11</v>
      </c>
      <c r="I14" s="89">
        <v>0</v>
      </c>
      <c r="J14" s="89"/>
      <c r="K14" s="89">
        <v>1355.24</v>
      </c>
      <c r="L14" s="89">
        <v>1348.335</v>
      </c>
      <c r="M14" s="89">
        <v>1354.2750000000001</v>
      </c>
      <c r="N14" s="89">
        <v>971.25</v>
      </c>
      <c r="O14" s="89">
        <v>306.51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/>
      <c r="X14" s="90">
        <v>5335.6100000000006</v>
      </c>
      <c r="Y14" s="91"/>
      <c r="Z14" s="92">
        <v>68</v>
      </c>
      <c r="AA14" s="92">
        <v>67.653537380832915</v>
      </c>
      <c r="AB14" s="92">
        <v>67.343361511685728</v>
      </c>
      <c r="AC14" s="92">
        <v>48.296867230233715</v>
      </c>
      <c r="AD14" s="92">
        <v>15.241670810542018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3">
        <v>22.211286411107864</v>
      </c>
    </row>
    <row r="15" spans="1:45" x14ac:dyDescent="0.2">
      <c r="A15" s="69" t="s">
        <v>1239</v>
      </c>
      <c r="B15" s="74" t="s">
        <v>736</v>
      </c>
      <c r="C15" s="74" t="s">
        <v>1240</v>
      </c>
      <c r="D15" s="74" t="s">
        <v>732</v>
      </c>
      <c r="E15" s="68">
        <v>32000</v>
      </c>
      <c r="F15" s="89">
        <v>18.93</v>
      </c>
      <c r="G15" s="89">
        <v>19.11</v>
      </c>
      <c r="H15" s="89">
        <v>19.11</v>
      </c>
      <c r="I15" s="89">
        <v>0</v>
      </c>
      <c r="J15" s="89"/>
      <c r="K15" s="89">
        <v>3422.12</v>
      </c>
      <c r="L15" s="89">
        <v>3343.34</v>
      </c>
      <c r="M15" s="89">
        <v>3353.085</v>
      </c>
      <c r="N15" s="89">
        <v>2548</v>
      </c>
      <c r="O15" s="89">
        <v>764.4</v>
      </c>
      <c r="P15" s="89">
        <v>-9.4700000000000006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/>
      <c r="X15" s="90">
        <v>13421.475</v>
      </c>
      <c r="Y15" s="91"/>
      <c r="Z15" s="92">
        <v>180.77760169043844</v>
      </c>
      <c r="AA15" s="92">
        <v>176.61595351294244</v>
      </c>
      <c r="AB15" s="92">
        <v>175.46232339089482</v>
      </c>
      <c r="AC15" s="92">
        <v>133.33333333333334</v>
      </c>
      <c r="AD15" s="92">
        <v>40</v>
      </c>
      <c r="AE15" s="92">
        <v>-0.49555206698063847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3">
        <v>58.807804988385705</v>
      </c>
    </row>
    <row r="16" spans="1:45" x14ac:dyDescent="0.2">
      <c r="A16" s="69" t="s">
        <v>1241</v>
      </c>
      <c r="B16" s="74" t="s">
        <v>737</v>
      </c>
      <c r="C16" s="74" t="s">
        <v>1242</v>
      </c>
      <c r="D16" s="74" t="s">
        <v>732</v>
      </c>
      <c r="E16" s="68">
        <v>32000</v>
      </c>
      <c r="F16" s="89">
        <v>29.91</v>
      </c>
      <c r="G16" s="89">
        <v>30.28</v>
      </c>
      <c r="H16" s="89">
        <v>30.28</v>
      </c>
      <c r="I16" s="89">
        <v>0</v>
      </c>
      <c r="J16" s="89"/>
      <c r="K16" s="89">
        <v>658.02</v>
      </c>
      <c r="L16" s="89">
        <v>655.98</v>
      </c>
      <c r="M16" s="89">
        <v>664.31</v>
      </c>
      <c r="N16" s="89">
        <v>484.48</v>
      </c>
      <c r="O16" s="89">
        <v>121.12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/>
      <c r="X16" s="90">
        <v>2583.91</v>
      </c>
      <c r="Y16" s="91"/>
      <c r="Z16" s="92">
        <v>22</v>
      </c>
      <c r="AA16" s="92">
        <v>21.931795386158477</v>
      </c>
      <c r="AB16" s="92">
        <v>21.938903566710696</v>
      </c>
      <c r="AC16" s="92">
        <v>16</v>
      </c>
      <c r="AD16" s="92">
        <v>4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3">
        <v>7.1558915794057647</v>
      </c>
    </row>
    <row r="17" spans="1:38" x14ac:dyDescent="0.2">
      <c r="A17" s="69" t="s">
        <v>1243</v>
      </c>
      <c r="B17" s="74" t="s">
        <v>738</v>
      </c>
      <c r="C17" s="74" t="s">
        <v>1244</v>
      </c>
      <c r="D17" s="74" t="s">
        <v>732</v>
      </c>
      <c r="E17" s="68">
        <v>32000</v>
      </c>
      <c r="F17" s="89">
        <v>27.91</v>
      </c>
      <c r="G17" s="89">
        <v>28.28</v>
      </c>
      <c r="H17" s="89">
        <v>28.28</v>
      </c>
      <c r="I17" s="89">
        <v>0</v>
      </c>
      <c r="J17" s="89"/>
      <c r="K17" s="89">
        <v>5054.8100000000004</v>
      </c>
      <c r="L17" s="89">
        <v>4937.2950000000001</v>
      </c>
      <c r="M17" s="89">
        <v>4951.0149999999994</v>
      </c>
      <c r="N17" s="89">
        <v>3528.72</v>
      </c>
      <c r="O17" s="89">
        <v>1300.8800000000001</v>
      </c>
      <c r="P17" s="89">
        <v>0</v>
      </c>
      <c r="Q17" s="89">
        <v>56.56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/>
      <c r="X17" s="90">
        <v>19829.280000000002</v>
      </c>
      <c r="Y17" s="91"/>
      <c r="Z17" s="92">
        <v>181.11107130060913</v>
      </c>
      <c r="AA17" s="92">
        <v>176.90057327122895</v>
      </c>
      <c r="AB17" s="92">
        <v>175.07125176803393</v>
      </c>
      <c r="AC17" s="92">
        <v>124.77793493635076</v>
      </c>
      <c r="AD17" s="92">
        <v>46</v>
      </c>
      <c r="AE17" s="92">
        <v>0</v>
      </c>
      <c r="AF17" s="92">
        <v>2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3">
        <v>58.821735939685233</v>
      </c>
    </row>
    <row r="18" spans="1:38" x14ac:dyDescent="0.2">
      <c r="A18" s="69" t="s">
        <v>1245</v>
      </c>
      <c r="B18" s="74" t="s">
        <v>739</v>
      </c>
      <c r="C18" s="74" t="s">
        <v>1246</v>
      </c>
      <c r="D18" s="74" t="s">
        <v>732</v>
      </c>
      <c r="E18" s="68">
        <v>32000</v>
      </c>
      <c r="F18" s="89">
        <v>37.65</v>
      </c>
      <c r="G18" s="89">
        <v>38.200000000000003</v>
      </c>
      <c r="H18" s="89">
        <v>38.200000000000003</v>
      </c>
      <c r="I18" s="89">
        <v>0</v>
      </c>
      <c r="J18" s="89"/>
      <c r="K18" s="89">
        <v>301.2</v>
      </c>
      <c r="L18" s="89">
        <v>302.57499999999999</v>
      </c>
      <c r="M18" s="89">
        <v>304.22500000000002</v>
      </c>
      <c r="N18" s="89">
        <v>210.1</v>
      </c>
      <c r="O18" s="89">
        <v>95.5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/>
      <c r="X18" s="90">
        <v>1213.5999999999999</v>
      </c>
      <c r="Y18" s="91"/>
      <c r="Z18" s="92">
        <v>8</v>
      </c>
      <c r="AA18" s="92">
        <v>8.0365205843293488</v>
      </c>
      <c r="AB18" s="92">
        <v>7.9640052356020945</v>
      </c>
      <c r="AC18" s="92">
        <v>5.4999999999999991</v>
      </c>
      <c r="AD18" s="92">
        <v>2.5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3">
        <v>2.6667104849942866</v>
      </c>
    </row>
    <row r="19" spans="1:38" x14ac:dyDescent="0.2">
      <c r="A19" s="69" t="s">
        <v>1247</v>
      </c>
      <c r="B19" s="74" t="s">
        <v>740</v>
      </c>
      <c r="C19" s="74" t="s">
        <v>1248</v>
      </c>
      <c r="D19" s="74" t="s">
        <v>732</v>
      </c>
      <c r="E19" s="68">
        <v>32000</v>
      </c>
      <c r="F19" s="89">
        <v>50.79</v>
      </c>
      <c r="G19" s="89">
        <v>51.52</v>
      </c>
      <c r="H19" s="89">
        <v>51.52</v>
      </c>
      <c r="I19" s="89">
        <v>0</v>
      </c>
      <c r="J19" s="89"/>
      <c r="K19" s="89">
        <v>50.79</v>
      </c>
      <c r="L19" s="89">
        <v>51.155000000000001</v>
      </c>
      <c r="M19" s="89">
        <v>51.155000000000001</v>
      </c>
      <c r="N19" s="89">
        <v>25.76</v>
      </c>
      <c r="O19" s="89">
        <v>25.76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/>
      <c r="X19" s="90">
        <v>204.61999999999998</v>
      </c>
      <c r="Y19" s="91"/>
      <c r="Z19" s="92">
        <v>1</v>
      </c>
      <c r="AA19" s="92">
        <v>1.0071864540263833</v>
      </c>
      <c r="AB19" s="92">
        <v>0.99291537267080743</v>
      </c>
      <c r="AC19" s="92">
        <v>0.5</v>
      </c>
      <c r="AD19" s="92">
        <v>0.5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3">
        <v>0.33334181889143261</v>
      </c>
    </row>
    <row r="20" spans="1:38" x14ac:dyDescent="0.2">
      <c r="A20" s="69" t="s">
        <v>1249</v>
      </c>
      <c r="B20" s="74" t="s">
        <v>741</v>
      </c>
      <c r="C20" s="74" t="s">
        <v>1250</v>
      </c>
      <c r="D20" s="74" t="s">
        <v>732</v>
      </c>
      <c r="E20" s="68">
        <v>32000</v>
      </c>
      <c r="F20" s="89">
        <v>46.79</v>
      </c>
      <c r="G20" s="89">
        <v>47.52</v>
      </c>
      <c r="H20" s="89">
        <v>47.52</v>
      </c>
      <c r="I20" s="89">
        <v>0</v>
      </c>
      <c r="J20" s="89"/>
      <c r="K20" s="89">
        <v>93.58</v>
      </c>
      <c r="L20" s="89">
        <v>94.31</v>
      </c>
      <c r="M20" s="89">
        <v>94.31</v>
      </c>
      <c r="N20" s="89">
        <v>47.52</v>
      </c>
      <c r="O20" s="89">
        <v>47.52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/>
      <c r="X20" s="90">
        <v>377.23999999999995</v>
      </c>
      <c r="Y20" s="91"/>
      <c r="Z20" s="92">
        <v>2</v>
      </c>
      <c r="AA20" s="92">
        <v>2.0156016242786921</v>
      </c>
      <c r="AB20" s="92">
        <v>1.9846380471380471</v>
      </c>
      <c r="AC20" s="92">
        <v>1</v>
      </c>
      <c r="AD20" s="92">
        <v>1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3">
        <v>0.66668663928472827</v>
      </c>
    </row>
    <row r="21" spans="1:38" x14ac:dyDescent="0.2">
      <c r="A21" s="69" t="s">
        <v>1251</v>
      </c>
      <c r="B21" s="74" t="s">
        <v>742</v>
      </c>
      <c r="C21" s="74" t="s">
        <v>1252</v>
      </c>
      <c r="D21" s="74" t="s">
        <v>732</v>
      </c>
      <c r="E21" s="68">
        <v>32000</v>
      </c>
      <c r="F21" s="89">
        <v>9.3699999999999992</v>
      </c>
      <c r="G21" s="89">
        <v>9.41</v>
      </c>
      <c r="H21" s="89">
        <v>9.32</v>
      </c>
      <c r="I21" s="89">
        <v>9.35</v>
      </c>
      <c r="J21" s="89"/>
      <c r="K21" s="89">
        <v>552.83000000000004</v>
      </c>
      <c r="L21" s="89">
        <v>581.70000000000005</v>
      </c>
      <c r="M21" s="89">
        <v>620.26</v>
      </c>
      <c r="N21" s="89">
        <v>716.08500000000004</v>
      </c>
      <c r="O21" s="89">
        <v>871.91500000000008</v>
      </c>
      <c r="P21" s="89">
        <v>997.24</v>
      </c>
      <c r="Q21" s="89">
        <v>988.55</v>
      </c>
      <c r="R21" s="89">
        <v>995.08500000000004</v>
      </c>
      <c r="S21" s="89">
        <v>958.375</v>
      </c>
      <c r="T21" s="89">
        <v>920.97499999999991</v>
      </c>
      <c r="U21" s="89">
        <v>939.67499999999995</v>
      </c>
      <c r="V21" s="89">
        <v>944.34999999999991</v>
      </c>
      <c r="W21" s="89"/>
      <c r="X21" s="90">
        <v>10087.039999999999</v>
      </c>
      <c r="Y21" s="91"/>
      <c r="Z21" s="92">
        <v>59.000000000000007</v>
      </c>
      <c r="AA21" s="92">
        <v>62.081109925293497</v>
      </c>
      <c r="AB21" s="92">
        <v>65.914984059511156</v>
      </c>
      <c r="AC21" s="92">
        <v>76.098299681190227</v>
      </c>
      <c r="AD21" s="92">
        <v>93.553111587982841</v>
      </c>
      <c r="AE21" s="92">
        <v>107</v>
      </c>
      <c r="AF21" s="92">
        <v>106.06759656652359</v>
      </c>
      <c r="AG21" s="92">
        <v>106.42620320855616</v>
      </c>
      <c r="AH21" s="92">
        <v>102.5</v>
      </c>
      <c r="AI21" s="92">
        <v>98.5</v>
      </c>
      <c r="AJ21" s="92">
        <v>100.5</v>
      </c>
      <c r="AK21" s="92">
        <v>101</v>
      </c>
      <c r="AL21" s="93">
        <v>89.88677541908811</v>
      </c>
    </row>
    <row r="22" spans="1:38" x14ac:dyDescent="0.2">
      <c r="A22" s="69" t="s">
        <v>1253</v>
      </c>
      <c r="B22" s="74" t="s">
        <v>743</v>
      </c>
      <c r="C22" s="74" t="s">
        <v>1254</v>
      </c>
      <c r="D22" s="74" t="s">
        <v>732</v>
      </c>
      <c r="E22" s="68">
        <v>32000</v>
      </c>
      <c r="F22" s="89">
        <v>12.78</v>
      </c>
      <c r="G22" s="89">
        <v>12.87</v>
      </c>
      <c r="H22" s="89">
        <v>12.75</v>
      </c>
      <c r="I22" s="89">
        <v>12.79</v>
      </c>
      <c r="J22" s="89"/>
      <c r="K22" s="89">
        <v>4314.87</v>
      </c>
      <c r="L22" s="89">
        <v>4710.28</v>
      </c>
      <c r="M22" s="89">
        <v>4960.6450000000004</v>
      </c>
      <c r="N22" s="89">
        <v>5086.2749999999996</v>
      </c>
      <c r="O22" s="89">
        <v>5174.6449999999995</v>
      </c>
      <c r="P22" s="89">
        <v>5110.2299999999996</v>
      </c>
      <c r="Q22" s="89">
        <v>5285.5950000000003</v>
      </c>
      <c r="R22" s="89">
        <v>5359.33</v>
      </c>
      <c r="S22" s="89">
        <v>5396.46</v>
      </c>
      <c r="T22" s="89">
        <v>5466.375</v>
      </c>
      <c r="U22" s="89">
        <v>5470.78</v>
      </c>
      <c r="V22" s="89">
        <v>5480.3649999999998</v>
      </c>
      <c r="W22" s="89"/>
      <c r="X22" s="90">
        <v>61815.85</v>
      </c>
      <c r="Y22" s="91"/>
      <c r="Z22" s="92">
        <v>337.62676056338029</v>
      </c>
      <c r="AA22" s="92">
        <v>368.56651017214398</v>
      </c>
      <c r="AB22" s="92">
        <v>385.44250194250202</v>
      </c>
      <c r="AC22" s="92">
        <v>395.2039627039627</v>
      </c>
      <c r="AD22" s="92">
        <v>405.85450980392153</v>
      </c>
      <c r="AE22" s="92">
        <v>400.80235294117642</v>
      </c>
      <c r="AF22" s="92">
        <v>414.5564705882353</v>
      </c>
      <c r="AG22" s="92">
        <v>419.02501954652075</v>
      </c>
      <c r="AH22" s="92">
        <v>421.92806880375298</v>
      </c>
      <c r="AI22" s="92">
        <v>427.39444878811577</v>
      </c>
      <c r="AJ22" s="92">
        <v>427.73885848319003</v>
      </c>
      <c r="AK22" s="92">
        <v>428.48827208756842</v>
      </c>
      <c r="AL22" s="93">
        <v>402.71897803537246</v>
      </c>
    </row>
    <row r="23" spans="1:38" x14ac:dyDescent="0.2">
      <c r="A23" s="69" t="s">
        <v>1255</v>
      </c>
      <c r="B23" s="74" t="s">
        <v>744</v>
      </c>
      <c r="C23" s="74" t="s">
        <v>1256</v>
      </c>
      <c r="D23" s="74" t="s">
        <v>732</v>
      </c>
      <c r="E23" s="68">
        <v>32000</v>
      </c>
      <c r="F23" s="89">
        <v>20.21</v>
      </c>
      <c r="G23" s="89">
        <v>20.39</v>
      </c>
      <c r="H23" s="89">
        <v>20.21</v>
      </c>
      <c r="I23" s="89">
        <v>20.27</v>
      </c>
      <c r="J23" s="89"/>
      <c r="K23" s="89">
        <v>550.16</v>
      </c>
      <c r="L23" s="89">
        <v>559.46499999999992</v>
      </c>
      <c r="M23" s="89">
        <v>562.08500000000004</v>
      </c>
      <c r="N23" s="89">
        <v>1101.895</v>
      </c>
      <c r="O23" s="89">
        <v>2132.3200000000002</v>
      </c>
      <c r="P23" s="89">
        <v>2555.4549999999999</v>
      </c>
      <c r="Q23" s="89">
        <v>2489.9749999999999</v>
      </c>
      <c r="R23" s="89">
        <v>2435.0050000000001</v>
      </c>
      <c r="S23" s="89">
        <v>2414.37</v>
      </c>
      <c r="T23" s="89">
        <v>2363.3599999999997</v>
      </c>
      <c r="U23" s="89">
        <v>2372.9949999999999</v>
      </c>
      <c r="V23" s="89">
        <v>2311.0549999999998</v>
      </c>
      <c r="W23" s="89"/>
      <c r="X23" s="90">
        <v>21848.14</v>
      </c>
      <c r="Y23" s="91"/>
      <c r="Z23" s="92">
        <v>27.222167243938642</v>
      </c>
      <c r="AA23" s="92">
        <v>27.682582879762489</v>
      </c>
      <c r="AB23" s="92">
        <v>27.566699362432566</v>
      </c>
      <c r="AC23" s="92">
        <v>54.040951446787638</v>
      </c>
      <c r="AD23" s="92">
        <v>105.50816427511134</v>
      </c>
      <c r="AE23" s="92">
        <v>126.44507669470558</v>
      </c>
      <c r="AF23" s="92">
        <v>123.20509648688767</v>
      </c>
      <c r="AG23" s="92">
        <v>120.12851504686729</v>
      </c>
      <c r="AH23" s="92">
        <v>119.11050814010854</v>
      </c>
      <c r="AI23" s="92">
        <v>116.59398125308336</v>
      </c>
      <c r="AJ23" s="92">
        <v>117.06931425752343</v>
      </c>
      <c r="AK23" s="92">
        <v>114.01356684755797</v>
      </c>
      <c r="AL23" s="93">
        <v>89.882218661230539</v>
      </c>
    </row>
    <row r="24" spans="1:38" x14ac:dyDescent="0.2">
      <c r="A24" s="69" t="s">
        <v>1257</v>
      </c>
      <c r="B24" s="74" t="s">
        <v>745</v>
      </c>
      <c r="C24" s="74" t="s">
        <v>1258</v>
      </c>
      <c r="D24" s="74" t="s">
        <v>732</v>
      </c>
      <c r="E24" s="68">
        <v>32000</v>
      </c>
      <c r="F24" s="89">
        <v>19.21</v>
      </c>
      <c r="G24" s="89">
        <v>19.39</v>
      </c>
      <c r="H24" s="89">
        <v>19.21</v>
      </c>
      <c r="I24" s="89">
        <v>19.27</v>
      </c>
      <c r="J24" s="89"/>
      <c r="K24" s="89">
        <v>46455.950000000004</v>
      </c>
      <c r="L24" s="89">
        <v>46544.65</v>
      </c>
      <c r="M24" s="89">
        <v>46775.485000000015</v>
      </c>
      <c r="N24" s="89">
        <v>49363.315000000002</v>
      </c>
      <c r="O24" s="89">
        <v>54402.540000000008</v>
      </c>
      <c r="P24" s="89">
        <v>56601.664999999994</v>
      </c>
      <c r="Q24" s="89">
        <v>56334.335000000006</v>
      </c>
      <c r="R24" s="89">
        <v>57180.934999999998</v>
      </c>
      <c r="S24" s="89">
        <v>57364.534999999996</v>
      </c>
      <c r="T24" s="89">
        <v>57604.14</v>
      </c>
      <c r="U24" s="89">
        <v>57618.21</v>
      </c>
      <c r="V24" s="89">
        <v>57490.67</v>
      </c>
      <c r="W24" s="89"/>
      <c r="X24" s="90">
        <v>643736.43000000005</v>
      </c>
      <c r="Y24" s="91"/>
      <c r="Z24" s="92">
        <v>2418.3211868818325</v>
      </c>
      <c r="AA24" s="92">
        <v>2422.9385736595523</v>
      </c>
      <c r="AB24" s="92">
        <v>2412.3509541000521</v>
      </c>
      <c r="AC24" s="92">
        <v>2545.8130479628676</v>
      </c>
      <c r="AD24" s="92">
        <v>2831.9906298802712</v>
      </c>
      <c r="AE24" s="92">
        <v>2946.4687662675683</v>
      </c>
      <c r="AF24" s="92">
        <v>2932.5525767829258</v>
      </c>
      <c r="AG24" s="92">
        <v>2967.3552153606643</v>
      </c>
      <c r="AH24" s="92">
        <v>2976.882978723404</v>
      </c>
      <c r="AI24" s="92">
        <v>2989.3170731707319</v>
      </c>
      <c r="AJ24" s="92">
        <v>2990.0472236637261</v>
      </c>
      <c r="AK24" s="92">
        <v>2983.4286455630513</v>
      </c>
      <c r="AL24" s="93">
        <v>2784.7889060013872</v>
      </c>
    </row>
    <row r="25" spans="1:38" x14ac:dyDescent="0.2">
      <c r="A25" s="69" t="s">
        <v>1259</v>
      </c>
      <c r="B25" s="74" t="s">
        <v>746</v>
      </c>
      <c r="C25" s="74" t="s">
        <v>1260</v>
      </c>
      <c r="D25" s="74" t="s">
        <v>732</v>
      </c>
      <c r="E25" s="68">
        <v>32000</v>
      </c>
      <c r="F25" s="89">
        <v>57.63</v>
      </c>
      <c r="G25" s="89">
        <v>58.17</v>
      </c>
      <c r="H25" s="89">
        <v>57.63</v>
      </c>
      <c r="I25" s="89">
        <v>57.81</v>
      </c>
      <c r="J25" s="89"/>
      <c r="K25" s="89">
        <v>57.63</v>
      </c>
      <c r="L25" s="89">
        <v>57.63</v>
      </c>
      <c r="M25" s="89">
        <v>58.17</v>
      </c>
      <c r="N25" s="89">
        <v>58.17</v>
      </c>
      <c r="O25" s="89">
        <v>57.63</v>
      </c>
      <c r="P25" s="89">
        <v>57.63</v>
      </c>
      <c r="Q25" s="89">
        <v>57.72</v>
      </c>
      <c r="R25" s="89">
        <v>57.72</v>
      </c>
      <c r="S25" s="89">
        <v>57.81</v>
      </c>
      <c r="T25" s="89">
        <v>57.81</v>
      </c>
      <c r="U25" s="89">
        <v>57.81</v>
      </c>
      <c r="V25" s="89">
        <v>57.81</v>
      </c>
      <c r="W25" s="89"/>
      <c r="X25" s="90">
        <v>693.54</v>
      </c>
      <c r="Y25" s="91"/>
      <c r="Z25" s="92">
        <v>1</v>
      </c>
      <c r="AA25" s="92">
        <v>1</v>
      </c>
      <c r="AB25" s="92">
        <v>1</v>
      </c>
      <c r="AC25" s="92">
        <v>1</v>
      </c>
      <c r="AD25" s="92">
        <v>1</v>
      </c>
      <c r="AE25" s="92">
        <v>1</v>
      </c>
      <c r="AF25" s="92">
        <v>1.0015616866215513</v>
      </c>
      <c r="AG25" s="92">
        <v>0.99844317592112086</v>
      </c>
      <c r="AH25" s="92">
        <v>1</v>
      </c>
      <c r="AI25" s="92">
        <v>1</v>
      </c>
      <c r="AJ25" s="92">
        <v>1</v>
      </c>
      <c r="AK25" s="92">
        <v>1</v>
      </c>
      <c r="AL25" s="93">
        <v>1.0000004052118894</v>
      </c>
    </row>
    <row r="26" spans="1:38" x14ac:dyDescent="0.2">
      <c r="A26" s="69" t="s">
        <v>1261</v>
      </c>
      <c r="B26" s="74" t="s">
        <v>747</v>
      </c>
      <c r="C26" s="74" t="s">
        <v>1262</v>
      </c>
      <c r="D26" s="74" t="s">
        <v>732</v>
      </c>
      <c r="E26" s="68">
        <v>32000</v>
      </c>
      <c r="F26" s="89">
        <v>76.84</v>
      </c>
      <c r="G26" s="89">
        <v>77.56</v>
      </c>
      <c r="H26" s="89">
        <v>76.84</v>
      </c>
      <c r="I26" s="89">
        <v>77.08</v>
      </c>
      <c r="J26" s="89"/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/>
      <c r="X26" s="90">
        <v>0</v>
      </c>
      <c r="Y26" s="91"/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3">
        <v>0</v>
      </c>
    </row>
    <row r="27" spans="1:38" x14ac:dyDescent="0.2">
      <c r="A27" s="69" t="s">
        <v>1263</v>
      </c>
      <c r="B27" s="74" t="s">
        <v>748</v>
      </c>
      <c r="C27" s="74" t="s">
        <v>1264</v>
      </c>
      <c r="D27" s="74" t="s">
        <v>732</v>
      </c>
      <c r="E27" s="68">
        <v>32000</v>
      </c>
      <c r="F27" s="89">
        <v>13.78</v>
      </c>
      <c r="G27" s="89">
        <v>13.87</v>
      </c>
      <c r="H27" s="89">
        <v>13.75</v>
      </c>
      <c r="I27" s="89">
        <v>13.79</v>
      </c>
      <c r="J27" s="89"/>
      <c r="K27" s="89">
        <v>110.24</v>
      </c>
      <c r="L27" s="89">
        <v>110.55500000000001</v>
      </c>
      <c r="M27" s="89">
        <v>121.05000000000001</v>
      </c>
      <c r="N27" s="89">
        <v>120.94499999999999</v>
      </c>
      <c r="O27" s="89">
        <v>124.17</v>
      </c>
      <c r="P27" s="89">
        <v>85.25</v>
      </c>
      <c r="Q27" s="89">
        <v>85.289999999999992</v>
      </c>
      <c r="R27" s="89">
        <v>82.699999999999989</v>
      </c>
      <c r="S27" s="89">
        <v>96.53</v>
      </c>
      <c r="T27" s="89">
        <v>96.53</v>
      </c>
      <c r="U27" s="89">
        <v>107.565</v>
      </c>
      <c r="V27" s="89">
        <v>74.465000000000003</v>
      </c>
      <c r="W27" s="89"/>
      <c r="X27" s="90">
        <v>1215.29</v>
      </c>
      <c r="Y27" s="91"/>
      <c r="Z27" s="92">
        <v>8</v>
      </c>
      <c r="AA27" s="92">
        <v>8.0228592162554442</v>
      </c>
      <c r="AB27" s="92">
        <v>8.7274693583273262</v>
      </c>
      <c r="AC27" s="92">
        <v>8.7198990627253057</v>
      </c>
      <c r="AD27" s="92">
        <v>9.0305454545454555</v>
      </c>
      <c r="AE27" s="92">
        <v>6.2</v>
      </c>
      <c r="AF27" s="92">
        <v>6.20290909090909</v>
      </c>
      <c r="AG27" s="92">
        <v>5.9970993473531538</v>
      </c>
      <c r="AH27" s="92">
        <v>7.0000000000000009</v>
      </c>
      <c r="AI27" s="92">
        <v>7.0000000000000009</v>
      </c>
      <c r="AJ27" s="92">
        <v>7.8002175489485142</v>
      </c>
      <c r="AK27" s="92">
        <v>5.3999274836838298</v>
      </c>
      <c r="AL27" s="93">
        <v>7.3417438802290098</v>
      </c>
    </row>
    <row r="28" spans="1:38" x14ac:dyDescent="0.2">
      <c r="A28" s="69" t="s">
        <v>1265</v>
      </c>
      <c r="B28" s="74" t="s">
        <v>749</v>
      </c>
      <c r="C28" s="74" t="s">
        <v>1266</v>
      </c>
      <c r="D28" s="74" t="s">
        <v>732</v>
      </c>
      <c r="E28" s="68">
        <v>32000</v>
      </c>
      <c r="F28" s="89">
        <v>38.42</v>
      </c>
      <c r="G28" s="89">
        <v>38.78</v>
      </c>
      <c r="H28" s="89">
        <v>38.42</v>
      </c>
      <c r="I28" s="89">
        <v>38.54</v>
      </c>
      <c r="J28" s="89"/>
      <c r="K28" s="89">
        <v>153.68</v>
      </c>
      <c r="L28" s="89">
        <v>154.04000000000002</v>
      </c>
      <c r="M28" s="89">
        <v>115.98</v>
      </c>
      <c r="N28" s="89">
        <v>115.98</v>
      </c>
      <c r="O28" s="89">
        <v>115.62</v>
      </c>
      <c r="P28" s="89">
        <v>115.26</v>
      </c>
      <c r="Q28" s="89">
        <v>115.32</v>
      </c>
      <c r="R28" s="89">
        <v>115.56</v>
      </c>
      <c r="S28" s="89">
        <v>115.62</v>
      </c>
      <c r="T28" s="89">
        <v>115.62</v>
      </c>
      <c r="U28" s="89">
        <v>115.62</v>
      </c>
      <c r="V28" s="89">
        <v>115.62</v>
      </c>
      <c r="W28" s="89"/>
      <c r="X28" s="90">
        <v>1463.9199999999996</v>
      </c>
      <c r="Y28" s="91"/>
      <c r="Z28" s="92">
        <v>4</v>
      </c>
      <c r="AA28" s="92">
        <v>4.0093701197293079</v>
      </c>
      <c r="AB28" s="92">
        <v>2.9907168643630739</v>
      </c>
      <c r="AC28" s="92">
        <v>2.9907168643630739</v>
      </c>
      <c r="AD28" s="92">
        <v>3.0093701197293075</v>
      </c>
      <c r="AE28" s="92">
        <v>3</v>
      </c>
      <c r="AF28" s="92">
        <v>3.0015616866215509</v>
      </c>
      <c r="AG28" s="92">
        <v>2.9984431759211212</v>
      </c>
      <c r="AH28" s="92">
        <v>3</v>
      </c>
      <c r="AI28" s="92">
        <v>3</v>
      </c>
      <c r="AJ28" s="92">
        <v>3</v>
      </c>
      <c r="AK28" s="92">
        <v>3</v>
      </c>
      <c r="AL28" s="93">
        <v>3.1666815692272863</v>
      </c>
    </row>
    <row r="29" spans="1:38" x14ac:dyDescent="0.2">
      <c r="A29" s="69" t="s">
        <v>1267</v>
      </c>
      <c r="B29" s="74" t="s">
        <v>750</v>
      </c>
      <c r="C29" s="74" t="s">
        <v>1268</v>
      </c>
      <c r="D29" s="74" t="s">
        <v>732</v>
      </c>
      <c r="E29" s="68">
        <v>32000</v>
      </c>
      <c r="F29" s="89">
        <v>11.42</v>
      </c>
      <c r="G29" s="89">
        <v>11.48</v>
      </c>
      <c r="H29" s="89">
        <v>11.39</v>
      </c>
      <c r="I29" s="89">
        <v>11.42</v>
      </c>
      <c r="J29" s="89"/>
      <c r="K29" s="89">
        <v>225.86</v>
      </c>
      <c r="L29" s="89">
        <v>228.82</v>
      </c>
      <c r="M29" s="89">
        <v>234.92000000000002</v>
      </c>
      <c r="N29" s="89">
        <v>234.71</v>
      </c>
      <c r="O29" s="89">
        <v>228.43</v>
      </c>
      <c r="P29" s="89">
        <v>227.8</v>
      </c>
      <c r="Q29" s="89">
        <v>205.08</v>
      </c>
      <c r="R29" s="89">
        <v>205.5</v>
      </c>
      <c r="S29" s="89">
        <v>205.56</v>
      </c>
      <c r="T29" s="89">
        <v>194.14000000000001</v>
      </c>
      <c r="U29" s="89">
        <v>182.72</v>
      </c>
      <c r="V29" s="89">
        <v>171.29999999999998</v>
      </c>
      <c r="W29" s="89"/>
      <c r="X29" s="90">
        <v>2544.8399999999997</v>
      </c>
      <c r="Y29" s="91"/>
      <c r="Z29" s="92">
        <v>19.777583187390544</v>
      </c>
      <c r="AA29" s="92">
        <v>20.036777583187391</v>
      </c>
      <c r="AB29" s="92">
        <v>20.463414634146343</v>
      </c>
      <c r="AC29" s="92">
        <v>20.445121951219512</v>
      </c>
      <c r="AD29" s="92">
        <v>20.055311676909568</v>
      </c>
      <c r="AE29" s="92">
        <v>20</v>
      </c>
      <c r="AF29" s="92">
        <v>18.005267778753293</v>
      </c>
      <c r="AG29" s="92">
        <v>17.99474605954466</v>
      </c>
      <c r="AH29" s="92">
        <v>18</v>
      </c>
      <c r="AI29" s="92">
        <v>17</v>
      </c>
      <c r="AJ29" s="92">
        <v>16</v>
      </c>
      <c r="AK29" s="92">
        <v>14.999999999999998</v>
      </c>
      <c r="AL29" s="93">
        <v>18.564851905929277</v>
      </c>
    </row>
    <row r="30" spans="1:38" x14ac:dyDescent="0.2">
      <c r="A30" s="69" t="s">
        <v>1269</v>
      </c>
      <c r="B30" s="74" t="s">
        <v>751</v>
      </c>
      <c r="C30" s="74" t="s">
        <v>1270</v>
      </c>
      <c r="D30" s="74" t="s">
        <v>732</v>
      </c>
      <c r="E30" s="68">
        <v>32000</v>
      </c>
      <c r="F30" s="89">
        <v>9.42</v>
      </c>
      <c r="G30" s="89">
        <v>9.48</v>
      </c>
      <c r="H30" s="89">
        <v>9.39</v>
      </c>
      <c r="I30" s="89">
        <v>9.41</v>
      </c>
      <c r="J30" s="89"/>
      <c r="K30" s="89">
        <v>16830.815000000002</v>
      </c>
      <c r="L30" s="89">
        <v>16956.084999999999</v>
      </c>
      <c r="M30" s="89">
        <v>17041.099999999999</v>
      </c>
      <c r="N30" s="89">
        <v>17047.190000000002</v>
      </c>
      <c r="O30" s="89">
        <v>16914.465</v>
      </c>
      <c r="P30" s="89">
        <v>16809.190000000002</v>
      </c>
      <c r="Q30" s="89">
        <v>16526.395</v>
      </c>
      <c r="R30" s="89">
        <v>16420.849999999999</v>
      </c>
      <c r="S30" s="89">
        <v>16283.995000000001</v>
      </c>
      <c r="T30" s="89">
        <v>16229.61</v>
      </c>
      <c r="U30" s="89">
        <v>16142.51</v>
      </c>
      <c r="V30" s="89">
        <v>15999.665000000001</v>
      </c>
      <c r="W30" s="89"/>
      <c r="X30" s="90">
        <v>199201.87000000002</v>
      </c>
      <c r="Y30" s="91"/>
      <c r="Z30" s="92">
        <v>1786.7107218683655</v>
      </c>
      <c r="AA30" s="92">
        <v>1800.0090233545648</v>
      </c>
      <c r="AB30" s="92">
        <v>1797.5843881856538</v>
      </c>
      <c r="AC30" s="92">
        <v>1798.2267932489453</v>
      </c>
      <c r="AD30" s="92">
        <v>1801.3274760383385</v>
      </c>
      <c r="AE30" s="92">
        <v>1790.1160809371672</v>
      </c>
      <c r="AF30" s="92">
        <v>1759.9994675186367</v>
      </c>
      <c r="AG30" s="92">
        <v>1745.0425079702443</v>
      </c>
      <c r="AH30" s="92">
        <v>1730.498937300744</v>
      </c>
      <c r="AI30" s="92">
        <v>1724.7194473963868</v>
      </c>
      <c r="AJ30" s="92">
        <v>1715.4633368756643</v>
      </c>
      <c r="AK30" s="92">
        <v>1700.2832093517536</v>
      </c>
      <c r="AL30" s="93">
        <v>1762.4984491705391</v>
      </c>
    </row>
    <row r="31" spans="1:38" x14ac:dyDescent="0.2">
      <c r="A31" s="69" t="s">
        <v>1271</v>
      </c>
      <c r="B31" s="74" t="s">
        <v>752</v>
      </c>
      <c r="C31" s="74" t="s">
        <v>1272</v>
      </c>
      <c r="D31" s="74" t="s">
        <v>732</v>
      </c>
      <c r="E31" s="68">
        <v>32000</v>
      </c>
      <c r="F31" s="89">
        <v>28.59</v>
      </c>
      <c r="G31" s="89">
        <v>28.84</v>
      </c>
      <c r="H31" s="89">
        <v>28.59</v>
      </c>
      <c r="I31" s="89">
        <v>28.67</v>
      </c>
      <c r="J31" s="89"/>
      <c r="K31" s="89">
        <v>8716.7799999999988</v>
      </c>
      <c r="L31" s="89">
        <v>8664.31</v>
      </c>
      <c r="M31" s="89">
        <v>8641.4700000000012</v>
      </c>
      <c r="N31" s="89">
        <v>8721.9449999999997</v>
      </c>
      <c r="O31" s="89">
        <v>8760.0049999999992</v>
      </c>
      <c r="P31" s="89">
        <v>8696.9850000000006</v>
      </c>
      <c r="Q31" s="89">
        <v>8610.2250000000004</v>
      </c>
      <c r="R31" s="89">
        <v>8611.1</v>
      </c>
      <c r="S31" s="89">
        <v>8612.1450000000004</v>
      </c>
      <c r="T31" s="89">
        <v>8497.4700000000012</v>
      </c>
      <c r="U31" s="89">
        <v>8363.8450000000012</v>
      </c>
      <c r="V31" s="89">
        <v>8163.3349999999991</v>
      </c>
      <c r="W31" s="89"/>
      <c r="X31" s="90">
        <v>103059.61499999999</v>
      </c>
      <c r="Y31" s="91"/>
      <c r="Z31" s="92">
        <v>304.88912207065403</v>
      </c>
      <c r="AA31" s="92">
        <v>303.05386498775795</v>
      </c>
      <c r="AB31" s="92">
        <v>299.63488210818315</v>
      </c>
      <c r="AC31" s="92">
        <v>302.4252773925104</v>
      </c>
      <c r="AD31" s="92">
        <v>306.40101434067856</v>
      </c>
      <c r="AE31" s="92">
        <v>304.19674711437568</v>
      </c>
      <c r="AF31" s="92">
        <v>301.16211962224554</v>
      </c>
      <c r="AG31" s="92">
        <v>300.35228461806764</v>
      </c>
      <c r="AH31" s="92">
        <v>300.38873386815487</v>
      </c>
      <c r="AI31" s="92">
        <v>296.38890826648066</v>
      </c>
      <c r="AJ31" s="92">
        <v>291.72811301011512</v>
      </c>
      <c r="AK31" s="92">
        <v>284.73439134984301</v>
      </c>
      <c r="AL31" s="93">
        <v>299.61295489575554</v>
      </c>
    </row>
    <row r="32" spans="1:38" x14ac:dyDescent="0.2">
      <c r="A32" s="69" t="s">
        <v>1273</v>
      </c>
      <c r="B32" s="74" t="s">
        <v>753</v>
      </c>
      <c r="C32" s="74" t="s">
        <v>1145</v>
      </c>
      <c r="D32" s="74" t="s">
        <v>732</v>
      </c>
      <c r="E32" s="68">
        <v>32000</v>
      </c>
      <c r="F32" s="89">
        <v>26.59</v>
      </c>
      <c r="G32" s="89">
        <v>26.84</v>
      </c>
      <c r="H32" s="89">
        <v>26.59</v>
      </c>
      <c r="I32" s="89">
        <v>26.67</v>
      </c>
      <c r="J32" s="89"/>
      <c r="K32" s="89">
        <v>711643.17999999993</v>
      </c>
      <c r="L32" s="89">
        <v>711561.495</v>
      </c>
      <c r="M32" s="89">
        <v>718182.40499999991</v>
      </c>
      <c r="N32" s="89">
        <v>724060.66000000015</v>
      </c>
      <c r="O32" s="89">
        <v>725141.62500000012</v>
      </c>
      <c r="P32" s="89">
        <v>724778.90500000014</v>
      </c>
      <c r="Q32" s="89">
        <v>727091.71000000008</v>
      </c>
      <c r="R32" s="89">
        <v>728940.5199999999</v>
      </c>
      <c r="S32" s="89">
        <v>730841.06499999994</v>
      </c>
      <c r="T32" s="89">
        <v>733547.96</v>
      </c>
      <c r="U32" s="89">
        <v>733753.67500000005</v>
      </c>
      <c r="V32" s="89">
        <v>735933.64500000002</v>
      </c>
      <c r="W32" s="89"/>
      <c r="X32" s="90">
        <v>8705476.8449999988</v>
      </c>
      <c r="Y32" s="91"/>
      <c r="Z32" s="92">
        <v>26763.564497931551</v>
      </c>
      <c r="AA32" s="92">
        <v>26760.49247837533</v>
      </c>
      <c r="AB32" s="92">
        <v>26757.913748137107</v>
      </c>
      <c r="AC32" s="92">
        <v>26976.924739195238</v>
      </c>
      <c r="AD32" s="92">
        <v>27271.215682587444</v>
      </c>
      <c r="AE32" s="92">
        <v>27257.574464084249</v>
      </c>
      <c r="AF32" s="92">
        <v>27344.554719819484</v>
      </c>
      <c r="AG32" s="92">
        <v>27331.853018372698</v>
      </c>
      <c r="AH32" s="92">
        <v>27403.114548181475</v>
      </c>
      <c r="AI32" s="92">
        <v>27504.610423697035</v>
      </c>
      <c r="AJ32" s="92">
        <v>27512.323772028496</v>
      </c>
      <c r="AK32" s="92">
        <v>27594.062429696285</v>
      </c>
      <c r="AL32" s="93">
        <v>27206.517043508866</v>
      </c>
    </row>
    <row r="33" spans="1:38" x14ac:dyDescent="0.2">
      <c r="A33" s="69" t="s">
        <v>1274</v>
      </c>
      <c r="B33" s="74" t="s">
        <v>754</v>
      </c>
      <c r="C33" s="74" t="s">
        <v>1275</v>
      </c>
      <c r="D33" s="74" t="s">
        <v>732</v>
      </c>
      <c r="E33" s="68">
        <v>32000</v>
      </c>
      <c r="F33" s="89">
        <v>18.579999999999998</v>
      </c>
      <c r="G33" s="89">
        <v>18.71</v>
      </c>
      <c r="H33" s="89">
        <v>18.55</v>
      </c>
      <c r="I33" s="89">
        <v>18.600000000000001</v>
      </c>
      <c r="J33" s="89"/>
      <c r="K33" s="89">
        <v>2745.1950000000002</v>
      </c>
      <c r="L33" s="89">
        <v>2745.49</v>
      </c>
      <c r="M33" s="89">
        <v>2743.4949999999999</v>
      </c>
      <c r="N33" s="89">
        <v>2714.355</v>
      </c>
      <c r="O33" s="89">
        <v>2623.4549999999999</v>
      </c>
      <c r="P33" s="89">
        <v>2578.4449999999997</v>
      </c>
      <c r="Q33" s="89">
        <v>2483.5149999999999</v>
      </c>
      <c r="R33" s="89">
        <v>2422.5749999999998</v>
      </c>
      <c r="S33" s="89">
        <v>2402.1899999999996</v>
      </c>
      <c r="T33" s="89">
        <v>2353.83</v>
      </c>
      <c r="U33" s="89">
        <v>2399.4</v>
      </c>
      <c r="V33" s="89">
        <v>2369.12</v>
      </c>
      <c r="W33" s="89"/>
      <c r="X33" s="90">
        <v>30581.064999999999</v>
      </c>
      <c r="Y33" s="91"/>
      <c r="Z33" s="92">
        <v>147.75000000000003</v>
      </c>
      <c r="AA33" s="92">
        <v>147.76587728740583</v>
      </c>
      <c r="AB33" s="92">
        <v>146.63254943880276</v>
      </c>
      <c r="AC33" s="92">
        <v>145.07509353287011</v>
      </c>
      <c r="AD33" s="92">
        <v>141.42614555256063</v>
      </c>
      <c r="AE33" s="92">
        <v>138.99973045822099</v>
      </c>
      <c r="AF33" s="92">
        <v>133.88221024258758</v>
      </c>
      <c r="AG33" s="92">
        <v>130.24596774193546</v>
      </c>
      <c r="AH33" s="92">
        <v>129.14999999999998</v>
      </c>
      <c r="AI33" s="92">
        <v>126.54999999999998</v>
      </c>
      <c r="AJ33" s="92">
        <v>129</v>
      </c>
      <c r="AK33" s="92">
        <v>127.37204301075268</v>
      </c>
      <c r="AL33" s="93">
        <v>136.98746810542798</v>
      </c>
    </row>
    <row r="34" spans="1:38" s="67" customFormat="1" x14ac:dyDescent="0.2">
      <c r="A34" s="69" t="s">
        <v>1276</v>
      </c>
      <c r="B34" s="74" t="s">
        <v>755</v>
      </c>
      <c r="C34" s="74" t="s">
        <v>1277</v>
      </c>
      <c r="D34" s="74" t="s">
        <v>732</v>
      </c>
      <c r="E34" s="68">
        <v>32000</v>
      </c>
      <c r="F34" s="89">
        <v>16.579999999999998</v>
      </c>
      <c r="G34" s="89">
        <v>16.71</v>
      </c>
      <c r="H34" s="89">
        <v>16.55</v>
      </c>
      <c r="I34" s="89">
        <v>16.59</v>
      </c>
      <c r="J34" s="89"/>
      <c r="K34" s="89">
        <v>190054.17</v>
      </c>
      <c r="L34" s="89">
        <v>190439.08000000002</v>
      </c>
      <c r="M34" s="89">
        <v>191854.09999999998</v>
      </c>
      <c r="N34" s="89">
        <v>191254.84499999997</v>
      </c>
      <c r="O34" s="89">
        <v>189641.84999999998</v>
      </c>
      <c r="P34" s="89">
        <v>187761.98500000002</v>
      </c>
      <c r="Q34" s="89">
        <v>185692.36000000002</v>
      </c>
      <c r="R34" s="89">
        <v>185053.03</v>
      </c>
      <c r="S34" s="89">
        <v>184602.48499999999</v>
      </c>
      <c r="T34" s="89">
        <v>182247.245</v>
      </c>
      <c r="U34" s="89">
        <v>181968.63</v>
      </c>
      <c r="V34" s="89">
        <v>180178.71500000003</v>
      </c>
      <c r="W34" s="89"/>
      <c r="X34" s="90">
        <v>2240748.4950000001</v>
      </c>
      <c r="Y34" s="91"/>
      <c r="Z34" s="92">
        <v>11462.857056694815</v>
      </c>
      <c r="AA34" s="92">
        <v>11486.072376357059</v>
      </c>
      <c r="AB34" s="92">
        <v>11481.39437462597</v>
      </c>
      <c r="AC34" s="92">
        <v>11445.532315978453</v>
      </c>
      <c r="AD34" s="92">
        <v>11458.722054380663</v>
      </c>
      <c r="AE34" s="92">
        <v>11345.135045317222</v>
      </c>
      <c r="AF34" s="92">
        <v>11220.082175226587</v>
      </c>
      <c r="AG34" s="92">
        <v>11154.492465340567</v>
      </c>
      <c r="AH34" s="92">
        <v>11127.334840265219</v>
      </c>
      <c r="AI34" s="92">
        <v>10985.367389993971</v>
      </c>
      <c r="AJ34" s="92">
        <v>10968.573236889693</v>
      </c>
      <c r="AK34" s="92">
        <v>10860.682037371913</v>
      </c>
      <c r="AL34" s="93">
        <v>11249.687114036844</v>
      </c>
    </row>
    <row r="35" spans="1:38" x14ac:dyDescent="0.2">
      <c r="A35" s="69" t="s">
        <v>1278</v>
      </c>
      <c r="B35" s="74" t="s">
        <v>756</v>
      </c>
      <c r="C35" s="74" t="s">
        <v>1279</v>
      </c>
      <c r="D35" s="74" t="s">
        <v>732</v>
      </c>
      <c r="E35" s="68">
        <v>32000</v>
      </c>
      <c r="F35" s="89">
        <v>15.92</v>
      </c>
      <c r="G35" s="89">
        <v>16</v>
      </c>
      <c r="H35" s="89">
        <v>15.88</v>
      </c>
      <c r="I35" s="89">
        <v>15.93</v>
      </c>
      <c r="J35" s="89"/>
      <c r="K35" s="89">
        <v>47.76</v>
      </c>
      <c r="L35" s="89">
        <v>39.840000000000003</v>
      </c>
      <c r="M35" s="89">
        <v>39.92</v>
      </c>
      <c r="N35" s="89">
        <v>31.939999999999998</v>
      </c>
      <c r="O35" s="89">
        <v>31.82</v>
      </c>
      <c r="P35" s="89">
        <v>31.76</v>
      </c>
      <c r="Q35" s="89">
        <v>31.785</v>
      </c>
      <c r="R35" s="89">
        <v>47.715000000000003</v>
      </c>
      <c r="S35" s="89">
        <v>47.79</v>
      </c>
      <c r="T35" s="89">
        <v>47.79</v>
      </c>
      <c r="U35" s="89">
        <v>63.72</v>
      </c>
      <c r="V35" s="89">
        <v>63.72</v>
      </c>
      <c r="W35" s="89"/>
      <c r="X35" s="90">
        <v>525.56000000000006</v>
      </c>
      <c r="Y35" s="91"/>
      <c r="Z35" s="92">
        <v>3</v>
      </c>
      <c r="AA35" s="92">
        <v>2.5025125628140708</v>
      </c>
      <c r="AB35" s="92">
        <v>2.4950000000000001</v>
      </c>
      <c r="AC35" s="92">
        <v>1.9962499999999999</v>
      </c>
      <c r="AD35" s="92">
        <v>2.0037783375314859</v>
      </c>
      <c r="AE35" s="92">
        <v>2</v>
      </c>
      <c r="AF35" s="92">
        <v>2.0015743073047858</v>
      </c>
      <c r="AG35" s="92">
        <v>2.9952919020715632</v>
      </c>
      <c r="AH35" s="92">
        <v>3</v>
      </c>
      <c r="AI35" s="92">
        <v>3</v>
      </c>
      <c r="AJ35" s="92">
        <v>4</v>
      </c>
      <c r="AK35" s="92">
        <v>4</v>
      </c>
      <c r="AL35" s="93">
        <v>2.7495339258101588</v>
      </c>
    </row>
    <row r="36" spans="1:38" x14ac:dyDescent="0.2">
      <c r="A36" s="69" t="s">
        <v>1280</v>
      </c>
      <c r="B36" s="74" t="s">
        <v>757</v>
      </c>
      <c r="C36" s="74" t="s">
        <v>1281</v>
      </c>
      <c r="D36" s="74" t="s">
        <v>732</v>
      </c>
      <c r="E36" s="68">
        <v>32000</v>
      </c>
      <c r="F36" s="89">
        <v>12.92</v>
      </c>
      <c r="G36" s="89">
        <v>13</v>
      </c>
      <c r="H36" s="89">
        <v>12.88</v>
      </c>
      <c r="I36" s="89">
        <v>12.92</v>
      </c>
      <c r="J36" s="89"/>
      <c r="K36" s="89">
        <v>2403.12</v>
      </c>
      <c r="L36" s="89">
        <v>2472.16</v>
      </c>
      <c r="M36" s="89">
        <v>2615.1000000000004</v>
      </c>
      <c r="N36" s="89">
        <v>2612.96</v>
      </c>
      <c r="O36" s="89">
        <v>2608.36</v>
      </c>
      <c r="P36" s="89">
        <v>2525.91</v>
      </c>
      <c r="Q36" s="89">
        <v>2546.91</v>
      </c>
      <c r="R36" s="89">
        <v>2581.92</v>
      </c>
      <c r="S36" s="89">
        <v>2545.2399999999998</v>
      </c>
      <c r="T36" s="89">
        <v>2519.44</v>
      </c>
      <c r="U36" s="89">
        <v>2557.1</v>
      </c>
      <c r="V36" s="89">
        <v>2538.7799999999997</v>
      </c>
      <c r="W36" s="89"/>
      <c r="X36" s="90">
        <v>30526.999999999996</v>
      </c>
      <c r="Y36" s="91"/>
      <c r="Z36" s="92">
        <v>186</v>
      </c>
      <c r="AA36" s="92">
        <v>191.343653250774</v>
      </c>
      <c r="AB36" s="92">
        <v>201.1615384615385</v>
      </c>
      <c r="AC36" s="92">
        <v>200.99692307692308</v>
      </c>
      <c r="AD36" s="92">
        <v>202.51242236024845</v>
      </c>
      <c r="AE36" s="92">
        <v>196.11102484472048</v>
      </c>
      <c r="AF36" s="92">
        <v>197.74145962732916</v>
      </c>
      <c r="AG36" s="92">
        <v>199.83900928792571</v>
      </c>
      <c r="AH36" s="92">
        <v>196.99999999999997</v>
      </c>
      <c r="AI36" s="92">
        <v>195.00309597523221</v>
      </c>
      <c r="AJ36" s="92">
        <v>197.91795665634675</v>
      </c>
      <c r="AK36" s="92">
        <v>196.49999999999997</v>
      </c>
      <c r="AL36" s="93">
        <v>196.84392362841984</v>
      </c>
    </row>
    <row r="37" spans="1:38" x14ac:dyDescent="0.2">
      <c r="A37" s="69" t="s">
        <v>1282</v>
      </c>
      <c r="B37" s="74" t="s">
        <v>758</v>
      </c>
      <c r="C37" s="74" t="s">
        <v>1283</v>
      </c>
      <c r="D37" s="74" t="s">
        <v>732</v>
      </c>
      <c r="E37" s="68">
        <v>32000</v>
      </c>
      <c r="F37" s="89">
        <v>38.24</v>
      </c>
      <c r="G37" s="89">
        <v>38.61</v>
      </c>
      <c r="H37" s="89">
        <v>38.28</v>
      </c>
      <c r="I37" s="89">
        <v>38.380000000000003</v>
      </c>
      <c r="J37" s="89"/>
      <c r="K37" s="89">
        <v>3029.46</v>
      </c>
      <c r="L37" s="89">
        <v>3091.24</v>
      </c>
      <c r="M37" s="89">
        <v>3061.33</v>
      </c>
      <c r="N37" s="89">
        <v>3096.2249999999999</v>
      </c>
      <c r="O37" s="89">
        <v>3093.5150000000003</v>
      </c>
      <c r="P37" s="89">
        <v>3135.7649999999999</v>
      </c>
      <c r="Q37" s="89">
        <v>3161.34</v>
      </c>
      <c r="R37" s="89">
        <v>3217.2849999999999</v>
      </c>
      <c r="S37" s="89">
        <v>3175.9399999999996</v>
      </c>
      <c r="T37" s="89">
        <v>3089.59</v>
      </c>
      <c r="U37" s="89">
        <v>3098.12</v>
      </c>
      <c r="V37" s="89">
        <v>2993.6350000000002</v>
      </c>
      <c r="W37" s="89"/>
      <c r="X37" s="90">
        <v>37243.445</v>
      </c>
      <c r="Y37" s="91"/>
      <c r="Z37" s="92">
        <v>79.222280334728026</v>
      </c>
      <c r="AA37" s="92">
        <v>80.837866108786599</v>
      </c>
      <c r="AB37" s="92">
        <v>79.288526288526285</v>
      </c>
      <c r="AC37" s="92">
        <v>80.192307692307693</v>
      </c>
      <c r="AD37" s="92">
        <v>80.812826541274816</v>
      </c>
      <c r="AE37" s="92">
        <v>81.916536050156736</v>
      </c>
      <c r="AF37" s="92">
        <v>82.584639498432608</v>
      </c>
      <c r="AG37" s="92">
        <v>83.827123501823863</v>
      </c>
      <c r="AH37" s="92">
        <v>82.74986972381447</v>
      </c>
      <c r="AI37" s="92">
        <v>80.5</v>
      </c>
      <c r="AJ37" s="92">
        <v>80.722251172485656</v>
      </c>
      <c r="AK37" s="92">
        <v>77.999869723814484</v>
      </c>
      <c r="AL37" s="93">
        <v>80.887841386345926</v>
      </c>
    </row>
    <row r="38" spans="1:38" x14ac:dyDescent="0.2">
      <c r="A38" s="69" t="s">
        <v>1284</v>
      </c>
      <c r="B38" s="74" t="s">
        <v>759</v>
      </c>
      <c r="C38" s="74" t="s">
        <v>1146</v>
      </c>
      <c r="D38" s="74" t="s">
        <v>732</v>
      </c>
      <c r="E38" s="68">
        <v>32000</v>
      </c>
      <c r="F38" s="89">
        <v>35.24</v>
      </c>
      <c r="G38" s="89">
        <v>35.61</v>
      </c>
      <c r="H38" s="89">
        <v>35.28</v>
      </c>
      <c r="I38" s="89">
        <v>35.369999999999997</v>
      </c>
      <c r="J38" s="89"/>
      <c r="K38" s="89">
        <v>274250.54000000004</v>
      </c>
      <c r="L38" s="89">
        <v>276577.08000000007</v>
      </c>
      <c r="M38" s="89">
        <v>279451.97499999998</v>
      </c>
      <c r="N38" s="89">
        <v>286627.78499999997</v>
      </c>
      <c r="O38" s="89">
        <v>292789.83499999996</v>
      </c>
      <c r="P38" s="89">
        <v>298381.88</v>
      </c>
      <c r="Q38" s="89">
        <v>300585.91500000004</v>
      </c>
      <c r="R38" s="89">
        <v>310322.52999999997</v>
      </c>
      <c r="S38" s="89">
        <v>318048.64000000001</v>
      </c>
      <c r="T38" s="89">
        <v>322093.54999999993</v>
      </c>
      <c r="U38" s="89">
        <v>324523.97499999998</v>
      </c>
      <c r="V38" s="89">
        <v>327528.2</v>
      </c>
      <c r="W38" s="89"/>
      <c r="X38" s="90">
        <v>3611181.9050000003</v>
      </c>
      <c r="Y38" s="91"/>
      <c r="Z38" s="92">
        <v>7782.3649262202052</v>
      </c>
      <c r="AA38" s="92">
        <v>7848.3847900113524</v>
      </c>
      <c r="AB38" s="92">
        <v>7847.5702049985957</v>
      </c>
      <c r="AC38" s="92">
        <v>8049.0812973883731</v>
      </c>
      <c r="AD38" s="92">
        <v>8299.0316043083894</v>
      </c>
      <c r="AE38" s="92">
        <v>8457.5362811791383</v>
      </c>
      <c r="AF38" s="92">
        <v>8520.0089285714294</v>
      </c>
      <c r="AG38" s="92">
        <v>8773.6084252191122</v>
      </c>
      <c r="AH38" s="92">
        <v>8992.0452360757718</v>
      </c>
      <c r="AI38" s="92">
        <v>9106.4051456036177</v>
      </c>
      <c r="AJ38" s="92">
        <v>9175.1194515125808</v>
      </c>
      <c r="AK38" s="92">
        <v>9260.0565450947142</v>
      </c>
      <c r="AL38" s="93">
        <v>8509.2677363486091</v>
      </c>
    </row>
    <row r="39" spans="1:38" x14ac:dyDescent="0.2">
      <c r="A39" s="69" t="s">
        <v>1285</v>
      </c>
      <c r="B39" s="74" t="s">
        <v>760</v>
      </c>
      <c r="C39" s="74" t="s">
        <v>1286</v>
      </c>
      <c r="D39" s="74" t="s">
        <v>732</v>
      </c>
      <c r="E39" s="68">
        <v>32000</v>
      </c>
      <c r="F39" s="89">
        <v>24.76</v>
      </c>
      <c r="G39" s="89">
        <v>24.94</v>
      </c>
      <c r="H39" s="89">
        <v>24.73</v>
      </c>
      <c r="I39" s="89">
        <v>24.8</v>
      </c>
      <c r="J39" s="89"/>
      <c r="K39" s="89">
        <v>173.32</v>
      </c>
      <c r="L39" s="89">
        <v>173.41</v>
      </c>
      <c r="M39" s="89">
        <v>174.48999999999998</v>
      </c>
      <c r="N39" s="89">
        <v>174.47499999999999</v>
      </c>
      <c r="O39" s="89">
        <v>173.215</v>
      </c>
      <c r="P39" s="89">
        <v>173.10999999999999</v>
      </c>
      <c r="Q39" s="89">
        <v>173.32</v>
      </c>
      <c r="R39" s="89">
        <v>198.19</v>
      </c>
      <c r="S39" s="89">
        <v>223.2</v>
      </c>
      <c r="T39" s="89">
        <v>198.4</v>
      </c>
      <c r="U39" s="89">
        <v>198.4</v>
      </c>
      <c r="V39" s="89">
        <v>178.56</v>
      </c>
      <c r="W39" s="89"/>
      <c r="X39" s="90">
        <v>2212.09</v>
      </c>
      <c r="Y39" s="91"/>
      <c r="Z39" s="92">
        <v>6.9999999999999991</v>
      </c>
      <c r="AA39" s="92">
        <v>7.0036348949919223</v>
      </c>
      <c r="AB39" s="92">
        <v>6.9963913392141128</v>
      </c>
      <c r="AC39" s="92">
        <v>6.995789895749799</v>
      </c>
      <c r="AD39" s="92">
        <v>7.0042458552365545</v>
      </c>
      <c r="AE39" s="92">
        <v>6.9999999999999991</v>
      </c>
      <c r="AF39" s="92">
        <v>7.008491710473109</v>
      </c>
      <c r="AG39" s="92">
        <v>7.9915322580645158</v>
      </c>
      <c r="AH39" s="92">
        <v>9</v>
      </c>
      <c r="AI39" s="92">
        <v>8</v>
      </c>
      <c r="AJ39" s="92">
        <v>8</v>
      </c>
      <c r="AK39" s="92">
        <v>7.2</v>
      </c>
      <c r="AL39" s="93">
        <v>7.4333404961441678</v>
      </c>
    </row>
    <row r="40" spans="1:38" x14ac:dyDescent="0.2">
      <c r="A40" s="69" t="s">
        <v>1287</v>
      </c>
      <c r="B40" s="74" t="s">
        <v>761</v>
      </c>
      <c r="C40" s="74" t="s">
        <v>1288</v>
      </c>
      <c r="D40" s="74" t="s">
        <v>732</v>
      </c>
      <c r="E40" s="68">
        <v>32000</v>
      </c>
      <c r="F40" s="89">
        <v>21.76</v>
      </c>
      <c r="G40" s="89">
        <v>21.94</v>
      </c>
      <c r="H40" s="89">
        <v>21.73</v>
      </c>
      <c r="I40" s="89">
        <v>21.79</v>
      </c>
      <c r="J40" s="89"/>
      <c r="K40" s="89">
        <v>34871.539999999994</v>
      </c>
      <c r="L40" s="89">
        <v>35230.855000000003</v>
      </c>
      <c r="M40" s="89">
        <v>35663.160000000003</v>
      </c>
      <c r="N40" s="89">
        <v>36742.474999999999</v>
      </c>
      <c r="O40" s="89">
        <v>35624.555</v>
      </c>
      <c r="P40" s="89">
        <v>34886.53</v>
      </c>
      <c r="Q40" s="89">
        <v>34813.644999999997</v>
      </c>
      <c r="R40" s="89">
        <v>34510.004999999997</v>
      </c>
      <c r="S40" s="89">
        <v>34680.85</v>
      </c>
      <c r="T40" s="89">
        <v>34355.26</v>
      </c>
      <c r="U40" s="89">
        <v>34227.82</v>
      </c>
      <c r="V40" s="89">
        <v>35251.094999999994</v>
      </c>
      <c r="W40" s="89"/>
      <c r="X40" s="90">
        <v>420857.78999999992</v>
      </c>
      <c r="Y40" s="91"/>
      <c r="Z40" s="92">
        <v>1602.552389705882</v>
      </c>
      <c r="AA40" s="92">
        <v>1619.0650275735295</v>
      </c>
      <c r="AB40" s="92">
        <v>1625.4858705560621</v>
      </c>
      <c r="AC40" s="92">
        <v>1674.679808568824</v>
      </c>
      <c r="AD40" s="92">
        <v>1639.4180855959503</v>
      </c>
      <c r="AE40" s="92">
        <v>1605.4546709618039</v>
      </c>
      <c r="AF40" s="92">
        <v>1602.1005522319372</v>
      </c>
      <c r="AG40" s="92">
        <v>1583.7542450665442</v>
      </c>
      <c r="AH40" s="92">
        <v>1591.594768242313</v>
      </c>
      <c r="AI40" s="92">
        <v>1576.652592932538</v>
      </c>
      <c r="AJ40" s="92">
        <v>1570.8040385497936</v>
      </c>
      <c r="AK40" s="92">
        <v>1617.7648003671407</v>
      </c>
      <c r="AL40" s="93">
        <v>1609.1105708626935</v>
      </c>
    </row>
    <row r="41" spans="1:38" x14ac:dyDescent="0.2">
      <c r="A41" s="69" t="s">
        <v>1289</v>
      </c>
      <c r="B41" s="74" t="s">
        <v>762</v>
      </c>
      <c r="C41" s="74" t="s">
        <v>1151</v>
      </c>
      <c r="D41" s="74" t="s">
        <v>763</v>
      </c>
      <c r="E41" s="68">
        <v>32001</v>
      </c>
      <c r="F41" s="89">
        <v>32.04</v>
      </c>
      <c r="G41" s="89">
        <v>32.200000000000003</v>
      </c>
      <c r="H41" s="89">
        <v>31.9</v>
      </c>
      <c r="I41" s="89">
        <v>31.98</v>
      </c>
      <c r="J41" s="89"/>
      <c r="K41" s="89">
        <v>1281.54</v>
      </c>
      <c r="L41" s="89">
        <v>2739.42</v>
      </c>
      <c r="M41" s="89">
        <v>1546.67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63.96</v>
      </c>
      <c r="V41" s="89">
        <v>0</v>
      </c>
      <c r="W41" s="89"/>
      <c r="X41" s="90">
        <v>5631.59</v>
      </c>
      <c r="Y41" s="91"/>
      <c r="Z41" s="92">
        <v>39.99812734082397</v>
      </c>
      <c r="AA41" s="92">
        <v>85.5</v>
      </c>
      <c r="AB41" s="92">
        <v>48.033229813664597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2</v>
      </c>
      <c r="AK41" s="92">
        <v>0</v>
      </c>
      <c r="AL41" s="93">
        <v>14.627613096207382</v>
      </c>
    </row>
    <row r="42" spans="1:38" x14ac:dyDescent="0.2">
      <c r="A42" s="69" t="s">
        <v>1290</v>
      </c>
      <c r="B42" s="74" t="s">
        <v>764</v>
      </c>
      <c r="C42" s="74" t="s">
        <v>1291</v>
      </c>
      <c r="D42" s="74" t="s">
        <v>763</v>
      </c>
      <c r="E42" s="68">
        <v>32001</v>
      </c>
      <c r="F42" s="89">
        <v>4.3899999999999997</v>
      </c>
      <c r="G42" s="89">
        <v>4.43</v>
      </c>
      <c r="H42" s="89">
        <v>4.3899999999999997</v>
      </c>
      <c r="I42" s="89">
        <v>4.4000000000000004</v>
      </c>
      <c r="J42" s="89"/>
      <c r="K42" s="89">
        <v>14635.789999999999</v>
      </c>
      <c r="L42" s="89">
        <v>8863.44</v>
      </c>
      <c r="M42" s="89">
        <v>10654.939999999999</v>
      </c>
      <c r="N42" s="89">
        <v>14318.2</v>
      </c>
      <c r="O42" s="89">
        <v>12455.32</v>
      </c>
      <c r="P42" s="89">
        <v>11966.34</v>
      </c>
      <c r="Q42" s="89">
        <v>14238.29</v>
      </c>
      <c r="R42" s="89">
        <v>10900.17</v>
      </c>
      <c r="S42" s="89">
        <v>11885.86</v>
      </c>
      <c r="T42" s="89">
        <v>10388.67</v>
      </c>
      <c r="U42" s="89">
        <v>11836.009999999998</v>
      </c>
      <c r="V42" s="89">
        <v>14766.4</v>
      </c>
      <c r="W42" s="89"/>
      <c r="X42" s="90">
        <v>146909.43</v>
      </c>
      <c r="Y42" s="91"/>
      <c r="Z42" s="92">
        <v>3333.8929384965832</v>
      </c>
      <c r="AA42" s="92">
        <v>2019.0068337129844</v>
      </c>
      <c r="AB42" s="92">
        <v>2405.1783295711061</v>
      </c>
      <c r="AC42" s="92">
        <v>3232.0993227990975</v>
      </c>
      <c r="AD42" s="92">
        <v>2837.2027334851937</v>
      </c>
      <c r="AE42" s="92">
        <v>2725.8177676537589</v>
      </c>
      <c r="AF42" s="92">
        <v>3243.3462414578594</v>
      </c>
      <c r="AG42" s="92">
        <v>2477.3113636363632</v>
      </c>
      <c r="AH42" s="92">
        <v>2701.3318181818181</v>
      </c>
      <c r="AI42" s="92">
        <v>2361.0613636363632</v>
      </c>
      <c r="AJ42" s="92">
        <v>2690.0022727272722</v>
      </c>
      <c r="AK42" s="92">
        <v>3355.9999999999995</v>
      </c>
      <c r="AL42" s="93">
        <v>2781.8542487798663</v>
      </c>
    </row>
    <row r="43" spans="1:38" x14ac:dyDescent="0.2">
      <c r="A43" s="69" t="s">
        <v>1292</v>
      </c>
      <c r="B43" s="74" t="s">
        <v>765</v>
      </c>
      <c r="C43" s="74" t="s">
        <v>1293</v>
      </c>
      <c r="D43" s="74" t="s">
        <v>763</v>
      </c>
      <c r="E43" s="68">
        <v>32001</v>
      </c>
      <c r="F43" s="89">
        <v>9.32</v>
      </c>
      <c r="G43" s="89">
        <v>9.57</v>
      </c>
      <c r="H43" s="89">
        <v>9.2899999999999991</v>
      </c>
      <c r="I43" s="89">
        <v>9.31</v>
      </c>
      <c r="J43" s="89"/>
      <c r="K43" s="89">
        <v>0</v>
      </c>
      <c r="L43" s="89">
        <v>0</v>
      </c>
      <c r="M43" s="89">
        <v>9.57</v>
      </c>
      <c r="N43" s="89">
        <v>19.14</v>
      </c>
      <c r="O43" s="89">
        <v>27.869999999999997</v>
      </c>
      <c r="P43" s="89">
        <v>37.159999999999997</v>
      </c>
      <c r="Q43" s="89">
        <v>18.579999999999998</v>
      </c>
      <c r="R43" s="89">
        <v>18.62</v>
      </c>
      <c r="S43" s="89">
        <v>27.93</v>
      </c>
      <c r="T43" s="89">
        <v>0</v>
      </c>
      <c r="U43" s="89">
        <v>9.31</v>
      </c>
      <c r="V43" s="89">
        <v>27.93</v>
      </c>
      <c r="W43" s="89"/>
      <c r="X43" s="90">
        <v>196.11</v>
      </c>
      <c r="Y43" s="91"/>
      <c r="Z43" s="92">
        <v>0</v>
      </c>
      <c r="AA43" s="92">
        <v>0</v>
      </c>
      <c r="AB43" s="92">
        <v>1</v>
      </c>
      <c r="AC43" s="92">
        <v>2</v>
      </c>
      <c r="AD43" s="92">
        <v>3</v>
      </c>
      <c r="AE43" s="92">
        <v>4</v>
      </c>
      <c r="AF43" s="92">
        <v>2</v>
      </c>
      <c r="AG43" s="92">
        <v>2</v>
      </c>
      <c r="AH43" s="92">
        <v>3</v>
      </c>
      <c r="AI43" s="92">
        <v>0</v>
      </c>
      <c r="AJ43" s="92">
        <v>1</v>
      </c>
      <c r="AK43" s="92">
        <v>3</v>
      </c>
      <c r="AL43" s="93">
        <v>1.75</v>
      </c>
    </row>
    <row r="44" spans="1:38" x14ac:dyDescent="0.2">
      <c r="A44" s="69" t="s">
        <v>1294</v>
      </c>
      <c r="B44" s="74" t="s">
        <v>766</v>
      </c>
      <c r="C44" s="74" t="s">
        <v>1295</v>
      </c>
      <c r="D44" s="74" t="s">
        <v>763</v>
      </c>
      <c r="E44" s="68">
        <v>32001</v>
      </c>
      <c r="F44" s="89">
        <v>12.27</v>
      </c>
      <c r="G44" s="89">
        <v>12.64</v>
      </c>
      <c r="H44" s="89">
        <v>12.23</v>
      </c>
      <c r="I44" s="89">
        <v>12.27</v>
      </c>
      <c r="J44" s="89"/>
      <c r="K44" s="89">
        <v>147.24</v>
      </c>
      <c r="L44" s="89">
        <v>122.7</v>
      </c>
      <c r="M44" s="89">
        <v>339.8</v>
      </c>
      <c r="N44" s="89">
        <v>366.56</v>
      </c>
      <c r="O44" s="89">
        <v>344.08000000000004</v>
      </c>
      <c r="P44" s="89">
        <v>379.13</v>
      </c>
      <c r="Q44" s="89">
        <v>287.39999999999998</v>
      </c>
      <c r="R44" s="89">
        <v>331.09</v>
      </c>
      <c r="S44" s="89">
        <v>331.28999999999996</v>
      </c>
      <c r="T44" s="89">
        <v>257.66999999999996</v>
      </c>
      <c r="U44" s="89">
        <v>208.59</v>
      </c>
      <c r="V44" s="89">
        <v>331.29</v>
      </c>
      <c r="W44" s="89"/>
      <c r="X44" s="90">
        <v>3446.8400000000006</v>
      </c>
      <c r="Y44" s="91"/>
      <c r="Z44" s="92">
        <v>12.000000000000002</v>
      </c>
      <c r="AA44" s="92">
        <v>10</v>
      </c>
      <c r="AB44" s="92">
        <v>26.882911392405063</v>
      </c>
      <c r="AC44" s="92">
        <v>29</v>
      </c>
      <c r="AD44" s="92">
        <v>28.134096484055604</v>
      </c>
      <c r="AE44" s="92">
        <v>31</v>
      </c>
      <c r="AF44" s="92">
        <v>23.499591169255925</v>
      </c>
      <c r="AG44" s="92">
        <v>26.983700081499592</v>
      </c>
      <c r="AH44" s="92">
        <v>26.999999999999996</v>
      </c>
      <c r="AI44" s="92">
        <v>20.999999999999996</v>
      </c>
      <c r="AJ44" s="92">
        <v>17</v>
      </c>
      <c r="AK44" s="92">
        <v>27.000000000000004</v>
      </c>
      <c r="AL44" s="93">
        <v>23.291691593934683</v>
      </c>
    </row>
    <row r="45" spans="1:38" x14ac:dyDescent="0.2">
      <c r="A45" s="69" t="s">
        <v>1296</v>
      </c>
      <c r="B45" s="74" t="s">
        <v>767</v>
      </c>
      <c r="C45" s="74" t="s">
        <v>1297</v>
      </c>
      <c r="D45" s="74" t="s">
        <v>763</v>
      </c>
      <c r="E45" s="68">
        <v>32001</v>
      </c>
      <c r="F45" s="89">
        <v>0</v>
      </c>
      <c r="G45" s="89">
        <v>0</v>
      </c>
      <c r="H45" s="89">
        <v>0</v>
      </c>
      <c r="I45" s="89">
        <v>0</v>
      </c>
      <c r="J45" s="89"/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/>
      <c r="X45" s="90">
        <v>0</v>
      </c>
      <c r="Y45" s="91"/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3">
        <v>0</v>
      </c>
    </row>
    <row r="46" spans="1:38" x14ac:dyDescent="0.2">
      <c r="A46" s="69" t="s">
        <v>1298</v>
      </c>
      <c r="B46" s="74" t="s">
        <v>768</v>
      </c>
      <c r="C46" s="74" t="s">
        <v>1299</v>
      </c>
      <c r="D46" s="74" t="s">
        <v>763</v>
      </c>
      <c r="E46" s="68">
        <v>32001</v>
      </c>
      <c r="F46" s="89">
        <v>7.74</v>
      </c>
      <c r="G46" s="89">
        <v>7.78</v>
      </c>
      <c r="H46" s="89">
        <v>7.71</v>
      </c>
      <c r="I46" s="89">
        <v>7.73</v>
      </c>
      <c r="J46" s="89"/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7.71</v>
      </c>
      <c r="R46" s="89">
        <v>7.73</v>
      </c>
      <c r="S46" s="89">
        <v>38.65</v>
      </c>
      <c r="T46" s="89">
        <v>0</v>
      </c>
      <c r="U46" s="89">
        <v>15.46</v>
      </c>
      <c r="V46" s="89">
        <v>23.19</v>
      </c>
      <c r="W46" s="89"/>
      <c r="X46" s="90">
        <v>92.740000000000009</v>
      </c>
      <c r="Y46" s="91"/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1</v>
      </c>
      <c r="AG46" s="92">
        <v>1</v>
      </c>
      <c r="AH46" s="92">
        <v>4.9999999999999991</v>
      </c>
      <c r="AI46" s="92">
        <v>0</v>
      </c>
      <c r="AJ46" s="92">
        <v>2</v>
      </c>
      <c r="AK46" s="92">
        <v>3</v>
      </c>
      <c r="AL46" s="93">
        <v>1</v>
      </c>
    </row>
    <row r="47" spans="1:38" x14ac:dyDescent="0.2">
      <c r="A47" s="69" t="s">
        <v>1300</v>
      </c>
      <c r="B47" s="74" t="s">
        <v>769</v>
      </c>
      <c r="C47" s="74" t="s">
        <v>1152</v>
      </c>
      <c r="D47" s="74" t="s">
        <v>763</v>
      </c>
      <c r="E47" s="68">
        <v>32001</v>
      </c>
      <c r="F47" s="89">
        <v>7.74</v>
      </c>
      <c r="G47" s="89">
        <v>7.78</v>
      </c>
      <c r="H47" s="89">
        <v>7.71</v>
      </c>
      <c r="I47" s="89">
        <v>7.73</v>
      </c>
      <c r="J47" s="89"/>
      <c r="K47" s="89">
        <v>15821.519999999999</v>
      </c>
      <c r="L47" s="89">
        <v>9342.5400000000009</v>
      </c>
      <c r="M47" s="89">
        <v>12196.320000000002</v>
      </c>
      <c r="N47" s="89">
        <v>13879.600000000002</v>
      </c>
      <c r="O47" s="89">
        <v>14391.18</v>
      </c>
      <c r="P47" s="89">
        <v>14378.87</v>
      </c>
      <c r="Q47" s="89">
        <v>13816.01</v>
      </c>
      <c r="R47" s="89">
        <v>11516.300000000001</v>
      </c>
      <c r="S47" s="89">
        <v>11154.46</v>
      </c>
      <c r="T47" s="89">
        <v>10922.49</v>
      </c>
      <c r="U47" s="89">
        <v>13674.369999999999</v>
      </c>
      <c r="V47" s="89">
        <v>6671.01</v>
      </c>
      <c r="W47" s="89"/>
      <c r="X47" s="90">
        <v>147764.67000000001</v>
      </c>
      <c r="Y47" s="91"/>
      <c r="Z47" s="92">
        <v>2044.1240310077517</v>
      </c>
      <c r="AA47" s="92">
        <v>1207.046511627907</v>
      </c>
      <c r="AB47" s="92">
        <v>1567.6503856041134</v>
      </c>
      <c r="AC47" s="92">
        <v>1784.0102827763499</v>
      </c>
      <c r="AD47" s="92">
        <v>1866.5603112840467</v>
      </c>
      <c r="AE47" s="92">
        <v>1864.9636835278859</v>
      </c>
      <c r="AF47" s="92">
        <v>1791.9597924773022</v>
      </c>
      <c r="AG47" s="92">
        <v>1489.8188874514879</v>
      </c>
      <c r="AH47" s="92">
        <v>1443.0090556274254</v>
      </c>
      <c r="AI47" s="92">
        <v>1413</v>
      </c>
      <c r="AJ47" s="92">
        <v>1768.9999999999998</v>
      </c>
      <c r="AK47" s="92">
        <v>863.0025873221216</v>
      </c>
      <c r="AL47" s="93">
        <v>1592.0121273921993</v>
      </c>
    </row>
    <row r="48" spans="1:38" x14ac:dyDescent="0.2">
      <c r="A48" s="69" t="s">
        <v>1301</v>
      </c>
      <c r="B48" s="74" t="s">
        <v>770</v>
      </c>
      <c r="C48" s="74" t="s">
        <v>1302</v>
      </c>
      <c r="D48" s="74"/>
      <c r="F48" s="89">
        <v>0</v>
      </c>
      <c r="G48" s="89">
        <v>0</v>
      </c>
      <c r="H48" s="89">
        <v>0</v>
      </c>
      <c r="I48" s="89">
        <v>0</v>
      </c>
      <c r="J48" s="89"/>
      <c r="K48" s="89">
        <v>0</v>
      </c>
      <c r="L48" s="89">
        <v>27.270000000000003</v>
      </c>
      <c r="M48" s="89">
        <v>0</v>
      </c>
      <c r="N48" s="89">
        <v>0</v>
      </c>
      <c r="O48" s="89">
        <v>36.6</v>
      </c>
      <c r="P48" s="89">
        <v>0</v>
      </c>
      <c r="Q48" s="89">
        <v>18.3</v>
      </c>
      <c r="R48" s="89">
        <v>45.75</v>
      </c>
      <c r="S48" s="89">
        <v>0</v>
      </c>
      <c r="T48" s="89">
        <v>0</v>
      </c>
      <c r="U48" s="89">
        <v>18.3</v>
      </c>
      <c r="V48" s="89">
        <v>0</v>
      </c>
      <c r="W48" s="89"/>
      <c r="X48" s="90">
        <v>146.22</v>
      </c>
      <c r="Y48" s="91"/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3">
        <v>0</v>
      </c>
    </row>
    <row r="49" spans="1:38" x14ac:dyDescent="0.2">
      <c r="A49" s="69" t="s">
        <v>1303</v>
      </c>
      <c r="B49" s="74" t="s">
        <v>771</v>
      </c>
      <c r="C49" s="74" t="s">
        <v>1304</v>
      </c>
      <c r="D49" s="74" t="s">
        <v>732</v>
      </c>
      <c r="E49" s="68">
        <v>32000</v>
      </c>
      <c r="F49" s="89">
        <v>2.06</v>
      </c>
      <c r="G49" s="89">
        <v>2.06</v>
      </c>
      <c r="H49" s="89">
        <v>2.04</v>
      </c>
      <c r="I49" s="89">
        <v>2.0499999999999998</v>
      </c>
      <c r="J49" s="89"/>
      <c r="K49" s="89">
        <v>140.29999999999998</v>
      </c>
      <c r="L49" s="89">
        <v>134.625</v>
      </c>
      <c r="M49" s="89">
        <v>140.935</v>
      </c>
      <c r="N49" s="89">
        <v>141.82999999999998</v>
      </c>
      <c r="O49" s="89">
        <v>160.72</v>
      </c>
      <c r="P49" s="89">
        <v>167.16500000000002</v>
      </c>
      <c r="Q49" s="89">
        <v>164.69</v>
      </c>
      <c r="R49" s="89">
        <v>162.48000000000002</v>
      </c>
      <c r="S49" s="89">
        <v>166.97500000000002</v>
      </c>
      <c r="T49" s="89">
        <v>143.91</v>
      </c>
      <c r="U49" s="89">
        <v>163.18</v>
      </c>
      <c r="V49" s="89">
        <v>164</v>
      </c>
      <c r="W49" s="89"/>
      <c r="X49" s="90">
        <v>1850.8100000000004</v>
      </c>
      <c r="Y49" s="91"/>
      <c r="Z49" s="92">
        <v>68.106796116504839</v>
      </c>
      <c r="AA49" s="92">
        <v>65.351941747572809</v>
      </c>
      <c r="AB49" s="92">
        <v>68.415048543689323</v>
      </c>
      <c r="AC49" s="92">
        <v>68.84951456310678</v>
      </c>
      <c r="AD49" s="92">
        <v>78.784313725490193</v>
      </c>
      <c r="AE49" s="92">
        <v>81.943627450980401</v>
      </c>
      <c r="AF49" s="92">
        <v>80.730392156862749</v>
      </c>
      <c r="AG49" s="92">
        <v>79.258536585365874</v>
      </c>
      <c r="AH49" s="92">
        <v>81.451219512195138</v>
      </c>
      <c r="AI49" s="92">
        <v>70.2</v>
      </c>
      <c r="AJ49" s="92">
        <v>79.600000000000009</v>
      </c>
      <c r="AK49" s="92">
        <v>80</v>
      </c>
      <c r="AL49" s="93">
        <v>75.224282533480675</v>
      </c>
    </row>
    <row r="50" spans="1:38" x14ac:dyDescent="0.2">
      <c r="A50" s="69" t="s">
        <v>1305</v>
      </c>
      <c r="B50" s="74" t="s">
        <v>772</v>
      </c>
      <c r="C50" s="74" t="s">
        <v>1306</v>
      </c>
      <c r="D50" s="74" t="s">
        <v>732</v>
      </c>
      <c r="E50" s="68">
        <v>32000</v>
      </c>
      <c r="F50" s="89">
        <v>3.38</v>
      </c>
      <c r="G50" s="89">
        <v>3.38</v>
      </c>
      <c r="H50" s="89">
        <v>3.35</v>
      </c>
      <c r="I50" s="89">
        <v>3.36</v>
      </c>
      <c r="J50" s="89"/>
      <c r="K50" s="89">
        <v>13.52</v>
      </c>
      <c r="L50" s="89">
        <v>13.52</v>
      </c>
      <c r="M50" s="89">
        <v>13.52</v>
      </c>
      <c r="N50" s="89">
        <v>6.7450000000000001</v>
      </c>
      <c r="O50" s="89">
        <v>6.7149999999999999</v>
      </c>
      <c r="P50" s="89">
        <v>6.7</v>
      </c>
      <c r="Q50" s="89">
        <v>6.7050000000000001</v>
      </c>
      <c r="R50" s="89">
        <v>6.7149999999999999</v>
      </c>
      <c r="S50" s="89">
        <v>6.72</v>
      </c>
      <c r="T50" s="89">
        <v>6.72</v>
      </c>
      <c r="U50" s="89">
        <v>13.44</v>
      </c>
      <c r="V50" s="89">
        <v>13.44</v>
      </c>
      <c r="W50" s="89"/>
      <c r="X50" s="90">
        <v>114.46</v>
      </c>
      <c r="Y50" s="91"/>
      <c r="Z50" s="92">
        <v>4</v>
      </c>
      <c r="AA50" s="92">
        <v>4</v>
      </c>
      <c r="AB50" s="92">
        <v>4</v>
      </c>
      <c r="AC50" s="92">
        <v>1.9955621301775148</v>
      </c>
      <c r="AD50" s="92">
        <v>2.0044776119402985</v>
      </c>
      <c r="AE50" s="92">
        <v>2</v>
      </c>
      <c r="AF50" s="92">
        <v>2.0014925373134327</v>
      </c>
      <c r="AG50" s="92">
        <v>1.9985119047619049</v>
      </c>
      <c r="AH50" s="92">
        <v>2</v>
      </c>
      <c r="AI50" s="92">
        <v>2</v>
      </c>
      <c r="AJ50" s="92">
        <v>4</v>
      </c>
      <c r="AK50" s="92">
        <v>4</v>
      </c>
      <c r="AL50" s="93">
        <v>2.8333370153494291</v>
      </c>
    </row>
    <row r="51" spans="1:38" s="67" customFormat="1" x14ac:dyDescent="0.2">
      <c r="A51" s="69" t="s">
        <v>1307</v>
      </c>
      <c r="B51" s="74" t="s">
        <v>773</v>
      </c>
      <c r="C51" s="74" t="s">
        <v>1308</v>
      </c>
      <c r="D51" s="74" t="s">
        <v>732</v>
      </c>
      <c r="E51" s="68">
        <v>32000</v>
      </c>
      <c r="F51" s="89">
        <v>0</v>
      </c>
      <c r="G51" s="89">
        <v>0</v>
      </c>
      <c r="H51" s="89">
        <v>0</v>
      </c>
      <c r="I51" s="89">
        <v>0</v>
      </c>
      <c r="J51" s="89"/>
      <c r="K51" s="89">
        <v>17</v>
      </c>
      <c r="L51" s="89">
        <v>17</v>
      </c>
      <c r="M51" s="89">
        <v>17</v>
      </c>
      <c r="N51" s="89">
        <v>17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/>
      <c r="X51" s="90">
        <v>68</v>
      </c>
      <c r="Y51" s="91"/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3">
        <v>0</v>
      </c>
    </row>
    <row r="52" spans="1:38" s="67" customFormat="1" x14ac:dyDescent="0.2">
      <c r="A52" s="69" t="s">
        <v>1309</v>
      </c>
      <c r="B52" s="74" t="s">
        <v>774</v>
      </c>
      <c r="C52" s="74" t="s">
        <v>1310</v>
      </c>
      <c r="D52" s="74" t="s">
        <v>732</v>
      </c>
      <c r="E52" s="68">
        <v>32000</v>
      </c>
      <c r="F52" s="89">
        <v>8.4499999999999993</v>
      </c>
      <c r="G52" s="89">
        <v>8.4499999999999993</v>
      </c>
      <c r="H52" s="89">
        <v>8.3699999999999992</v>
      </c>
      <c r="I52" s="89">
        <v>8.39</v>
      </c>
      <c r="J52" s="89"/>
      <c r="K52" s="89">
        <v>8.4499999999999993</v>
      </c>
      <c r="L52" s="89">
        <v>25.349999999999998</v>
      </c>
      <c r="M52" s="89">
        <v>25.35</v>
      </c>
      <c r="N52" s="89">
        <v>25.35</v>
      </c>
      <c r="O52" s="89">
        <v>25.11</v>
      </c>
      <c r="P52" s="89">
        <v>25.11</v>
      </c>
      <c r="Q52" s="89">
        <v>25.14</v>
      </c>
      <c r="R52" s="89">
        <v>25.14</v>
      </c>
      <c r="S52" s="89">
        <v>25.17</v>
      </c>
      <c r="T52" s="89">
        <v>25.17</v>
      </c>
      <c r="U52" s="89">
        <v>25.17</v>
      </c>
      <c r="V52" s="89">
        <v>25.17</v>
      </c>
      <c r="W52" s="89"/>
      <c r="X52" s="90">
        <v>285.68000000000006</v>
      </c>
      <c r="Y52" s="91"/>
      <c r="Z52" s="92">
        <v>1</v>
      </c>
      <c r="AA52" s="92">
        <v>3</v>
      </c>
      <c r="AB52" s="92">
        <v>3.0000000000000004</v>
      </c>
      <c r="AC52" s="92">
        <v>3.0000000000000004</v>
      </c>
      <c r="AD52" s="92">
        <v>3</v>
      </c>
      <c r="AE52" s="92">
        <v>3</v>
      </c>
      <c r="AF52" s="92">
        <v>3.0035842293906811</v>
      </c>
      <c r="AG52" s="92">
        <v>2.9964243146603096</v>
      </c>
      <c r="AH52" s="92">
        <v>3</v>
      </c>
      <c r="AI52" s="92">
        <v>3</v>
      </c>
      <c r="AJ52" s="92">
        <v>3</v>
      </c>
      <c r="AK52" s="92">
        <v>3</v>
      </c>
      <c r="AL52" s="93">
        <v>2.8333340453375828</v>
      </c>
    </row>
    <row r="53" spans="1:38" s="67" customFormat="1" x14ac:dyDescent="0.2">
      <c r="A53" s="69" t="s">
        <v>1311</v>
      </c>
      <c r="B53" s="74" t="s">
        <v>775</v>
      </c>
      <c r="C53" s="74" t="s">
        <v>1312</v>
      </c>
      <c r="D53" s="74" t="s">
        <v>732</v>
      </c>
      <c r="E53" s="68">
        <v>32000</v>
      </c>
      <c r="F53" s="89">
        <v>11.31</v>
      </c>
      <c r="G53" s="89">
        <v>11.31</v>
      </c>
      <c r="H53" s="89">
        <v>11.21</v>
      </c>
      <c r="I53" s="89">
        <v>11.23</v>
      </c>
      <c r="J53" s="89"/>
      <c r="K53" s="89">
        <v>22.62</v>
      </c>
      <c r="L53" s="89">
        <v>22.62</v>
      </c>
      <c r="M53" s="89">
        <v>22.62</v>
      </c>
      <c r="N53" s="89">
        <v>22.62</v>
      </c>
      <c r="O53" s="89">
        <v>22.42</v>
      </c>
      <c r="P53" s="89">
        <v>22.42</v>
      </c>
      <c r="Q53" s="89">
        <v>22.44</v>
      </c>
      <c r="R53" s="89">
        <v>22.44</v>
      </c>
      <c r="S53" s="89">
        <v>22.46</v>
      </c>
      <c r="T53" s="89">
        <v>22.46</v>
      </c>
      <c r="U53" s="89">
        <v>22.46</v>
      </c>
      <c r="V53" s="89">
        <v>22.46</v>
      </c>
      <c r="W53" s="89"/>
      <c r="X53" s="90">
        <v>270.04000000000002</v>
      </c>
      <c r="Y53" s="91"/>
      <c r="Z53" s="92">
        <v>2</v>
      </c>
      <c r="AA53" s="92">
        <v>2</v>
      </c>
      <c r="AB53" s="92">
        <v>2</v>
      </c>
      <c r="AC53" s="92">
        <v>2</v>
      </c>
      <c r="AD53" s="92">
        <v>2</v>
      </c>
      <c r="AE53" s="92">
        <v>2</v>
      </c>
      <c r="AF53" s="92">
        <v>2.0017841213202496</v>
      </c>
      <c r="AG53" s="92">
        <v>1.9982190560997328</v>
      </c>
      <c r="AH53" s="92">
        <v>2</v>
      </c>
      <c r="AI53" s="92">
        <v>2</v>
      </c>
      <c r="AJ53" s="92">
        <v>2</v>
      </c>
      <c r="AK53" s="92">
        <v>2</v>
      </c>
      <c r="AL53" s="93">
        <v>2.0000002647849984</v>
      </c>
    </row>
    <row r="54" spans="1:38" x14ac:dyDescent="0.2">
      <c r="A54" s="69" t="s">
        <v>1313</v>
      </c>
      <c r="B54" s="74" t="s">
        <v>776</v>
      </c>
      <c r="C54" s="74" t="s">
        <v>1314</v>
      </c>
      <c r="D54" s="74" t="s">
        <v>732</v>
      </c>
      <c r="E54" s="68">
        <v>32000</v>
      </c>
      <c r="F54" s="89">
        <v>7.02</v>
      </c>
      <c r="G54" s="89">
        <v>7.02</v>
      </c>
      <c r="H54" s="89">
        <v>6.95</v>
      </c>
      <c r="I54" s="89">
        <v>6.97</v>
      </c>
      <c r="J54" s="89"/>
      <c r="K54" s="89">
        <v>1111.06</v>
      </c>
      <c r="L54" s="89">
        <v>1090.44</v>
      </c>
      <c r="M54" s="89">
        <v>1074.06</v>
      </c>
      <c r="N54" s="89">
        <v>1081.6950000000002</v>
      </c>
      <c r="O54" s="89">
        <v>1123.9450000000002</v>
      </c>
      <c r="P54" s="89">
        <v>1122.81</v>
      </c>
      <c r="Q54" s="89">
        <v>1126.9299999999998</v>
      </c>
      <c r="R54" s="89">
        <v>1122.25</v>
      </c>
      <c r="S54" s="89">
        <v>1167.9349999999999</v>
      </c>
      <c r="T54" s="89">
        <v>1159.6949999999999</v>
      </c>
      <c r="U54" s="89">
        <v>1219.395</v>
      </c>
      <c r="V54" s="89">
        <v>1267.405</v>
      </c>
      <c r="W54" s="89"/>
      <c r="X54" s="90">
        <v>13667.62</v>
      </c>
      <c r="Y54" s="91"/>
      <c r="Z54" s="92">
        <v>158.27065527065528</v>
      </c>
      <c r="AA54" s="92">
        <v>155.33333333333334</v>
      </c>
      <c r="AB54" s="92">
        <v>153</v>
      </c>
      <c r="AC54" s="92">
        <v>154.08760683760687</v>
      </c>
      <c r="AD54" s="92">
        <v>161.71870503597125</v>
      </c>
      <c r="AE54" s="92">
        <v>161.55539568345321</v>
      </c>
      <c r="AF54" s="92">
        <v>162.1482014388489</v>
      </c>
      <c r="AG54" s="92">
        <v>161.01147776183646</v>
      </c>
      <c r="AH54" s="92">
        <v>167.56599713055954</v>
      </c>
      <c r="AI54" s="92">
        <v>166.38378766140602</v>
      </c>
      <c r="AJ54" s="92">
        <v>174.94906743185078</v>
      </c>
      <c r="AK54" s="92">
        <v>181.83715925394549</v>
      </c>
      <c r="AL54" s="93">
        <v>163.1551155699556</v>
      </c>
    </row>
    <row r="55" spans="1:38" x14ac:dyDescent="0.2">
      <c r="A55" s="69" t="s">
        <v>1315</v>
      </c>
      <c r="B55" s="74" t="s">
        <v>777</v>
      </c>
      <c r="C55" s="74" t="s">
        <v>1316</v>
      </c>
      <c r="D55" s="74" t="s">
        <v>732</v>
      </c>
      <c r="E55" s="68">
        <v>32000</v>
      </c>
      <c r="F55" s="89">
        <v>3.4</v>
      </c>
      <c r="G55" s="89">
        <v>3.4</v>
      </c>
      <c r="H55" s="89">
        <v>3.37</v>
      </c>
      <c r="I55" s="89">
        <v>3.38</v>
      </c>
      <c r="J55" s="89"/>
      <c r="K55" s="89">
        <v>71.400000000000006</v>
      </c>
      <c r="L55" s="89">
        <v>85</v>
      </c>
      <c r="M55" s="89">
        <v>85</v>
      </c>
      <c r="N55" s="89">
        <v>84.88</v>
      </c>
      <c r="O55" s="89">
        <v>101.37</v>
      </c>
      <c r="P55" s="89">
        <v>101.1</v>
      </c>
      <c r="Q55" s="89">
        <v>101.185</v>
      </c>
      <c r="R55" s="89">
        <v>101.315</v>
      </c>
      <c r="S55" s="89">
        <v>101.4</v>
      </c>
      <c r="T55" s="89">
        <v>101.4</v>
      </c>
      <c r="U55" s="89">
        <v>108.16</v>
      </c>
      <c r="V55" s="89">
        <v>104.78</v>
      </c>
      <c r="W55" s="89"/>
      <c r="X55" s="90">
        <v>1146.99</v>
      </c>
      <c r="Y55" s="91"/>
      <c r="Z55" s="92">
        <v>21.000000000000004</v>
      </c>
      <c r="AA55" s="92">
        <v>25</v>
      </c>
      <c r="AB55" s="92">
        <v>25</v>
      </c>
      <c r="AC55" s="92">
        <v>24.964705882352941</v>
      </c>
      <c r="AD55" s="92">
        <v>30.080118694362017</v>
      </c>
      <c r="AE55" s="92">
        <v>29.999999999999996</v>
      </c>
      <c r="AF55" s="92">
        <v>30.025222551928785</v>
      </c>
      <c r="AG55" s="92">
        <v>29.974852071005916</v>
      </c>
      <c r="AH55" s="92">
        <v>30.000000000000004</v>
      </c>
      <c r="AI55" s="92">
        <v>30.000000000000004</v>
      </c>
      <c r="AJ55" s="92">
        <v>32</v>
      </c>
      <c r="AK55" s="92">
        <v>31</v>
      </c>
      <c r="AL55" s="93">
        <v>28.253741599970805</v>
      </c>
    </row>
    <row r="56" spans="1:38" x14ac:dyDescent="0.2">
      <c r="A56" s="69" t="s">
        <v>1317</v>
      </c>
      <c r="B56" s="74" t="s">
        <v>778</v>
      </c>
      <c r="C56" s="74" t="s">
        <v>1318</v>
      </c>
      <c r="D56" s="74" t="s">
        <v>732</v>
      </c>
      <c r="E56" s="68">
        <v>32000</v>
      </c>
      <c r="F56" s="89">
        <v>4.8</v>
      </c>
      <c r="G56" s="89">
        <v>4.8</v>
      </c>
      <c r="H56" s="89">
        <v>4.75</v>
      </c>
      <c r="I56" s="89">
        <v>4.76</v>
      </c>
      <c r="J56" s="89"/>
      <c r="K56" s="89">
        <v>67.2</v>
      </c>
      <c r="L56" s="89">
        <v>74.400000000000006</v>
      </c>
      <c r="M56" s="89">
        <v>62.440000000000005</v>
      </c>
      <c r="N56" s="89">
        <v>69.424999999999997</v>
      </c>
      <c r="O56" s="89">
        <v>66.775000000000006</v>
      </c>
      <c r="P56" s="89">
        <v>66.5</v>
      </c>
      <c r="Q56" s="89">
        <v>66.784999999999997</v>
      </c>
      <c r="R56" s="89">
        <v>66.875</v>
      </c>
      <c r="S56" s="89">
        <v>66.64</v>
      </c>
      <c r="T56" s="89">
        <v>63.47</v>
      </c>
      <c r="U56" s="89">
        <v>61.88</v>
      </c>
      <c r="V56" s="89">
        <v>61.88</v>
      </c>
      <c r="W56" s="89"/>
      <c r="X56" s="90">
        <v>794.27</v>
      </c>
      <c r="Y56" s="91"/>
      <c r="Z56" s="92">
        <v>14.000000000000002</v>
      </c>
      <c r="AA56" s="92">
        <v>15.500000000000002</v>
      </c>
      <c r="AB56" s="92">
        <v>13.008333333333335</v>
      </c>
      <c r="AC56" s="92">
        <v>14.463541666666666</v>
      </c>
      <c r="AD56" s="92">
        <v>14.057894736842107</v>
      </c>
      <c r="AE56" s="92">
        <v>14</v>
      </c>
      <c r="AF56" s="92">
        <v>14.059999999999999</v>
      </c>
      <c r="AG56" s="92">
        <v>14.04936974789916</v>
      </c>
      <c r="AH56" s="92">
        <v>14</v>
      </c>
      <c r="AI56" s="92">
        <v>13.334033613445378</v>
      </c>
      <c r="AJ56" s="92">
        <v>13.000000000000002</v>
      </c>
      <c r="AK56" s="92">
        <v>13.000000000000002</v>
      </c>
      <c r="AL56" s="93">
        <v>13.872764424848889</v>
      </c>
    </row>
    <row r="57" spans="1:38" x14ac:dyDescent="0.2">
      <c r="A57" s="69" t="s">
        <v>1319</v>
      </c>
      <c r="B57" s="74" t="s">
        <v>779</v>
      </c>
      <c r="C57" s="74" t="s">
        <v>780</v>
      </c>
      <c r="D57" s="74" t="s">
        <v>763</v>
      </c>
      <c r="E57" s="68">
        <v>32001</v>
      </c>
      <c r="F57" s="89">
        <v>7.89</v>
      </c>
      <c r="G57" s="89">
        <v>7.89</v>
      </c>
      <c r="H57" s="89">
        <v>7.82</v>
      </c>
      <c r="I57" s="89">
        <v>7.84</v>
      </c>
      <c r="J57" s="89"/>
      <c r="K57" s="89">
        <v>947.09999999999991</v>
      </c>
      <c r="L57" s="89">
        <v>647.08000000000004</v>
      </c>
      <c r="M57" s="89">
        <v>860.01</v>
      </c>
      <c r="N57" s="89">
        <v>1199.28</v>
      </c>
      <c r="O57" s="89">
        <v>1087.75</v>
      </c>
      <c r="P57" s="89">
        <v>946.15</v>
      </c>
      <c r="Q57" s="89">
        <v>1407.53</v>
      </c>
      <c r="R57" s="89">
        <v>971.84</v>
      </c>
      <c r="S57" s="89">
        <v>956.48</v>
      </c>
      <c r="T57" s="89">
        <v>1183.8400000000001</v>
      </c>
      <c r="U57" s="89">
        <v>925.12</v>
      </c>
      <c r="V57" s="89">
        <v>1121.1199999999999</v>
      </c>
      <c r="W57" s="89"/>
      <c r="X57" s="90">
        <v>12253.3</v>
      </c>
      <c r="Y57" s="91"/>
      <c r="Z57" s="92">
        <v>120.0380228136882</v>
      </c>
      <c r="AA57" s="92">
        <v>82.012674271229415</v>
      </c>
      <c r="AB57" s="92">
        <v>109</v>
      </c>
      <c r="AC57" s="92">
        <v>152</v>
      </c>
      <c r="AD57" s="92">
        <v>139.09846547314578</v>
      </c>
      <c r="AE57" s="92">
        <v>120.99104859335037</v>
      </c>
      <c r="AF57" s="92">
        <v>179.99104859335037</v>
      </c>
      <c r="AG57" s="92">
        <v>123.9591836734694</v>
      </c>
      <c r="AH57" s="92">
        <v>122</v>
      </c>
      <c r="AI57" s="92">
        <v>151.00000000000003</v>
      </c>
      <c r="AJ57" s="92">
        <v>118</v>
      </c>
      <c r="AK57" s="92">
        <v>143</v>
      </c>
      <c r="AL57" s="93">
        <v>130.0908702848528</v>
      </c>
    </row>
    <row r="58" spans="1:38" x14ac:dyDescent="0.2">
      <c r="A58" s="69" t="s">
        <v>1320</v>
      </c>
      <c r="B58" s="74" t="s">
        <v>781</v>
      </c>
      <c r="C58" s="74" t="s">
        <v>782</v>
      </c>
      <c r="D58" s="74" t="s">
        <v>763</v>
      </c>
      <c r="E58" s="68">
        <v>32001</v>
      </c>
      <c r="F58" s="89">
        <v>13.7</v>
      </c>
      <c r="G58" s="89">
        <v>13.7</v>
      </c>
      <c r="H58" s="89">
        <v>15.45</v>
      </c>
      <c r="I58" s="89">
        <v>15.49</v>
      </c>
      <c r="J58" s="89"/>
      <c r="K58" s="89">
        <v>13.7</v>
      </c>
      <c r="L58" s="89">
        <v>27.4</v>
      </c>
      <c r="M58" s="89">
        <v>164.4</v>
      </c>
      <c r="N58" s="89">
        <v>109.6</v>
      </c>
      <c r="O58" s="89">
        <v>123.60000000000001</v>
      </c>
      <c r="P58" s="89">
        <v>123.6</v>
      </c>
      <c r="Q58" s="89">
        <v>200.85</v>
      </c>
      <c r="R58" s="89">
        <v>108.31</v>
      </c>
      <c r="S58" s="89">
        <v>216.86</v>
      </c>
      <c r="T58" s="89">
        <v>61.96</v>
      </c>
      <c r="U58" s="89">
        <v>0</v>
      </c>
      <c r="V58" s="89">
        <v>77.45</v>
      </c>
      <c r="W58" s="89"/>
      <c r="X58" s="90">
        <v>1227.7300000000002</v>
      </c>
      <c r="Y58" s="91"/>
      <c r="Z58" s="92">
        <v>1</v>
      </c>
      <c r="AA58" s="92">
        <v>2</v>
      </c>
      <c r="AB58" s="92">
        <v>12.000000000000002</v>
      </c>
      <c r="AC58" s="92">
        <v>8</v>
      </c>
      <c r="AD58" s="92">
        <v>8.0000000000000018</v>
      </c>
      <c r="AE58" s="92">
        <v>8</v>
      </c>
      <c r="AF58" s="92">
        <v>13</v>
      </c>
      <c r="AG58" s="92">
        <v>6.9922530664945128</v>
      </c>
      <c r="AH58" s="92">
        <v>14</v>
      </c>
      <c r="AI58" s="92">
        <v>4</v>
      </c>
      <c r="AJ58" s="92">
        <v>0</v>
      </c>
      <c r="AK58" s="92">
        <v>5</v>
      </c>
      <c r="AL58" s="93">
        <v>6.8326877555412091</v>
      </c>
    </row>
    <row r="59" spans="1:38" x14ac:dyDescent="0.2">
      <c r="A59" s="69" t="s">
        <v>1321</v>
      </c>
      <c r="B59" s="74" t="s">
        <v>783</v>
      </c>
      <c r="C59" s="74" t="s">
        <v>784</v>
      </c>
      <c r="D59" s="74" t="s">
        <v>763</v>
      </c>
      <c r="E59" s="68">
        <v>32001</v>
      </c>
      <c r="F59" s="89">
        <v>12.65</v>
      </c>
      <c r="G59" s="89">
        <v>12.65</v>
      </c>
      <c r="H59" s="89">
        <v>12.53</v>
      </c>
      <c r="I59" s="89">
        <v>12.56</v>
      </c>
      <c r="J59" s="89"/>
      <c r="K59" s="89">
        <v>4693.1499999999996</v>
      </c>
      <c r="L59" s="89">
        <v>4958.7999999999993</v>
      </c>
      <c r="M59" s="89">
        <v>4275.7</v>
      </c>
      <c r="N59" s="89">
        <v>303.60000000000002</v>
      </c>
      <c r="O59" s="89">
        <v>87.59</v>
      </c>
      <c r="P59" s="89">
        <v>3365.16</v>
      </c>
      <c r="Q59" s="89">
        <v>1014.93</v>
      </c>
      <c r="R59" s="89">
        <v>1092.51</v>
      </c>
      <c r="S59" s="89">
        <v>891.76</v>
      </c>
      <c r="T59" s="89">
        <v>3567.04</v>
      </c>
      <c r="U59" s="89">
        <v>3541.92</v>
      </c>
      <c r="V59" s="89">
        <v>3227.92</v>
      </c>
      <c r="W59" s="89"/>
      <c r="X59" s="90">
        <v>31020.079999999994</v>
      </c>
      <c r="Y59" s="91"/>
      <c r="Z59" s="92">
        <v>370.99999999999994</v>
      </c>
      <c r="AA59" s="92">
        <v>391.99999999999994</v>
      </c>
      <c r="AB59" s="92">
        <v>338</v>
      </c>
      <c r="AC59" s="92">
        <v>24</v>
      </c>
      <c r="AD59" s="92">
        <v>6.9904229848363935</v>
      </c>
      <c r="AE59" s="92">
        <v>268.56823623304069</v>
      </c>
      <c r="AF59" s="92">
        <v>81</v>
      </c>
      <c r="AG59" s="92">
        <v>86.983280254777071</v>
      </c>
      <c r="AH59" s="92">
        <v>71</v>
      </c>
      <c r="AI59" s="92">
        <v>284</v>
      </c>
      <c r="AJ59" s="92">
        <v>282</v>
      </c>
      <c r="AK59" s="92">
        <v>257</v>
      </c>
      <c r="AL59" s="93">
        <v>205.21182828938785</v>
      </c>
    </row>
    <row r="60" spans="1:38" x14ac:dyDescent="0.2">
      <c r="A60" s="69" t="s">
        <v>1322</v>
      </c>
      <c r="B60" s="74" t="s">
        <v>785</v>
      </c>
      <c r="C60" s="74" t="s">
        <v>786</v>
      </c>
      <c r="D60" s="74"/>
      <c r="F60" s="89">
        <v>6.35</v>
      </c>
      <c r="G60" s="89">
        <v>6.35</v>
      </c>
      <c r="H60" s="89">
        <v>6.29</v>
      </c>
      <c r="I60" s="89">
        <v>6.31</v>
      </c>
      <c r="J60" s="89"/>
      <c r="K60" s="89">
        <v>6.35</v>
      </c>
      <c r="L60" s="89">
        <v>0</v>
      </c>
      <c r="M60" s="89">
        <v>6.35</v>
      </c>
      <c r="N60" s="89">
        <v>6.35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/>
      <c r="X60" s="90">
        <v>19.049999999999997</v>
      </c>
      <c r="Y60" s="91"/>
      <c r="Z60" s="92">
        <v>1</v>
      </c>
      <c r="AA60" s="92">
        <v>0</v>
      </c>
      <c r="AB60" s="92">
        <v>1</v>
      </c>
      <c r="AC60" s="92">
        <v>1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3">
        <v>0.25</v>
      </c>
    </row>
    <row r="61" spans="1:38" x14ac:dyDescent="0.2">
      <c r="A61" s="69" t="s">
        <v>1323</v>
      </c>
      <c r="B61" s="74" t="s">
        <v>787</v>
      </c>
      <c r="C61" s="74" t="s">
        <v>788</v>
      </c>
      <c r="D61" s="74" t="s">
        <v>763</v>
      </c>
      <c r="E61" s="68">
        <v>32001</v>
      </c>
      <c r="F61" s="89">
        <v>7.4</v>
      </c>
      <c r="G61" s="89">
        <v>7.4</v>
      </c>
      <c r="H61" s="89">
        <v>7.33</v>
      </c>
      <c r="I61" s="89">
        <v>7.35</v>
      </c>
      <c r="J61" s="89"/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7.33</v>
      </c>
      <c r="Q61" s="89">
        <v>0</v>
      </c>
      <c r="R61" s="89">
        <v>0</v>
      </c>
      <c r="S61" s="89">
        <v>7.35</v>
      </c>
      <c r="T61" s="89">
        <v>7.35</v>
      </c>
      <c r="U61" s="89">
        <v>0</v>
      </c>
      <c r="V61" s="89">
        <v>0</v>
      </c>
      <c r="W61" s="89"/>
      <c r="X61" s="90">
        <v>22.03</v>
      </c>
      <c r="Y61" s="91"/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1</v>
      </c>
      <c r="AF61" s="92">
        <v>0</v>
      </c>
      <c r="AG61" s="92">
        <v>0</v>
      </c>
      <c r="AH61" s="92">
        <v>1</v>
      </c>
      <c r="AI61" s="92">
        <v>1</v>
      </c>
      <c r="AJ61" s="92">
        <v>0</v>
      </c>
      <c r="AK61" s="92">
        <v>0</v>
      </c>
      <c r="AL61" s="93">
        <v>0.25</v>
      </c>
    </row>
    <row r="62" spans="1:38" x14ac:dyDescent="0.2">
      <c r="A62" s="69" t="s">
        <v>1324</v>
      </c>
      <c r="B62" s="74" t="s">
        <v>789</v>
      </c>
      <c r="C62" s="74" t="s">
        <v>788</v>
      </c>
      <c r="D62" s="74" t="s">
        <v>763</v>
      </c>
      <c r="E62" s="68">
        <v>32001</v>
      </c>
      <c r="F62" s="89">
        <v>7.4</v>
      </c>
      <c r="G62" s="89">
        <v>7.4</v>
      </c>
      <c r="H62" s="89">
        <v>7.33</v>
      </c>
      <c r="I62" s="89">
        <v>7.35</v>
      </c>
      <c r="J62" s="89"/>
      <c r="K62" s="89">
        <v>66.599999999999994</v>
      </c>
      <c r="L62" s="89">
        <v>44.400000000000006</v>
      </c>
      <c r="M62" s="89">
        <v>148</v>
      </c>
      <c r="N62" s="89">
        <v>185</v>
      </c>
      <c r="O62" s="89">
        <v>102.75999999999999</v>
      </c>
      <c r="P62" s="89">
        <v>139.26999999999998</v>
      </c>
      <c r="Q62" s="89">
        <v>197.91000000000003</v>
      </c>
      <c r="R62" s="89">
        <v>154.33000000000001</v>
      </c>
      <c r="S62" s="89">
        <v>132.32</v>
      </c>
      <c r="T62" s="89">
        <v>235.2</v>
      </c>
      <c r="U62" s="89">
        <v>227.85000000000002</v>
      </c>
      <c r="V62" s="89">
        <v>198.45000000000002</v>
      </c>
      <c r="W62" s="89"/>
      <c r="X62" s="90">
        <v>1832.09</v>
      </c>
      <c r="Y62" s="91"/>
      <c r="Z62" s="92">
        <v>8.9999999999999982</v>
      </c>
      <c r="AA62" s="92">
        <v>6.0000000000000009</v>
      </c>
      <c r="AB62" s="92">
        <v>20</v>
      </c>
      <c r="AC62" s="92">
        <v>25</v>
      </c>
      <c r="AD62" s="92">
        <v>14.019099590723055</v>
      </c>
      <c r="AE62" s="92">
        <v>18.999999999999996</v>
      </c>
      <c r="AF62" s="92">
        <v>27.000000000000004</v>
      </c>
      <c r="AG62" s="92">
        <v>20.997278911564628</v>
      </c>
      <c r="AH62" s="92">
        <v>18.002721088435376</v>
      </c>
      <c r="AI62" s="92">
        <v>32</v>
      </c>
      <c r="AJ62" s="92">
        <v>31.000000000000004</v>
      </c>
      <c r="AK62" s="92">
        <v>27.000000000000004</v>
      </c>
      <c r="AL62" s="93">
        <v>20.751591632560256</v>
      </c>
    </row>
    <row r="63" spans="1:38" x14ac:dyDescent="0.2">
      <c r="A63" s="69" t="s">
        <v>1325</v>
      </c>
      <c r="B63" s="74" t="s">
        <v>790</v>
      </c>
      <c r="C63" s="74" t="s">
        <v>791</v>
      </c>
      <c r="D63" s="74" t="s">
        <v>763</v>
      </c>
      <c r="E63" s="68">
        <v>32001</v>
      </c>
      <c r="F63" s="89">
        <v>9.5</v>
      </c>
      <c r="G63" s="89">
        <v>9.5</v>
      </c>
      <c r="H63" s="89">
        <v>9.41</v>
      </c>
      <c r="I63" s="89">
        <v>9.44</v>
      </c>
      <c r="J63" s="89"/>
      <c r="K63" s="89">
        <v>47.5</v>
      </c>
      <c r="L63" s="89">
        <v>66.5</v>
      </c>
      <c r="M63" s="89">
        <v>171</v>
      </c>
      <c r="N63" s="89">
        <v>85.5</v>
      </c>
      <c r="O63" s="89">
        <v>103.69</v>
      </c>
      <c r="P63" s="89">
        <v>111.33</v>
      </c>
      <c r="Q63" s="89">
        <v>150.56</v>
      </c>
      <c r="R63" s="89">
        <v>130.07</v>
      </c>
      <c r="S63" s="89">
        <v>83.34</v>
      </c>
      <c r="T63" s="89">
        <v>103.84</v>
      </c>
      <c r="U63" s="89">
        <v>113.28</v>
      </c>
      <c r="V63" s="89">
        <v>169.92</v>
      </c>
      <c r="W63" s="89"/>
      <c r="X63" s="90">
        <v>1336.53</v>
      </c>
      <c r="Y63" s="91"/>
      <c r="Z63" s="92">
        <v>5</v>
      </c>
      <c r="AA63" s="92">
        <v>7</v>
      </c>
      <c r="AB63" s="92">
        <v>18</v>
      </c>
      <c r="AC63" s="92">
        <v>9</v>
      </c>
      <c r="AD63" s="92">
        <v>11.019128586609989</v>
      </c>
      <c r="AE63" s="92">
        <v>11.831030818278427</v>
      </c>
      <c r="AF63" s="92">
        <v>16</v>
      </c>
      <c r="AG63" s="92">
        <v>13.778601694915254</v>
      </c>
      <c r="AH63" s="92">
        <v>8.8283898305084758</v>
      </c>
      <c r="AI63" s="92">
        <v>11.000000000000002</v>
      </c>
      <c r="AJ63" s="92">
        <v>12</v>
      </c>
      <c r="AK63" s="92">
        <v>18</v>
      </c>
      <c r="AL63" s="93">
        <v>11.788095910859345</v>
      </c>
    </row>
    <row r="64" spans="1:38" x14ac:dyDescent="0.2">
      <c r="A64" s="69" t="s">
        <v>1326</v>
      </c>
      <c r="B64" s="74" t="s">
        <v>792</v>
      </c>
      <c r="C64" s="74" t="s">
        <v>793</v>
      </c>
      <c r="D64" s="74" t="s">
        <v>763</v>
      </c>
      <c r="E64" s="68">
        <v>32001</v>
      </c>
      <c r="F64" s="89">
        <v>106</v>
      </c>
      <c r="G64" s="89">
        <v>106</v>
      </c>
      <c r="H64" s="89">
        <v>105</v>
      </c>
      <c r="I64" s="89">
        <v>105.29</v>
      </c>
      <c r="J64" s="89"/>
      <c r="K64" s="89">
        <v>2703</v>
      </c>
      <c r="L64" s="89">
        <v>2385</v>
      </c>
      <c r="M64" s="89">
        <v>2173</v>
      </c>
      <c r="N64" s="89">
        <v>3608.63</v>
      </c>
      <c r="O64" s="89">
        <v>3029.37</v>
      </c>
      <c r="P64" s="89">
        <v>3685.15</v>
      </c>
      <c r="Q64" s="89">
        <v>4856.75</v>
      </c>
      <c r="R64" s="89">
        <v>3736.6700000000005</v>
      </c>
      <c r="S64" s="89">
        <v>4237.53</v>
      </c>
      <c r="T64" s="89">
        <v>3512.49</v>
      </c>
      <c r="U64" s="89">
        <v>3132.03</v>
      </c>
      <c r="V64" s="89">
        <v>4158.29</v>
      </c>
      <c r="W64" s="89"/>
      <c r="X64" s="90">
        <v>41217.910000000003</v>
      </c>
      <c r="Y64" s="91"/>
      <c r="Z64" s="92">
        <v>25.5</v>
      </c>
      <c r="AA64" s="92">
        <v>22.5</v>
      </c>
      <c r="AB64" s="92">
        <v>20.5</v>
      </c>
      <c r="AC64" s="92">
        <v>34.043679245283023</v>
      </c>
      <c r="AD64" s="92">
        <v>28.851142857142857</v>
      </c>
      <c r="AE64" s="92">
        <v>35.096666666666664</v>
      </c>
      <c r="AF64" s="92">
        <v>46.254761904761907</v>
      </c>
      <c r="AG64" s="92">
        <v>35.489315224617727</v>
      </c>
      <c r="AH64" s="92">
        <v>40.246272200588848</v>
      </c>
      <c r="AI64" s="92">
        <v>33.360148162218628</v>
      </c>
      <c r="AJ64" s="92">
        <v>29.746699591604141</v>
      </c>
      <c r="AK64" s="92">
        <v>39.493684110551804</v>
      </c>
      <c r="AL64" s="93">
        <v>32.590197496952968</v>
      </c>
    </row>
    <row r="65" spans="1:50" x14ac:dyDescent="0.2">
      <c r="A65" s="69" t="s">
        <v>1327</v>
      </c>
      <c r="B65" s="74" t="s">
        <v>794</v>
      </c>
      <c r="C65" s="74" t="s">
        <v>795</v>
      </c>
      <c r="D65" s="74" t="s">
        <v>763</v>
      </c>
      <c r="E65" s="68">
        <v>32001</v>
      </c>
      <c r="F65" s="89">
        <v>95</v>
      </c>
      <c r="G65" s="89">
        <v>95</v>
      </c>
      <c r="H65" s="89">
        <v>94</v>
      </c>
      <c r="I65" s="89">
        <v>94.26</v>
      </c>
      <c r="J65" s="89"/>
      <c r="K65" s="89">
        <v>-285</v>
      </c>
      <c r="L65" s="89">
        <v>-285</v>
      </c>
      <c r="M65" s="89">
        <v>0</v>
      </c>
      <c r="N65" s="89">
        <v>-475</v>
      </c>
      <c r="O65" s="89">
        <v>0</v>
      </c>
      <c r="P65" s="89">
        <v>0</v>
      </c>
      <c r="Q65" s="89">
        <v>-1140</v>
      </c>
      <c r="R65" s="89">
        <v>-190</v>
      </c>
      <c r="S65" s="89">
        <v>0</v>
      </c>
      <c r="T65" s="89">
        <v>0</v>
      </c>
      <c r="U65" s="89">
        <v>0</v>
      </c>
      <c r="V65" s="89">
        <v>0</v>
      </c>
      <c r="W65" s="89"/>
      <c r="X65" s="90">
        <v>-2375</v>
      </c>
      <c r="Y65" s="91"/>
      <c r="Z65" s="92">
        <v>-3</v>
      </c>
      <c r="AA65" s="92">
        <v>-3</v>
      </c>
      <c r="AB65" s="92">
        <v>0</v>
      </c>
      <c r="AC65" s="92">
        <v>-5</v>
      </c>
      <c r="AD65" s="92">
        <v>0</v>
      </c>
      <c r="AE65" s="92">
        <v>0</v>
      </c>
      <c r="AF65" s="92">
        <v>-12.127659574468085</v>
      </c>
      <c r="AG65" s="92">
        <v>-2.0157012518565667</v>
      </c>
      <c r="AH65" s="92">
        <v>0</v>
      </c>
      <c r="AI65" s="92">
        <v>0</v>
      </c>
      <c r="AJ65" s="92">
        <v>0</v>
      </c>
      <c r="AK65" s="92">
        <v>0</v>
      </c>
      <c r="AL65" s="93">
        <v>-2.0952800688603874</v>
      </c>
    </row>
    <row r="66" spans="1:50" x14ac:dyDescent="0.2">
      <c r="A66" s="69" t="s">
        <v>1328</v>
      </c>
      <c r="B66" s="74" t="s">
        <v>796</v>
      </c>
      <c r="C66" s="74" t="s">
        <v>1329</v>
      </c>
      <c r="D66" s="74"/>
      <c r="F66" s="89">
        <v>0</v>
      </c>
      <c r="G66" s="89">
        <v>0</v>
      </c>
      <c r="H66" s="89">
        <v>0</v>
      </c>
      <c r="I66" s="89">
        <v>0</v>
      </c>
      <c r="J66" s="89"/>
      <c r="K66" s="89">
        <v>-35.620000000000005</v>
      </c>
      <c r="L66" s="89">
        <v>-50.72</v>
      </c>
      <c r="M66" s="89">
        <v>0</v>
      </c>
      <c r="N66" s="89">
        <v>0</v>
      </c>
      <c r="O66" s="89">
        <v>0</v>
      </c>
      <c r="P66" s="89">
        <v>0</v>
      </c>
      <c r="Q66" s="89">
        <v>-80.28</v>
      </c>
      <c r="R66" s="89">
        <v>-23.77</v>
      </c>
      <c r="S66" s="89">
        <v>-50</v>
      </c>
      <c r="T66" s="89">
        <v>-19.309999999999999</v>
      </c>
      <c r="U66" s="89">
        <v>-7.43</v>
      </c>
      <c r="V66" s="89">
        <v>-52.2</v>
      </c>
      <c r="W66" s="94"/>
      <c r="X66" s="90">
        <v>-319.33</v>
      </c>
      <c r="Y66" s="91"/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3">
        <v>0</v>
      </c>
    </row>
    <row r="67" spans="1:50" x14ac:dyDescent="0.2">
      <c r="B67" s="74"/>
      <c r="C67" s="74"/>
      <c r="D67" s="74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94"/>
      <c r="X67" s="90"/>
      <c r="Y67" s="91"/>
      <c r="Z67" s="92"/>
      <c r="AA67" s="92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81"/>
    </row>
    <row r="68" spans="1:50" x14ac:dyDescent="0.2">
      <c r="B68" s="74"/>
      <c r="C68" s="96" t="s">
        <v>797</v>
      </c>
      <c r="D68" s="74"/>
      <c r="F68" s="89"/>
      <c r="G68" s="89"/>
      <c r="H68" s="89"/>
      <c r="I68" s="89"/>
      <c r="J68" s="97"/>
      <c r="K68" s="98">
        <v>1350065.3400000003</v>
      </c>
      <c r="L68" s="98">
        <v>1342427.845</v>
      </c>
      <c r="M68" s="98">
        <v>1358122.405</v>
      </c>
      <c r="N68" s="98">
        <v>1373087.9100000008</v>
      </c>
      <c r="O68" s="98">
        <v>1376581.5150000006</v>
      </c>
      <c r="P68" s="98">
        <v>1382156.6250000005</v>
      </c>
      <c r="Q68" s="98">
        <v>1383843.96</v>
      </c>
      <c r="R68" s="98">
        <v>1389064.39</v>
      </c>
      <c r="S68" s="98">
        <v>1399543.9300000002</v>
      </c>
      <c r="T68" s="98">
        <v>1403743.1599999995</v>
      </c>
      <c r="U68" s="98">
        <v>1409535.0250000001</v>
      </c>
      <c r="V68" s="98">
        <v>1410224.0099999995</v>
      </c>
      <c r="W68" s="94"/>
      <c r="X68" s="99">
        <v>16578396.114999998</v>
      </c>
      <c r="Y68" s="100"/>
      <c r="Z68" s="101">
        <v>53517.747365693787</v>
      </c>
      <c r="AA68" s="101">
        <v>53668.603992036908</v>
      </c>
      <c r="AB68" s="101">
        <v>53674.795458597408</v>
      </c>
      <c r="AC68" s="101">
        <v>54155.34673114321</v>
      </c>
      <c r="AD68" s="101">
        <v>54803.11864950732</v>
      </c>
      <c r="AE68" s="101">
        <v>54796.961224783518</v>
      </c>
      <c r="AF68" s="101">
        <v>54777.719379043934</v>
      </c>
      <c r="AG68" s="101">
        <v>54954.925556200404</v>
      </c>
      <c r="AH68" s="101">
        <v>55215.298489324756</v>
      </c>
      <c r="AI68" s="101">
        <v>55267.002507077195</v>
      </c>
      <c r="AJ68" s="101">
        <v>55316.807770648564</v>
      </c>
      <c r="AK68" s="101">
        <v>55381.98573794806</v>
      </c>
      <c r="AL68" s="99">
        <v>54627.526071833759</v>
      </c>
      <c r="AM68" s="69" t="s">
        <v>798</v>
      </c>
      <c r="AN68" s="138">
        <f>X68*AO4</f>
        <v>61539.408596307832</v>
      </c>
    </row>
    <row r="69" spans="1:50" x14ac:dyDescent="0.2">
      <c r="B69" s="74"/>
      <c r="C69" s="74"/>
      <c r="D69" s="74"/>
      <c r="F69" s="89"/>
      <c r="G69" s="89"/>
      <c r="H69" s="89"/>
      <c r="I69" s="89"/>
      <c r="J69" s="97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4"/>
      <c r="X69" s="90"/>
      <c r="Y69" s="97"/>
      <c r="Z69" s="102">
        <v>653.63898559277254</v>
      </c>
      <c r="AA69" s="102">
        <v>652.79305264596155</v>
      </c>
      <c r="AB69" s="102">
        <v>646.78594425994004</v>
      </c>
      <c r="AC69" s="102">
        <v>622.92670769489132</v>
      </c>
      <c r="AD69" s="102">
        <v>577.44499311473373</v>
      </c>
      <c r="AE69" s="102">
        <v>554.11301362275344</v>
      </c>
      <c r="AF69" s="102">
        <v>544.64430315979689</v>
      </c>
      <c r="AG69" s="102">
        <v>543.40694608150761</v>
      </c>
      <c r="AH69" s="102">
        <v>542.28860359196938</v>
      </c>
      <c r="AI69" s="102">
        <v>531.43890826648067</v>
      </c>
      <c r="AJ69" s="102">
        <v>529.45036418260077</v>
      </c>
      <c r="AK69" s="102">
        <v>516.30630408441016</v>
      </c>
      <c r="AL69" s="102">
        <v>576.26984385815149</v>
      </c>
      <c r="AM69" s="69" t="s">
        <v>799</v>
      </c>
    </row>
    <row r="70" spans="1:50" x14ac:dyDescent="0.2">
      <c r="B70" s="74"/>
      <c r="C70" s="74"/>
      <c r="D70" s="74"/>
      <c r="F70" s="89"/>
      <c r="G70" s="89"/>
      <c r="H70" s="89"/>
      <c r="I70" s="89"/>
      <c r="J70" s="97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4"/>
      <c r="X70" s="90"/>
      <c r="Y70" s="97"/>
      <c r="Z70" s="92">
        <v>53365.326442402125</v>
      </c>
      <c r="AA70" s="92">
        <v>53408.262052325947</v>
      </c>
      <c r="AB70" s="92">
        <v>53599.768328865241</v>
      </c>
      <c r="AC70" s="92">
        <v>58357.066720390983</v>
      </c>
      <c r="AD70" s="92">
        <v>51141.329313079164</v>
      </c>
      <c r="AE70" s="92">
        <v>54252.123502155053</v>
      </c>
      <c r="AF70" s="92">
        <v>54756.256888650722</v>
      </c>
      <c r="AG70" s="92">
        <v>54841.063253928311</v>
      </c>
      <c r="AH70" s="92">
        <v>55031.372760602826</v>
      </c>
      <c r="AI70" s="92">
        <v>55117.494341524674</v>
      </c>
      <c r="AJ70" s="92">
        <v>55160.602994704808</v>
      </c>
      <c r="AK70" s="92">
        <v>55212.056878381547</v>
      </c>
      <c r="AL70" s="103">
        <v>54520.226956417624</v>
      </c>
      <c r="AM70" s="69" t="s">
        <v>800</v>
      </c>
    </row>
    <row r="71" spans="1:50" x14ac:dyDescent="0.2">
      <c r="B71" s="104" t="s">
        <v>801</v>
      </c>
      <c r="C71" s="74"/>
      <c r="D71" s="74"/>
      <c r="F71" s="89"/>
      <c r="G71" s="89"/>
      <c r="H71" s="89"/>
      <c r="I71" s="89"/>
      <c r="J71" s="97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4"/>
      <c r="X71" s="90"/>
      <c r="Y71" s="97"/>
      <c r="Z71" s="69"/>
    </row>
    <row r="72" spans="1:50" x14ac:dyDescent="0.2">
      <c r="A72" s="69" t="s">
        <v>1330</v>
      </c>
      <c r="B72" s="74" t="s">
        <v>802</v>
      </c>
      <c r="C72" s="74" t="s">
        <v>803</v>
      </c>
      <c r="D72" s="74" t="s">
        <v>804</v>
      </c>
      <c r="E72" s="68">
        <v>32100</v>
      </c>
      <c r="F72" s="89">
        <v>6.07</v>
      </c>
      <c r="G72" s="89">
        <v>6.07</v>
      </c>
      <c r="H72" s="89">
        <v>7.63</v>
      </c>
      <c r="I72" s="89">
        <v>7.65</v>
      </c>
      <c r="J72" s="89"/>
      <c r="K72" s="89">
        <v>1473.1299999999999</v>
      </c>
      <c r="L72" s="89">
        <v>1462.115</v>
      </c>
      <c r="M72" s="89">
        <v>1437.3750000000002</v>
      </c>
      <c r="N72" s="89">
        <v>1577.3400000000001</v>
      </c>
      <c r="O72" s="89">
        <v>1733.47</v>
      </c>
      <c r="P72" s="89">
        <v>1673.655</v>
      </c>
      <c r="Q72" s="89">
        <v>2025.575</v>
      </c>
      <c r="R72" s="89">
        <v>2098.0749999999998</v>
      </c>
      <c r="S72" s="89">
        <v>2128.13</v>
      </c>
      <c r="T72" s="89">
        <v>2109.7849999999999</v>
      </c>
      <c r="U72" s="89">
        <v>2085.9650000000001</v>
      </c>
      <c r="V72" s="89">
        <v>2064.9249999999997</v>
      </c>
      <c r="W72" s="94"/>
      <c r="X72" s="90">
        <v>21869.54</v>
      </c>
      <c r="Y72" s="91"/>
      <c r="Z72" s="92">
        <v>242.69028006589784</v>
      </c>
      <c r="AA72" s="92">
        <v>240.87561779242174</v>
      </c>
      <c r="AB72" s="92">
        <v>236.79983525535422</v>
      </c>
      <c r="AC72" s="92">
        <v>259.85831960461286</v>
      </c>
      <c r="AD72" s="92">
        <v>227.1913499344692</v>
      </c>
      <c r="AE72" s="92">
        <v>219.35190039318479</v>
      </c>
      <c r="AF72" s="92">
        <v>265.47509829619923</v>
      </c>
      <c r="AG72" s="92">
        <v>274.25816993464048</v>
      </c>
      <c r="AH72" s="92">
        <v>278.18692810457514</v>
      </c>
      <c r="AI72" s="92">
        <v>275.78888888888883</v>
      </c>
      <c r="AJ72" s="92">
        <v>272.6751633986928</v>
      </c>
      <c r="AK72" s="92">
        <v>269.92483660130716</v>
      </c>
      <c r="AL72" s="93">
        <v>255.25636568918699</v>
      </c>
    </row>
    <row r="73" spans="1:50" x14ac:dyDescent="0.2">
      <c r="A73" s="69" t="s">
        <v>1331</v>
      </c>
      <c r="B73" s="74" t="s">
        <v>805</v>
      </c>
      <c r="C73" s="74" t="s">
        <v>806</v>
      </c>
      <c r="D73" s="74" t="s">
        <v>804</v>
      </c>
      <c r="E73" s="68">
        <v>32100</v>
      </c>
      <c r="F73" s="89">
        <v>5.07</v>
      </c>
      <c r="G73" s="89">
        <v>5.07</v>
      </c>
      <c r="H73" s="89">
        <v>6.63</v>
      </c>
      <c r="I73" s="89">
        <v>6.65</v>
      </c>
      <c r="J73" s="89"/>
      <c r="K73" s="89">
        <v>272645.71500000003</v>
      </c>
      <c r="L73" s="89">
        <v>272868.31</v>
      </c>
      <c r="M73" s="89">
        <v>273829.45500000002</v>
      </c>
      <c r="N73" s="89">
        <v>297711.08500000002</v>
      </c>
      <c r="O73" s="89">
        <v>341389.19500000001</v>
      </c>
      <c r="P73" s="89">
        <v>361911.04499999998</v>
      </c>
      <c r="Q73" s="89">
        <v>364884.87499999994</v>
      </c>
      <c r="R73" s="89">
        <v>366482.91</v>
      </c>
      <c r="S73" s="89">
        <v>367714.90500000003</v>
      </c>
      <c r="T73" s="89">
        <v>368231.41000000003</v>
      </c>
      <c r="U73" s="89">
        <v>368525.565</v>
      </c>
      <c r="V73" s="89">
        <v>368798.61499999999</v>
      </c>
      <c r="W73" s="94"/>
      <c r="X73" s="90">
        <v>4024993.085</v>
      </c>
      <c r="Y73" s="91"/>
      <c r="Z73" s="92">
        <v>53776.275147928995</v>
      </c>
      <c r="AA73" s="92">
        <v>53820.179487179485</v>
      </c>
      <c r="AB73" s="92">
        <v>54009.754437869822</v>
      </c>
      <c r="AC73" s="92">
        <v>58720.135108481263</v>
      </c>
      <c r="AD73" s="92">
        <v>51491.58295625943</v>
      </c>
      <c r="AE73" s="92">
        <v>54586.884615384617</v>
      </c>
      <c r="AF73" s="92">
        <v>55035.426093514317</v>
      </c>
      <c r="AG73" s="92">
        <v>55110.212030075178</v>
      </c>
      <c r="AH73" s="92">
        <v>55295.474436090226</v>
      </c>
      <c r="AI73" s="92">
        <v>55373.144360902261</v>
      </c>
      <c r="AJ73" s="92">
        <v>55417.378195488716</v>
      </c>
      <c r="AK73" s="92">
        <v>55458.438345864655</v>
      </c>
      <c r="AL73" s="93">
        <v>54841.240434586587</v>
      </c>
      <c r="AN73" s="73">
        <f>+AD70+'[12]2180 (Reg EA.) - Price Out'!AD58+'[12]2180 (JBLM Housing) - Price Out'!AB23</f>
        <v>55612.510368709627</v>
      </c>
    </row>
    <row r="74" spans="1:50" x14ac:dyDescent="0.2">
      <c r="A74" s="69" t="s">
        <v>1332</v>
      </c>
      <c r="B74" s="74" t="s">
        <v>807</v>
      </c>
      <c r="C74" s="74" t="s">
        <v>1333</v>
      </c>
      <c r="D74" s="74"/>
      <c r="F74" s="89">
        <v>9.5</v>
      </c>
      <c r="G74" s="89">
        <v>9.5</v>
      </c>
      <c r="H74" s="89">
        <v>9.41</v>
      </c>
      <c r="I74" s="89">
        <v>9.44</v>
      </c>
      <c r="J74" s="89"/>
      <c r="K74" s="89">
        <v>38</v>
      </c>
      <c r="L74" s="89">
        <v>19</v>
      </c>
      <c r="M74" s="89">
        <v>66.5</v>
      </c>
      <c r="N74" s="89">
        <v>57</v>
      </c>
      <c r="O74" s="89">
        <v>28.23</v>
      </c>
      <c r="P74" s="89">
        <v>28.23</v>
      </c>
      <c r="Q74" s="89">
        <v>65.87</v>
      </c>
      <c r="R74" s="89">
        <v>47.199999999999996</v>
      </c>
      <c r="S74" s="89">
        <v>18.88</v>
      </c>
      <c r="T74" s="89">
        <v>56.64</v>
      </c>
      <c r="U74" s="89">
        <v>132.16</v>
      </c>
      <c r="V74" s="89">
        <v>84.960000000000008</v>
      </c>
      <c r="W74" s="94"/>
      <c r="X74" s="90">
        <v>642.66999999999996</v>
      </c>
      <c r="Y74" s="91"/>
      <c r="Z74" s="92">
        <v>4</v>
      </c>
      <c r="AA74" s="92">
        <v>2</v>
      </c>
      <c r="AB74" s="92">
        <v>7</v>
      </c>
      <c r="AC74" s="92">
        <v>6</v>
      </c>
      <c r="AD74" s="92">
        <v>3</v>
      </c>
      <c r="AE74" s="92">
        <v>3</v>
      </c>
      <c r="AF74" s="92">
        <v>7</v>
      </c>
      <c r="AG74" s="92">
        <v>5</v>
      </c>
      <c r="AH74" s="92">
        <v>2</v>
      </c>
      <c r="AI74" s="92">
        <v>6</v>
      </c>
      <c r="AJ74" s="92">
        <v>14</v>
      </c>
      <c r="AK74" s="92">
        <v>9.0000000000000018</v>
      </c>
      <c r="AL74" s="93">
        <v>5.666666666666667</v>
      </c>
    </row>
    <row r="75" spans="1:50" x14ac:dyDescent="0.2">
      <c r="B75" s="74"/>
      <c r="C75" s="74"/>
      <c r="D75" s="74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4"/>
      <c r="X75" s="90"/>
      <c r="Y75" s="91"/>
      <c r="AA75" s="92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81"/>
    </row>
    <row r="76" spans="1:50" x14ac:dyDescent="0.2">
      <c r="B76" s="74"/>
      <c r="C76" s="96" t="s">
        <v>808</v>
      </c>
      <c r="D76" s="74"/>
      <c r="F76" s="89"/>
      <c r="G76" s="89"/>
      <c r="H76" s="89"/>
      <c r="I76" s="89"/>
      <c r="J76" s="97"/>
      <c r="K76" s="98">
        <v>274156.84500000003</v>
      </c>
      <c r="L76" s="98">
        <v>274349.42499999999</v>
      </c>
      <c r="M76" s="98">
        <v>275333.33</v>
      </c>
      <c r="N76" s="98">
        <v>299345.42500000005</v>
      </c>
      <c r="O76" s="98">
        <v>343150.89499999996</v>
      </c>
      <c r="P76" s="98">
        <v>363612.93</v>
      </c>
      <c r="Q76" s="98">
        <v>366976.31999999995</v>
      </c>
      <c r="R76" s="98">
        <v>368628.185</v>
      </c>
      <c r="S76" s="98">
        <v>369861.91500000004</v>
      </c>
      <c r="T76" s="98">
        <v>370397.83500000002</v>
      </c>
      <c r="U76" s="98">
        <v>370743.69</v>
      </c>
      <c r="V76" s="98">
        <v>370948.5</v>
      </c>
      <c r="W76" s="94"/>
      <c r="X76" s="98">
        <v>4047505.2949999999</v>
      </c>
      <c r="Y76" s="100"/>
      <c r="Z76" s="105">
        <v>54018.965427994895</v>
      </c>
      <c r="AA76" s="105">
        <v>54061.055104971907</v>
      </c>
      <c r="AB76" s="105">
        <v>54246.554273125177</v>
      </c>
      <c r="AC76" s="105">
        <v>58979.993428085872</v>
      </c>
      <c r="AD76" s="105">
        <v>51718.774306193896</v>
      </c>
      <c r="AE76" s="105">
        <v>54806.236515777804</v>
      </c>
      <c r="AF76" s="105">
        <v>55300.901191810517</v>
      </c>
      <c r="AG76" s="105">
        <v>55384.470200009819</v>
      </c>
      <c r="AH76" s="105">
        <v>55573.661364194799</v>
      </c>
      <c r="AI76" s="105">
        <v>55648.933249791153</v>
      </c>
      <c r="AJ76" s="105">
        <v>55690.05335888741</v>
      </c>
      <c r="AK76" s="105">
        <v>55728.363182465961</v>
      </c>
      <c r="AL76" s="106">
        <v>55096.496800275774</v>
      </c>
      <c r="AM76" s="138">
        <f>X76*$AO$4</f>
        <v>15024.43785375341</v>
      </c>
    </row>
    <row r="77" spans="1:50" x14ac:dyDescent="0.2">
      <c r="B77" s="74"/>
      <c r="C77" s="96"/>
      <c r="D77" s="74"/>
      <c r="F77" s="89"/>
      <c r="G77" s="89"/>
      <c r="H77" s="89"/>
      <c r="I77" s="89"/>
      <c r="J77" s="97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107"/>
      <c r="Y77" s="100"/>
      <c r="Z77" s="92"/>
      <c r="AA77" s="92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81"/>
      <c r="AM77" s="108"/>
    </row>
    <row r="78" spans="1:50" x14ac:dyDescent="0.2">
      <c r="A78" s="69" t="s">
        <v>1334</v>
      </c>
      <c r="B78" s="74" t="s">
        <v>809</v>
      </c>
      <c r="C78" s="74" t="s">
        <v>810</v>
      </c>
      <c r="D78" s="74" t="s">
        <v>811</v>
      </c>
      <c r="E78" s="68">
        <v>35527</v>
      </c>
      <c r="F78" s="89">
        <v>1.92</v>
      </c>
      <c r="G78" s="89">
        <v>2.15</v>
      </c>
      <c r="H78" s="89">
        <v>2.15</v>
      </c>
      <c r="I78" s="89">
        <v>2.15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4"/>
      <c r="X78" s="90">
        <v>0</v>
      </c>
      <c r="Y78" s="91"/>
      <c r="Z78" s="92">
        <v>0</v>
      </c>
      <c r="AA78" s="92">
        <v>0</v>
      </c>
      <c r="AB78" s="92">
        <v>0</v>
      </c>
      <c r="AC78" s="92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0</v>
      </c>
      <c r="AI78" s="92">
        <v>0</v>
      </c>
      <c r="AJ78" s="92">
        <v>0</v>
      </c>
      <c r="AK78" s="92">
        <v>0</v>
      </c>
      <c r="AL78" s="81"/>
      <c r="AM78" s="91"/>
      <c r="AN78" s="70"/>
      <c r="AO78" s="109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1:50" x14ac:dyDescent="0.2">
      <c r="B79" s="74"/>
      <c r="C79" s="96"/>
      <c r="D79" s="74"/>
      <c r="F79" s="89"/>
      <c r="G79" s="89"/>
      <c r="H79" s="89"/>
      <c r="I79" s="89"/>
      <c r="J79" s="97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4"/>
      <c r="X79" s="90"/>
      <c r="Y79" s="97"/>
      <c r="Z79" s="92"/>
      <c r="AA79" s="92"/>
      <c r="AC79" s="95"/>
      <c r="AD79" s="95"/>
      <c r="AE79" s="95"/>
      <c r="AF79" s="95"/>
      <c r="AG79" s="95"/>
      <c r="AH79" s="95"/>
      <c r="AI79" s="95"/>
      <c r="AJ79" s="95"/>
      <c r="AK79" s="95"/>
      <c r="AL79" s="81"/>
      <c r="AM79" s="109"/>
      <c r="AN79" s="70"/>
      <c r="AO79" s="109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1:50" x14ac:dyDescent="0.2">
      <c r="B80" s="104" t="s">
        <v>812</v>
      </c>
      <c r="C80" s="74"/>
      <c r="D80" s="74"/>
      <c r="F80" s="89"/>
      <c r="G80" s="89"/>
      <c r="H80" s="89"/>
      <c r="I80" s="89"/>
      <c r="J80" s="97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4"/>
      <c r="X80" s="90"/>
      <c r="Y80" s="97"/>
      <c r="Z80" s="92"/>
      <c r="AA80" s="92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81"/>
      <c r="AM80" s="70"/>
      <c r="AN80" s="70"/>
      <c r="AO80" s="11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1:50" x14ac:dyDescent="0.2">
      <c r="A81" s="69" t="s">
        <v>1335</v>
      </c>
      <c r="B81" s="74" t="s">
        <v>813</v>
      </c>
      <c r="C81" s="74" t="s">
        <v>814</v>
      </c>
      <c r="D81" s="74" t="s">
        <v>815</v>
      </c>
      <c r="E81" s="68">
        <v>32110</v>
      </c>
      <c r="F81" s="89">
        <v>5.53</v>
      </c>
      <c r="G81" s="89">
        <v>5.53</v>
      </c>
      <c r="H81" s="89">
        <v>6.24</v>
      </c>
      <c r="I81" s="89">
        <v>6.26</v>
      </c>
      <c r="J81" s="89"/>
      <c r="K81" s="89">
        <v>144256.49</v>
      </c>
      <c r="L81" s="89">
        <v>144049.08500000002</v>
      </c>
      <c r="M81" s="89">
        <v>149512.11000000002</v>
      </c>
      <c r="N81" s="89">
        <v>158280.35999999999</v>
      </c>
      <c r="O81" s="89">
        <v>172029.51499999998</v>
      </c>
      <c r="P81" s="89">
        <v>180803.77499999997</v>
      </c>
      <c r="Q81" s="89">
        <v>183467.42499999999</v>
      </c>
      <c r="R81" s="89">
        <v>184256.14499999999</v>
      </c>
      <c r="S81" s="89">
        <v>185148.82</v>
      </c>
      <c r="T81" s="89">
        <v>184629.255</v>
      </c>
      <c r="U81" s="89">
        <v>182205.88</v>
      </c>
      <c r="V81" s="89">
        <v>178635.61499999999</v>
      </c>
      <c r="W81" s="94"/>
      <c r="X81" s="90">
        <v>2047274.4749999999</v>
      </c>
      <c r="Y81" s="91"/>
      <c r="Z81" s="92">
        <v>26086.164556962023</v>
      </c>
      <c r="AA81" s="92">
        <v>26048.659132007237</v>
      </c>
      <c r="AB81" s="92">
        <v>27036.547920433997</v>
      </c>
      <c r="AC81" s="92">
        <v>28622.126582278477</v>
      </c>
      <c r="AD81" s="92">
        <v>27568.832532051278</v>
      </c>
      <c r="AE81" s="92">
        <v>28974.963942307684</v>
      </c>
      <c r="AF81" s="92">
        <v>29401.830929487176</v>
      </c>
      <c r="AG81" s="92">
        <v>29433.888977635783</v>
      </c>
      <c r="AH81" s="92">
        <v>29576.488817891375</v>
      </c>
      <c r="AI81" s="92">
        <v>29493.491214057511</v>
      </c>
      <c r="AJ81" s="92">
        <v>29106.370607028755</v>
      </c>
      <c r="AK81" s="92">
        <v>28536.040734824281</v>
      </c>
      <c r="AL81" s="93">
        <v>28323.783828913798</v>
      </c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1:50" x14ac:dyDescent="0.2">
      <c r="A82" s="69" t="s">
        <v>1336</v>
      </c>
      <c r="B82" s="74" t="s">
        <v>816</v>
      </c>
      <c r="C82" s="74" t="s">
        <v>817</v>
      </c>
      <c r="D82" s="74" t="s">
        <v>818</v>
      </c>
      <c r="E82" s="68">
        <v>33000</v>
      </c>
      <c r="F82" s="89">
        <v>5.53</v>
      </c>
      <c r="G82" s="89">
        <v>5.53</v>
      </c>
      <c r="H82" s="89">
        <v>6.24</v>
      </c>
      <c r="I82" s="89">
        <v>6.26</v>
      </c>
      <c r="J82" s="89"/>
      <c r="K82" s="89">
        <v>3298.65</v>
      </c>
      <c r="L82" s="89">
        <v>3282.05</v>
      </c>
      <c r="M82" s="89">
        <v>3317.08</v>
      </c>
      <c r="N82" s="89">
        <v>3321.88</v>
      </c>
      <c r="O82" s="89">
        <v>3730.94</v>
      </c>
      <c r="P82" s="89">
        <v>3791.84</v>
      </c>
      <c r="Q82" s="89">
        <v>3789.76</v>
      </c>
      <c r="R82" s="89">
        <v>3709.17</v>
      </c>
      <c r="S82" s="89">
        <v>3692.36</v>
      </c>
      <c r="T82" s="89">
        <v>3723.5</v>
      </c>
      <c r="U82" s="89">
        <v>3514.53</v>
      </c>
      <c r="V82" s="89">
        <v>3337.62</v>
      </c>
      <c r="W82" s="94"/>
      <c r="X82" s="90">
        <v>42509.38</v>
      </c>
      <c r="Y82" s="95"/>
      <c r="Z82" s="92">
        <v>596.50090415913201</v>
      </c>
      <c r="AA82" s="92">
        <v>593.49909584086799</v>
      </c>
      <c r="AB82" s="92">
        <v>599.83363471971063</v>
      </c>
      <c r="AC82" s="92">
        <v>600.70162748643759</v>
      </c>
      <c r="AD82" s="95">
        <v>597.90705128205127</v>
      </c>
      <c r="AE82" s="95">
        <v>607.66666666666663</v>
      </c>
      <c r="AF82" s="95">
        <v>607.33333333333337</v>
      </c>
      <c r="AG82" s="92">
        <v>592.51916932907352</v>
      </c>
      <c r="AH82" s="92">
        <v>589.83386581469654</v>
      </c>
      <c r="AI82" s="92">
        <v>594.80830670926525</v>
      </c>
      <c r="AJ82" s="92">
        <v>561.42651757188503</v>
      </c>
      <c r="AK82" s="92">
        <v>533.16613418530346</v>
      </c>
      <c r="AL82" s="93">
        <v>589.5996922582018</v>
      </c>
    </row>
    <row r="83" spans="1:50" x14ac:dyDescent="0.2">
      <c r="A83" s="69" t="s">
        <v>1337</v>
      </c>
      <c r="B83" s="74" t="s">
        <v>819</v>
      </c>
      <c r="C83" s="74" t="s">
        <v>820</v>
      </c>
      <c r="D83" s="74" t="s">
        <v>815</v>
      </c>
      <c r="E83" s="68">
        <v>32111</v>
      </c>
      <c r="F83" s="89">
        <v>2</v>
      </c>
      <c r="G83" s="89">
        <v>2</v>
      </c>
      <c r="H83" s="89">
        <v>1.98</v>
      </c>
      <c r="I83" s="89">
        <v>1.99</v>
      </c>
      <c r="J83" s="89"/>
      <c r="K83" s="89">
        <v>34</v>
      </c>
      <c r="L83" s="89">
        <v>16</v>
      </c>
      <c r="M83" s="89">
        <v>32</v>
      </c>
      <c r="N83" s="89">
        <v>116</v>
      </c>
      <c r="O83" s="89">
        <v>71.400000000000006</v>
      </c>
      <c r="P83" s="89">
        <v>95.039999999999992</v>
      </c>
      <c r="Q83" s="89">
        <v>116.8</v>
      </c>
      <c r="R83" s="89">
        <v>89.54</v>
      </c>
      <c r="S83" s="89">
        <v>57.69</v>
      </c>
      <c r="T83" s="89">
        <v>63.68</v>
      </c>
      <c r="U83" s="89">
        <v>93.53</v>
      </c>
      <c r="V83" s="89">
        <v>25.869999999999997</v>
      </c>
      <c r="W83" s="94"/>
      <c r="X83" s="90">
        <v>811.55</v>
      </c>
      <c r="Y83" s="91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3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1:50" x14ac:dyDescent="0.2">
      <c r="A84" s="69" t="s">
        <v>1338</v>
      </c>
      <c r="B84" s="74" t="s">
        <v>821</v>
      </c>
      <c r="C84" s="74" t="s">
        <v>822</v>
      </c>
      <c r="D84" s="74" t="s">
        <v>763</v>
      </c>
      <c r="E84" s="68">
        <v>32001</v>
      </c>
      <c r="F84" s="89">
        <v>3.8</v>
      </c>
      <c r="G84" s="89">
        <v>3.8</v>
      </c>
      <c r="H84" s="89">
        <v>4.29</v>
      </c>
      <c r="I84" s="89">
        <v>4.3</v>
      </c>
      <c r="J84" s="89"/>
      <c r="K84" s="89">
        <v>0</v>
      </c>
      <c r="L84" s="89">
        <v>0</v>
      </c>
      <c r="M84" s="89">
        <v>0</v>
      </c>
      <c r="N84" s="89">
        <v>3.8</v>
      </c>
      <c r="O84" s="89">
        <v>8.58</v>
      </c>
      <c r="P84" s="89">
        <v>4.29</v>
      </c>
      <c r="Q84" s="89">
        <v>17.16</v>
      </c>
      <c r="R84" s="89">
        <v>17.2</v>
      </c>
      <c r="S84" s="89">
        <v>4.3</v>
      </c>
      <c r="T84" s="89">
        <v>17.2</v>
      </c>
      <c r="U84" s="89">
        <v>47.3</v>
      </c>
      <c r="V84" s="89">
        <v>4.3</v>
      </c>
      <c r="W84" s="94"/>
      <c r="X84" s="90">
        <v>124.13</v>
      </c>
      <c r="Y84" s="91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3"/>
    </row>
    <row r="85" spans="1:50" x14ac:dyDescent="0.2">
      <c r="B85" s="74"/>
      <c r="C85" s="96" t="s">
        <v>823</v>
      </c>
      <c r="D85" s="74"/>
      <c r="F85" s="89"/>
      <c r="G85" s="89"/>
      <c r="H85" s="89"/>
      <c r="I85" s="89"/>
      <c r="J85" s="97"/>
      <c r="K85" s="98">
        <v>147589.13999999998</v>
      </c>
      <c r="L85" s="98">
        <v>147347.13500000001</v>
      </c>
      <c r="M85" s="98">
        <v>152861.19</v>
      </c>
      <c r="N85" s="98">
        <v>161722.03999999998</v>
      </c>
      <c r="O85" s="98">
        <v>175840.43499999997</v>
      </c>
      <c r="P85" s="98">
        <v>184694.94499999998</v>
      </c>
      <c r="Q85" s="98">
        <v>187391.14499999999</v>
      </c>
      <c r="R85" s="98">
        <v>188072.05500000002</v>
      </c>
      <c r="S85" s="98">
        <v>188903.16999999998</v>
      </c>
      <c r="T85" s="98">
        <v>188433.63500000001</v>
      </c>
      <c r="U85" s="98">
        <v>185861.24</v>
      </c>
      <c r="V85" s="98">
        <v>182003.40499999997</v>
      </c>
      <c r="W85" s="94"/>
      <c r="X85" s="98">
        <v>2090719.5349999997</v>
      </c>
      <c r="Y85" s="100"/>
      <c r="Z85" s="98">
        <v>26682.665461121156</v>
      </c>
      <c r="AA85" s="98">
        <v>26642.158227848104</v>
      </c>
      <c r="AB85" s="98">
        <v>27636.381555153708</v>
      </c>
      <c r="AC85" s="98">
        <v>29222.828209764913</v>
      </c>
      <c r="AD85" s="98">
        <v>28166.739583333328</v>
      </c>
      <c r="AE85" s="98">
        <v>29582.630608974352</v>
      </c>
      <c r="AF85" s="98">
        <v>30009.164262820508</v>
      </c>
      <c r="AG85" s="98">
        <v>30026.408146964855</v>
      </c>
      <c r="AH85" s="98">
        <v>30166.322683706072</v>
      </c>
      <c r="AI85" s="98">
        <v>30088.299520766777</v>
      </c>
      <c r="AJ85" s="98">
        <v>29667.797124600642</v>
      </c>
      <c r="AK85" s="98">
        <v>29069.206869009584</v>
      </c>
      <c r="AL85" s="98">
        <v>28913.383521172</v>
      </c>
      <c r="AM85" s="138">
        <f>X85*$AO$4</f>
        <v>7760.8016379965538</v>
      </c>
    </row>
    <row r="86" spans="1:50" x14ac:dyDescent="0.2">
      <c r="F86" s="89"/>
      <c r="G86" s="89"/>
      <c r="H86" s="89"/>
      <c r="I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111"/>
      <c r="X86" s="90"/>
      <c r="Y86" s="74"/>
      <c r="Z86" s="92"/>
      <c r="AA86" s="92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112"/>
    </row>
    <row r="87" spans="1:50" s="66" customFormat="1" ht="13.5" thickBot="1" x14ac:dyDescent="0.25">
      <c r="A87" s="113"/>
      <c r="B87" s="113" t="s">
        <v>824</v>
      </c>
      <c r="C87" s="113"/>
      <c r="D87" s="113"/>
      <c r="E87" s="114"/>
      <c r="F87" s="115"/>
      <c r="G87" s="115"/>
      <c r="H87" s="115"/>
      <c r="I87" s="115"/>
      <c r="J87" s="113"/>
      <c r="K87" s="116">
        <v>1771811.3250000002</v>
      </c>
      <c r="L87" s="116">
        <v>1764124.405</v>
      </c>
      <c r="M87" s="116">
        <v>1786316.925</v>
      </c>
      <c r="N87" s="116">
        <v>1834155.3750000009</v>
      </c>
      <c r="O87" s="116">
        <v>1895572.8450000007</v>
      </c>
      <c r="P87" s="116">
        <v>1930464.5000000005</v>
      </c>
      <c r="Q87" s="116">
        <v>1938211.4249999998</v>
      </c>
      <c r="R87" s="116">
        <v>1945764.63</v>
      </c>
      <c r="S87" s="116">
        <v>1958309.0150000001</v>
      </c>
      <c r="T87" s="116">
        <v>1962574.6299999994</v>
      </c>
      <c r="U87" s="116">
        <v>1966139.9550000001</v>
      </c>
      <c r="V87" s="116">
        <v>1963175.9149999996</v>
      </c>
      <c r="W87" s="117"/>
      <c r="X87" s="118">
        <v>22716620.944999997</v>
      </c>
      <c r="Y87" s="119"/>
      <c r="Z87" s="120"/>
      <c r="AA87" s="120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2"/>
      <c r="AM87" s="320">
        <f>X87*$AO$4</f>
        <v>84324.648088057787</v>
      </c>
      <c r="AN87" s="123"/>
    </row>
    <row r="88" spans="1:50" s="66" customFormat="1" x14ac:dyDescent="0.2">
      <c r="E88" s="77"/>
      <c r="F88" s="89"/>
      <c r="G88" s="89"/>
      <c r="H88" s="89"/>
      <c r="I88" s="89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5"/>
      <c r="Y88" s="126"/>
      <c r="Z88" s="92"/>
      <c r="AA88" s="92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112"/>
    </row>
    <row r="89" spans="1:50" s="66" customFormat="1" x14ac:dyDescent="0.2">
      <c r="E89" s="77"/>
      <c r="F89" s="89"/>
      <c r="G89" s="89"/>
      <c r="H89" s="89"/>
      <c r="I89" s="89"/>
      <c r="J89" s="127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0"/>
      <c r="Y89" s="128"/>
      <c r="Z89" s="92"/>
      <c r="AA89" s="92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112"/>
    </row>
    <row r="90" spans="1:50" x14ac:dyDescent="0.2">
      <c r="B90" s="82" t="s">
        <v>825</v>
      </c>
      <c r="C90" s="83"/>
      <c r="D90" s="83"/>
      <c r="F90" s="89"/>
      <c r="G90" s="89"/>
      <c r="H90" s="89"/>
      <c r="I90" s="89"/>
      <c r="J90" s="84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90"/>
      <c r="Y90" s="129"/>
      <c r="Z90" s="92"/>
      <c r="AA90" s="92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112"/>
    </row>
    <row r="91" spans="1:50" x14ac:dyDescent="0.2">
      <c r="B91" s="82"/>
      <c r="C91" s="83"/>
      <c r="D91" s="83"/>
      <c r="F91" s="89"/>
      <c r="G91" s="89"/>
      <c r="H91" s="89"/>
      <c r="I91" s="89"/>
      <c r="J91" s="84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90"/>
      <c r="Y91" s="129"/>
      <c r="Z91" s="92"/>
      <c r="AA91" s="92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112"/>
    </row>
    <row r="92" spans="1:50" x14ac:dyDescent="0.2">
      <c r="B92" s="88" t="s">
        <v>826</v>
      </c>
      <c r="C92" s="83"/>
      <c r="D92" s="83"/>
      <c r="F92" s="89"/>
      <c r="G92" s="89"/>
      <c r="H92" s="89"/>
      <c r="I92" s="89"/>
      <c r="J92" s="84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90"/>
      <c r="Y92" s="129"/>
      <c r="Z92" s="92"/>
      <c r="AA92" s="92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112"/>
    </row>
    <row r="93" spans="1:50" x14ac:dyDescent="0.2">
      <c r="A93" s="69" t="s">
        <v>1339</v>
      </c>
      <c r="B93" s="74" t="s">
        <v>827</v>
      </c>
      <c r="C93" s="74" t="s">
        <v>1340</v>
      </c>
      <c r="D93" s="74"/>
      <c r="F93" s="89">
        <v>53.48</v>
      </c>
      <c r="G93" s="89">
        <v>53.96</v>
      </c>
      <c r="H93" s="89">
        <v>53.45</v>
      </c>
      <c r="I93" s="89">
        <v>53.6</v>
      </c>
      <c r="J93" s="89"/>
      <c r="K93" s="89">
        <v>106.96</v>
      </c>
      <c r="L93" s="89">
        <v>80.22</v>
      </c>
      <c r="M93" s="89">
        <v>190.66</v>
      </c>
      <c r="N93" s="89">
        <v>377.72</v>
      </c>
      <c r="O93" s="89">
        <v>374.15</v>
      </c>
      <c r="P93" s="89">
        <v>374.15</v>
      </c>
      <c r="Q93" s="89">
        <v>374.15</v>
      </c>
      <c r="R93" s="89">
        <v>348.4</v>
      </c>
      <c r="S93" s="89">
        <v>348.4</v>
      </c>
      <c r="T93" s="89">
        <v>375.2</v>
      </c>
      <c r="U93" s="89">
        <v>321.60000000000002</v>
      </c>
      <c r="V93" s="89">
        <v>321.60000000000002</v>
      </c>
      <c r="W93" s="89"/>
      <c r="X93" s="90">
        <v>3593.21</v>
      </c>
      <c r="Y93" s="91"/>
      <c r="Z93" s="92">
        <v>2</v>
      </c>
      <c r="AA93" s="92">
        <v>1.5</v>
      </c>
      <c r="AB93" s="92">
        <v>3.533358042994811</v>
      </c>
      <c r="AC93" s="92">
        <v>7</v>
      </c>
      <c r="AD93" s="95">
        <v>6.9999999999999991</v>
      </c>
      <c r="AE93" s="95">
        <v>6.9999999999999991</v>
      </c>
      <c r="AF93" s="95">
        <v>6.9999999999999991</v>
      </c>
      <c r="AG93" s="92">
        <v>6.4999999999999991</v>
      </c>
      <c r="AH93" s="92">
        <v>6.4999999999999991</v>
      </c>
      <c r="AI93" s="92">
        <v>7</v>
      </c>
      <c r="AJ93" s="92">
        <v>6</v>
      </c>
      <c r="AK93" s="92">
        <v>6</v>
      </c>
      <c r="AL93" s="93">
        <v>5.5861131702495674</v>
      </c>
    </row>
    <row r="94" spans="1:50" x14ac:dyDescent="0.2">
      <c r="A94" s="69" t="s">
        <v>1341</v>
      </c>
      <c r="B94" s="74" t="s">
        <v>828</v>
      </c>
      <c r="C94" s="74" t="s">
        <v>829</v>
      </c>
      <c r="D94" s="74" t="s">
        <v>818</v>
      </c>
      <c r="E94" s="68">
        <v>33000</v>
      </c>
      <c r="F94" s="89">
        <v>93.63</v>
      </c>
      <c r="G94" s="89">
        <v>94.59</v>
      </c>
      <c r="H94" s="89">
        <v>93.69</v>
      </c>
      <c r="I94" s="89">
        <v>93.94</v>
      </c>
      <c r="J94" s="89"/>
      <c r="K94" s="89">
        <v>120295.78</v>
      </c>
      <c r="L94" s="89">
        <v>120127.31</v>
      </c>
      <c r="M94" s="89">
        <v>121708.85</v>
      </c>
      <c r="N94" s="89">
        <v>122049.54</v>
      </c>
      <c r="O94" s="89">
        <v>123490.72</v>
      </c>
      <c r="P94" s="89">
        <v>124129.93</v>
      </c>
      <c r="Q94" s="89">
        <v>124720.11</v>
      </c>
      <c r="R94" s="89">
        <v>124916.47</v>
      </c>
      <c r="S94" s="89">
        <v>123780.87</v>
      </c>
      <c r="T94" s="89">
        <v>122156.90000000001</v>
      </c>
      <c r="U94" s="89">
        <v>120389.5</v>
      </c>
      <c r="V94" s="89">
        <v>119321.47</v>
      </c>
      <c r="W94" s="89"/>
      <c r="X94" s="90">
        <v>1467087.4499999997</v>
      </c>
      <c r="Y94" s="91"/>
      <c r="Z94" s="92">
        <v>1284.7995300651501</v>
      </c>
      <c r="AA94" s="92">
        <v>1283.0002136067501</v>
      </c>
      <c r="AB94" s="92">
        <v>1286.6989110899672</v>
      </c>
      <c r="AC94" s="92">
        <v>1290.3006660323501</v>
      </c>
      <c r="AD94" s="95">
        <v>1318.0779165332481</v>
      </c>
      <c r="AE94" s="95">
        <v>1324.9005230013875</v>
      </c>
      <c r="AF94" s="95">
        <v>1331.1998078770414</v>
      </c>
      <c r="AG94" s="92">
        <v>1329.74739195231</v>
      </c>
      <c r="AH94" s="92">
        <v>1317.6588247817756</v>
      </c>
      <c r="AI94" s="92">
        <v>1300.3715137321697</v>
      </c>
      <c r="AJ94" s="92">
        <v>1281.5573770491803</v>
      </c>
      <c r="AK94" s="92">
        <v>1270.1880987864595</v>
      </c>
      <c r="AL94" s="93">
        <v>1301.5417312089824</v>
      </c>
    </row>
    <row r="95" spans="1:50" x14ac:dyDescent="0.2">
      <c r="A95" s="69" t="s">
        <v>1342</v>
      </c>
      <c r="B95" s="74" t="s">
        <v>830</v>
      </c>
      <c r="C95" s="74" t="s">
        <v>831</v>
      </c>
      <c r="D95" s="74" t="s">
        <v>818</v>
      </c>
      <c r="E95" s="68">
        <v>33000</v>
      </c>
      <c r="F95" s="89">
        <v>174.13</v>
      </c>
      <c r="G95" s="89">
        <v>176.03</v>
      </c>
      <c r="H95" s="89">
        <v>174.36</v>
      </c>
      <c r="I95" s="89">
        <v>174.83</v>
      </c>
      <c r="J95" s="89"/>
      <c r="K95" s="89">
        <v>696.52</v>
      </c>
      <c r="L95" s="89">
        <v>696.52</v>
      </c>
      <c r="M95" s="89">
        <v>704.12</v>
      </c>
      <c r="N95" s="89">
        <v>704.12</v>
      </c>
      <c r="O95" s="89">
        <v>697.44</v>
      </c>
      <c r="P95" s="89">
        <v>697.44</v>
      </c>
      <c r="Q95" s="89">
        <v>697.44</v>
      </c>
      <c r="R95" s="89">
        <v>699.32</v>
      </c>
      <c r="S95" s="89">
        <v>874.15</v>
      </c>
      <c r="T95" s="89">
        <v>699.32</v>
      </c>
      <c r="U95" s="89">
        <v>699.32</v>
      </c>
      <c r="V95" s="89">
        <v>699.32</v>
      </c>
      <c r="W95" s="89"/>
      <c r="X95" s="90">
        <v>8565.0299999999988</v>
      </c>
      <c r="Y95" s="91"/>
      <c r="Z95" s="92">
        <v>4</v>
      </c>
      <c r="AA95" s="92">
        <v>4</v>
      </c>
      <c r="AB95" s="92">
        <v>4</v>
      </c>
      <c r="AC95" s="92">
        <v>4</v>
      </c>
      <c r="AD95" s="95">
        <v>4</v>
      </c>
      <c r="AE95" s="95">
        <v>4</v>
      </c>
      <c r="AF95" s="95">
        <v>4</v>
      </c>
      <c r="AG95" s="92">
        <v>4</v>
      </c>
      <c r="AH95" s="92">
        <v>4.9999999999999991</v>
      </c>
      <c r="AI95" s="92">
        <v>4</v>
      </c>
      <c r="AJ95" s="92">
        <v>4</v>
      </c>
      <c r="AK95" s="92">
        <v>4</v>
      </c>
      <c r="AL95" s="93">
        <v>4.083333333333333</v>
      </c>
    </row>
    <row r="96" spans="1:50" x14ac:dyDescent="0.2">
      <c r="A96" s="69" t="s">
        <v>1343</v>
      </c>
      <c r="B96" s="74" t="s">
        <v>832</v>
      </c>
      <c r="C96" s="74" t="s">
        <v>833</v>
      </c>
      <c r="D96" s="74" t="s">
        <v>818</v>
      </c>
      <c r="E96" s="68">
        <v>33000</v>
      </c>
      <c r="F96" s="89">
        <v>254.62</v>
      </c>
      <c r="G96" s="89">
        <v>257.48</v>
      </c>
      <c r="H96" s="89">
        <v>255.02</v>
      </c>
      <c r="I96" s="89">
        <v>255.71</v>
      </c>
      <c r="J96" s="89"/>
      <c r="K96" s="89">
        <v>254.62</v>
      </c>
      <c r="L96" s="89">
        <v>254.62</v>
      </c>
      <c r="M96" s="89">
        <v>257.48</v>
      </c>
      <c r="N96" s="89">
        <v>257.48</v>
      </c>
      <c r="O96" s="89">
        <v>255.02</v>
      </c>
      <c r="P96" s="89">
        <v>255.02</v>
      </c>
      <c r="Q96" s="89">
        <v>255.02</v>
      </c>
      <c r="R96" s="89">
        <v>255.71</v>
      </c>
      <c r="S96" s="89">
        <v>255.71</v>
      </c>
      <c r="T96" s="89">
        <v>511.42</v>
      </c>
      <c r="U96" s="89">
        <v>511.42</v>
      </c>
      <c r="V96" s="89">
        <v>511.42</v>
      </c>
      <c r="W96" s="89"/>
      <c r="X96" s="90">
        <v>3834.94</v>
      </c>
      <c r="Y96" s="91"/>
      <c r="Z96" s="92">
        <v>1</v>
      </c>
      <c r="AA96" s="92">
        <v>1</v>
      </c>
      <c r="AB96" s="92">
        <v>1</v>
      </c>
      <c r="AC96" s="92">
        <v>1</v>
      </c>
      <c r="AD96" s="95">
        <v>1</v>
      </c>
      <c r="AE96" s="95">
        <v>1</v>
      </c>
      <c r="AF96" s="95">
        <v>1</v>
      </c>
      <c r="AG96" s="92">
        <v>1</v>
      </c>
      <c r="AH96" s="92">
        <v>1</v>
      </c>
      <c r="AI96" s="92">
        <v>2</v>
      </c>
      <c r="AJ96" s="92">
        <v>2</v>
      </c>
      <c r="AK96" s="92">
        <v>2</v>
      </c>
      <c r="AL96" s="93">
        <v>1.25</v>
      </c>
    </row>
    <row r="97" spans="1:38" x14ac:dyDescent="0.2">
      <c r="A97" s="69" t="s">
        <v>1344</v>
      </c>
      <c r="B97" s="74" t="s">
        <v>834</v>
      </c>
      <c r="C97" s="74" t="s">
        <v>835</v>
      </c>
      <c r="D97" s="74" t="s">
        <v>818</v>
      </c>
      <c r="E97" s="68">
        <v>33000</v>
      </c>
      <c r="F97" s="89">
        <v>128.24</v>
      </c>
      <c r="G97" s="89">
        <v>129.58000000000001</v>
      </c>
      <c r="H97" s="89">
        <v>128.37</v>
      </c>
      <c r="I97" s="89">
        <v>128.72</v>
      </c>
      <c r="J97" s="89"/>
      <c r="K97" s="89">
        <v>33727.129999999997</v>
      </c>
      <c r="L97" s="89">
        <v>34336.26</v>
      </c>
      <c r="M97" s="89">
        <v>34816.93</v>
      </c>
      <c r="N97" s="89">
        <v>34215.629999999997</v>
      </c>
      <c r="O97" s="89">
        <v>34537.97</v>
      </c>
      <c r="P97" s="89">
        <v>34890.99</v>
      </c>
      <c r="Q97" s="89">
        <v>34820.380000000005</v>
      </c>
      <c r="R97" s="89">
        <v>36130.47</v>
      </c>
      <c r="S97" s="89">
        <v>36395.589999999997</v>
      </c>
      <c r="T97" s="89">
        <v>36001.949999999997</v>
      </c>
      <c r="U97" s="89">
        <v>35520.28</v>
      </c>
      <c r="V97" s="89">
        <v>35269.279999999999</v>
      </c>
      <c r="W97" s="89"/>
      <c r="X97" s="90">
        <v>420662.86</v>
      </c>
      <c r="Y97" s="91"/>
      <c r="Z97" s="92">
        <v>263.0000779787897</v>
      </c>
      <c r="AA97" s="92">
        <v>267.75</v>
      </c>
      <c r="AB97" s="92">
        <v>268.69061583577712</v>
      </c>
      <c r="AC97" s="92">
        <v>264.05023923444969</v>
      </c>
      <c r="AD97" s="95">
        <v>269.0501674846148</v>
      </c>
      <c r="AE97" s="95">
        <v>271.80018695956994</v>
      </c>
      <c r="AF97" s="95">
        <v>271.25013632468648</v>
      </c>
      <c r="AG97" s="92">
        <v>280.69041330018644</v>
      </c>
      <c r="AH97" s="92">
        <v>282.75007768800492</v>
      </c>
      <c r="AI97" s="92">
        <v>279.69196706028589</v>
      </c>
      <c r="AJ97" s="92">
        <v>275.94996892479799</v>
      </c>
      <c r="AK97" s="92">
        <v>274</v>
      </c>
      <c r="AL97" s="93">
        <v>272.38948756593027</v>
      </c>
    </row>
    <row r="98" spans="1:38" x14ac:dyDescent="0.2">
      <c r="A98" s="69" t="s">
        <v>1345</v>
      </c>
      <c r="B98" s="74" t="s">
        <v>836</v>
      </c>
      <c r="C98" s="74" t="s">
        <v>837</v>
      </c>
      <c r="D98" s="74" t="s">
        <v>818</v>
      </c>
      <c r="E98" s="68">
        <v>33000</v>
      </c>
      <c r="F98" s="89">
        <v>238.52</v>
      </c>
      <c r="G98" s="89">
        <v>241.2</v>
      </c>
      <c r="H98" s="89">
        <v>238.96</v>
      </c>
      <c r="I98" s="89">
        <v>239.61</v>
      </c>
      <c r="J98" s="89"/>
      <c r="K98" s="89">
        <v>5008.92</v>
      </c>
      <c r="L98" s="89">
        <v>5008.92</v>
      </c>
      <c r="M98" s="89">
        <v>4877.22</v>
      </c>
      <c r="N98" s="89">
        <v>4582.8</v>
      </c>
      <c r="O98" s="89">
        <v>4689.59</v>
      </c>
      <c r="P98" s="89">
        <v>4779.2</v>
      </c>
      <c r="Q98" s="89">
        <v>5124.3599999999997</v>
      </c>
      <c r="R98" s="89">
        <v>5271.42</v>
      </c>
      <c r="S98" s="89">
        <v>5271.42</v>
      </c>
      <c r="T98" s="89">
        <v>5271.42</v>
      </c>
      <c r="U98" s="89">
        <v>5164.93</v>
      </c>
      <c r="V98" s="89">
        <v>5031.8100000000004</v>
      </c>
      <c r="W98" s="89"/>
      <c r="X98" s="90">
        <v>60082.009999999995</v>
      </c>
      <c r="Y98" s="91"/>
      <c r="Z98" s="92">
        <v>21</v>
      </c>
      <c r="AA98" s="92">
        <v>21</v>
      </c>
      <c r="AB98" s="92">
        <v>20.220646766169157</v>
      </c>
      <c r="AC98" s="92">
        <v>19</v>
      </c>
      <c r="AD98" s="95">
        <v>19.625</v>
      </c>
      <c r="AE98" s="95">
        <v>20</v>
      </c>
      <c r="AF98" s="95">
        <v>21.444425845329761</v>
      </c>
      <c r="AG98" s="92">
        <v>22</v>
      </c>
      <c r="AH98" s="92">
        <v>22</v>
      </c>
      <c r="AI98" s="92">
        <v>22</v>
      </c>
      <c r="AJ98" s="92">
        <v>21.555569467050624</v>
      </c>
      <c r="AK98" s="92">
        <v>21</v>
      </c>
      <c r="AL98" s="93">
        <v>20.903803506545795</v>
      </c>
    </row>
    <row r="99" spans="1:38" x14ac:dyDescent="0.2">
      <c r="A99" s="69" t="s">
        <v>1346</v>
      </c>
      <c r="B99" s="74" t="s">
        <v>838</v>
      </c>
      <c r="C99" s="74" t="s">
        <v>839</v>
      </c>
      <c r="D99" s="74" t="s">
        <v>818</v>
      </c>
      <c r="E99" s="68">
        <v>33000</v>
      </c>
      <c r="F99" s="89">
        <v>348.81</v>
      </c>
      <c r="G99" s="89">
        <v>352.83</v>
      </c>
      <c r="H99" s="89">
        <v>349.54</v>
      </c>
      <c r="I99" s="89">
        <v>350.5</v>
      </c>
      <c r="J99" s="89"/>
      <c r="K99" s="89">
        <v>697.62</v>
      </c>
      <c r="L99" s="89">
        <v>697.62</v>
      </c>
      <c r="M99" s="89">
        <v>705.66</v>
      </c>
      <c r="N99" s="89">
        <v>705.66</v>
      </c>
      <c r="O99" s="89">
        <v>699.08</v>
      </c>
      <c r="P99" s="89">
        <v>699.08</v>
      </c>
      <c r="Q99" s="89">
        <v>699.08</v>
      </c>
      <c r="R99" s="89">
        <v>701</v>
      </c>
      <c r="S99" s="89">
        <v>701</v>
      </c>
      <c r="T99" s="89">
        <v>701</v>
      </c>
      <c r="U99" s="89">
        <v>701</v>
      </c>
      <c r="V99" s="89">
        <v>701</v>
      </c>
      <c r="W99" s="89"/>
      <c r="X99" s="90">
        <v>8408.7999999999993</v>
      </c>
      <c r="Y99" s="91"/>
      <c r="Z99" s="92">
        <v>2</v>
      </c>
      <c r="AA99" s="92">
        <v>2</v>
      </c>
      <c r="AB99" s="92">
        <v>2</v>
      </c>
      <c r="AC99" s="92">
        <v>2</v>
      </c>
      <c r="AD99" s="95">
        <v>2</v>
      </c>
      <c r="AE99" s="95">
        <v>2</v>
      </c>
      <c r="AF99" s="95">
        <v>2</v>
      </c>
      <c r="AG99" s="92">
        <v>2</v>
      </c>
      <c r="AH99" s="92">
        <v>2</v>
      </c>
      <c r="AI99" s="92">
        <v>2</v>
      </c>
      <c r="AJ99" s="92">
        <v>2</v>
      </c>
      <c r="AK99" s="92">
        <v>2</v>
      </c>
      <c r="AL99" s="93">
        <v>2</v>
      </c>
    </row>
    <row r="100" spans="1:38" x14ac:dyDescent="0.2">
      <c r="A100" s="69" t="s">
        <v>1640</v>
      </c>
      <c r="B100" s="74" t="s">
        <v>1614</v>
      </c>
      <c r="C100" s="74" t="s">
        <v>1615</v>
      </c>
      <c r="D100" s="74" t="s">
        <v>818</v>
      </c>
      <c r="E100" s="68">
        <v>33000</v>
      </c>
      <c r="F100" s="89"/>
      <c r="G100" s="89">
        <v>352.83</v>
      </c>
      <c r="H100" s="89">
        <v>349.54</v>
      </c>
      <c r="I100" s="89">
        <v>73.400000000000006</v>
      </c>
      <c r="J100" s="89"/>
      <c r="K100" s="89">
        <v>0</v>
      </c>
      <c r="L100" s="89">
        <v>0</v>
      </c>
      <c r="M100" s="89">
        <v>49.26</v>
      </c>
      <c r="N100" s="89">
        <v>184.73</v>
      </c>
      <c r="O100" s="89">
        <v>219.6</v>
      </c>
      <c r="P100" s="89">
        <v>109.8</v>
      </c>
      <c r="Q100" s="89">
        <v>73.2</v>
      </c>
      <c r="R100" s="89">
        <v>73.400000000000006</v>
      </c>
      <c r="S100" s="89">
        <v>73.400000000000006</v>
      </c>
      <c r="T100" s="89">
        <v>73.400000000000006</v>
      </c>
      <c r="U100" s="89">
        <v>73.400000000000006</v>
      </c>
      <c r="V100" s="89">
        <v>73.400000000000006</v>
      </c>
      <c r="W100" s="89"/>
      <c r="X100" s="90">
        <v>1003.5899999999999</v>
      </c>
      <c r="Y100" s="91"/>
      <c r="Z100" s="92"/>
      <c r="AA100" s="92"/>
      <c r="AB100" s="92"/>
      <c r="AC100" s="92"/>
      <c r="AD100" s="95"/>
      <c r="AE100" s="95"/>
      <c r="AF100" s="95"/>
      <c r="AG100" s="92"/>
      <c r="AH100" s="92"/>
      <c r="AI100" s="92"/>
      <c r="AJ100" s="92"/>
      <c r="AK100" s="92"/>
      <c r="AL100" s="93"/>
    </row>
    <row r="101" spans="1:38" x14ac:dyDescent="0.2">
      <c r="A101" s="69" t="s">
        <v>1347</v>
      </c>
      <c r="B101" s="74" t="s">
        <v>840</v>
      </c>
      <c r="C101" s="74" t="s">
        <v>841</v>
      </c>
      <c r="D101" s="74" t="s">
        <v>818</v>
      </c>
      <c r="E101" s="68">
        <v>33000</v>
      </c>
      <c r="F101" s="89">
        <v>164.24</v>
      </c>
      <c r="G101" s="89">
        <v>165.97</v>
      </c>
      <c r="H101" s="89">
        <v>164.4</v>
      </c>
      <c r="I101" s="89">
        <v>164.85</v>
      </c>
      <c r="J101" s="89"/>
      <c r="K101" s="89">
        <v>62541.66</v>
      </c>
      <c r="L101" s="89">
        <v>62903.920000000006</v>
      </c>
      <c r="M101" s="89">
        <v>64053.13</v>
      </c>
      <c r="N101" s="89">
        <v>61765.72</v>
      </c>
      <c r="O101" s="89">
        <v>64265.82</v>
      </c>
      <c r="P101" s="89">
        <v>65241.179999999993</v>
      </c>
      <c r="Q101" s="89">
        <v>68168.460000000006</v>
      </c>
      <c r="R101" s="89">
        <v>68494.720000000001</v>
      </c>
      <c r="S101" s="89">
        <v>67539.070000000007</v>
      </c>
      <c r="T101" s="89">
        <v>66780.460000000006</v>
      </c>
      <c r="U101" s="89">
        <v>66698.34</v>
      </c>
      <c r="V101" s="89">
        <v>67087.039999999994</v>
      </c>
      <c r="W101" s="89"/>
      <c r="X101" s="90">
        <v>785539.5199999999</v>
      </c>
      <c r="Y101" s="91"/>
      <c r="Z101" s="92">
        <v>380.79432537749636</v>
      </c>
      <c r="AA101" s="92">
        <v>383</v>
      </c>
      <c r="AB101" s="92">
        <v>385.93197565825147</v>
      </c>
      <c r="AC101" s="92">
        <v>372.14990660962826</v>
      </c>
      <c r="AD101" s="95">
        <v>390.91131386861315</v>
      </c>
      <c r="AE101" s="95">
        <v>396.84416058394157</v>
      </c>
      <c r="AF101" s="95">
        <v>414.65000000000003</v>
      </c>
      <c r="AG101" s="92">
        <v>415.49723991507432</v>
      </c>
      <c r="AH101" s="92">
        <v>409.70015165301794</v>
      </c>
      <c r="AI101" s="92">
        <v>405.09833181680318</v>
      </c>
      <c r="AJ101" s="92">
        <v>404.60018198362144</v>
      </c>
      <c r="AK101" s="92">
        <v>406.9580831058538</v>
      </c>
      <c r="AL101" s="93">
        <v>397.17797254769181</v>
      </c>
    </row>
    <row r="102" spans="1:38" x14ac:dyDescent="0.2">
      <c r="A102" s="69" t="s">
        <v>1348</v>
      </c>
      <c r="B102" s="74" t="s">
        <v>842</v>
      </c>
      <c r="C102" s="74" t="s">
        <v>843</v>
      </c>
      <c r="D102" s="74" t="s">
        <v>818</v>
      </c>
      <c r="E102" s="68">
        <v>33000</v>
      </c>
      <c r="F102" s="89">
        <v>309.47000000000003</v>
      </c>
      <c r="G102" s="89">
        <v>312.93</v>
      </c>
      <c r="H102" s="89">
        <v>309.98</v>
      </c>
      <c r="I102" s="89">
        <v>310.82</v>
      </c>
      <c r="J102" s="89"/>
      <c r="K102" s="89">
        <v>12963.36</v>
      </c>
      <c r="L102" s="89">
        <v>12456.17</v>
      </c>
      <c r="M102" s="89">
        <v>11960.39</v>
      </c>
      <c r="N102" s="89">
        <v>10726.56</v>
      </c>
      <c r="O102" s="89">
        <v>9880.3100000000013</v>
      </c>
      <c r="P102" s="89">
        <v>10883.75</v>
      </c>
      <c r="Q102" s="89">
        <v>11345.27</v>
      </c>
      <c r="R102" s="89">
        <v>11439.91</v>
      </c>
      <c r="S102" s="89">
        <v>12074.49</v>
      </c>
      <c r="T102" s="89">
        <v>11811.16</v>
      </c>
      <c r="U102" s="89">
        <v>11191.470000000001</v>
      </c>
      <c r="V102" s="89">
        <v>11258.59</v>
      </c>
      <c r="W102" s="89"/>
      <c r="X102" s="90">
        <v>137991.43000000002</v>
      </c>
      <c r="Y102" s="91"/>
      <c r="Z102" s="92">
        <v>41.888906840727692</v>
      </c>
      <c r="AA102" s="92">
        <v>40.250008078327461</v>
      </c>
      <c r="AB102" s="92">
        <v>38.220656376825488</v>
      </c>
      <c r="AC102" s="92">
        <v>34.277825711820533</v>
      </c>
      <c r="AD102" s="95">
        <v>31.874024130589074</v>
      </c>
      <c r="AE102" s="95">
        <v>35.111136202335629</v>
      </c>
      <c r="AF102" s="95">
        <v>36.600006452029163</v>
      </c>
      <c r="AG102" s="92">
        <v>36.805578791583557</v>
      </c>
      <c r="AH102" s="92">
        <v>38.847210604208222</v>
      </c>
      <c r="AI102" s="92">
        <v>38</v>
      </c>
      <c r="AJ102" s="92">
        <v>36.006273727559361</v>
      </c>
      <c r="AK102" s="92">
        <v>36.222218647448685</v>
      </c>
      <c r="AL102" s="93">
        <v>37.008653796954569</v>
      </c>
    </row>
    <row r="103" spans="1:38" x14ac:dyDescent="0.2">
      <c r="A103" s="69" t="s">
        <v>1349</v>
      </c>
      <c r="B103" s="74" t="s">
        <v>844</v>
      </c>
      <c r="C103" s="74" t="s">
        <v>845</v>
      </c>
      <c r="D103" s="74" t="s">
        <v>818</v>
      </c>
      <c r="E103" s="68">
        <v>33000</v>
      </c>
      <c r="F103" s="89">
        <v>454.69</v>
      </c>
      <c r="G103" s="89">
        <v>459.89</v>
      </c>
      <c r="H103" s="89">
        <v>455.55</v>
      </c>
      <c r="I103" s="89">
        <v>456.78</v>
      </c>
      <c r="J103" s="89"/>
      <c r="K103" s="89">
        <v>5516.91</v>
      </c>
      <c r="L103" s="89">
        <v>5456.28</v>
      </c>
      <c r="M103" s="89">
        <v>5518.68</v>
      </c>
      <c r="N103" s="89">
        <v>5518.68</v>
      </c>
      <c r="O103" s="89">
        <v>5922.15</v>
      </c>
      <c r="P103" s="89">
        <v>4555.5</v>
      </c>
      <c r="Q103" s="89">
        <v>5466.6</v>
      </c>
      <c r="R103" s="89">
        <v>6289.51</v>
      </c>
      <c r="S103" s="89">
        <v>6739.9000000000005</v>
      </c>
      <c r="T103" s="89">
        <v>6851.7</v>
      </c>
      <c r="U103" s="89">
        <v>6851.7</v>
      </c>
      <c r="V103" s="89">
        <v>6746.29</v>
      </c>
      <c r="W103" s="89"/>
      <c r="X103" s="90">
        <v>71433.899999999994</v>
      </c>
      <c r="Y103" s="91"/>
      <c r="Z103" s="92">
        <v>12.133343596736237</v>
      </c>
      <c r="AA103" s="92">
        <v>12</v>
      </c>
      <c r="AB103" s="92">
        <v>12.000000000000002</v>
      </c>
      <c r="AC103" s="92">
        <v>12.000000000000002</v>
      </c>
      <c r="AD103" s="95">
        <v>12.999999999999998</v>
      </c>
      <c r="AE103" s="95">
        <v>10</v>
      </c>
      <c r="AF103" s="95">
        <v>12</v>
      </c>
      <c r="AG103" s="92">
        <v>13.769232453259777</v>
      </c>
      <c r="AH103" s="92">
        <v>14.755243224309298</v>
      </c>
      <c r="AI103" s="92">
        <v>15</v>
      </c>
      <c r="AJ103" s="92">
        <v>15</v>
      </c>
      <c r="AK103" s="92">
        <v>14.769232453259775</v>
      </c>
      <c r="AL103" s="93">
        <v>13.035587643963758</v>
      </c>
    </row>
    <row r="104" spans="1:38" x14ac:dyDescent="0.2">
      <c r="A104" s="69" t="s">
        <v>1641</v>
      </c>
      <c r="B104" s="74" t="s">
        <v>1616</v>
      </c>
      <c r="C104" s="74" t="s">
        <v>1617</v>
      </c>
      <c r="D104" s="74" t="s">
        <v>818</v>
      </c>
      <c r="E104" s="68">
        <v>33000</v>
      </c>
      <c r="F104" s="89">
        <v>454.69</v>
      </c>
      <c r="G104" s="89">
        <v>459.89</v>
      </c>
      <c r="H104" s="89">
        <v>455.55</v>
      </c>
      <c r="I104" s="89">
        <v>602.75</v>
      </c>
      <c r="J104" s="89"/>
      <c r="K104" s="89">
        <v>-21.58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/>
      <c r="X104" s="90">
        <v>-21.58</v>
      </c>
      <c r="Y104" s="91"/>
      <c r="Z104" s="92"/>
      <c r="AA104" s="92"/>
      <c r="AB104" s="92"/>
      <c r="AC104" s="92"/>
      <c r="AD104" s="95"/>
      <c r="AE104" s="95"/>
      <c r="AF104" s="95"/>
      <c r="AG104" s="92"/>
      <c r="AH104" s="92"/>
      <c r="AI104" s="92"/>
      <c r="AJ104" s="92"/>
      <c r="AK104" s="92"/>
      <c r="AL104" s="93"/>
    </row>
    <row r="105" spans="1:38" x14ac:dyDescent="0.2">
      <c r="A105" s="69" t="s">
        <v>1642</v>
      </c>
      <c r="B105" s="74" t="s">
        <v>1618</v>
      </c>
      <c r="C105" s="74" t="s">
        <v>1619</v>
      </c>
      <c r="D105" s="74" t="s">
        <v>818</v>
      </c>
      <c r="E105" s="68">
        <v>33000</v>
      </c>
      <c r="F105" s="89">
        <v>454.69</v>
      </c>
      <c r="G105" s="89">
        <v>459.89</v>
      </c>
      <c r="H105" s="89">
        <v>455.55</v>
      </c>
      <c r="I105" s="89">
        <v>92.04</v>
      </c>
      <c r="J105" s="89"/>
      <c r="K105" s="89">
        <v>0</v>
      </c>
      <c r="L105" s="89">
        <v>0</v>
      </c>
      <c r="M105" s="89">
        <v>0</v>
      </c>
      <c r="N105" s="89">
        <v>355.2</v>
      </c>
      <c r="O105" s="89">
        <v>504.85</v>
      </c>
      <c r="P105" s="89">
        <v>367.16</v>
      </c>
      <c r="Q105" s="89">
        <v>367.16</v>
      </c>
      <c r="R105" s="89">
        <v>368.16</v>
      </c>
      <c r="S105" s="89">
        <v>368.16</v>
      </c>
      <c r="T105" s="89">
        <v>368.16</v>
      </c>
      <c r="U105" s="89">
        <v>368.16</v>
      </c>
      <c r="V105" s="89">
        <v>460.2</v>
      </c>
      <c r="W105" s="89"/>
      <c r="X105" s="90">
        <v>3527.2099999999996</v>
      </c>
      <c r="Y105" s="91"/>
      <c r="Z105" s="92"/>
      <c r="AA105" s="92"/>
      <c r="AB105" s="92"/>
      <c r="AC105" s="92"/>
      <c r="AD105" s="95"/>
      <c r="AE105" s="95"/>
      <c r="AF105" s="95"/>
      <c r="AG105" s="92"/>
      <c r="AH105" s="92"/>
      <c r="AI105" s="92"/>
      <c r="AJ105" s="92"/>
      <c r="AK105" s="92"/>
      <c r="AL105" s="93"/>
    </row>
    <row r="106" spans="1:38" x14ac:dyDescent="0.2">
      <c r="A106" s="69" t="s">
        <v>1643</v>
      </c>
      <c r="B106" s="74" t="s">
        <v>1620</v>
      </c>
      <c r="C106" s="74" t="s">
        <v>1620</v>
      </c>
      <c r="D106" s="74" t="s">
        <v>818</v>
      </c>
      <c r="E106" s="68">
        <v>33000</v>
      </c>
      <c r="F106" s="89"/>
      <c r="G106" s="89"/>
      <c r="H106" s="89">
        <v>455.55</v>
      </c>
      <c r="I106" s="89">
        <v>0</v>
      </c>
      <c r="J106" s="89"/>
      <c r="K106" s="89">
        <v>0</v>
      </c>
      <c r="L106" s="89">
        <v>76.099999999999994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/>
      <c r="X106" s="90">
        <v>76.099999999999994</v>
      </c>
      <c r="Y106" s="91"/>
      <c r="Z106" s="92"/>
      <c r="AA106" s="92"/>
      <c r="AB106" s="92"/>
      <c r="AC106" s="92"/>
      <c r="AD106" s="95"/>
      <c r="AE106" s="95"/>
      <c r="AF106" s="95"/>
      <c r="AG106" s="92"/>
      <c r="AH106" s="92"/>
      <c r="AI106" s="92"/>
      <c r="AJ106" s="92"/>
      <c r="AK106" s="92"/>
      <c r="AL106" s="93"/>
    </row>
    <row r="107" spans="1:38" x14ac:dyDescent="0.2">
      <c r="A107" s="69" t="s">
        <v>1350</v>
      </c>
      <c r="B107" s="74" t="s">
        <v>846</v>
      </c>
      <c r="C107" s="74" t="s">
        <v>847</v>
      </c>
      <c r="D107" s="74" t="s">
        <v>818</v>
      </c>
      <c r="E107" s="68">
        <v>33000</v>
      </c>
      <c r="F107" s="89">
        <v>229.55</v>
      </c>
      <c r="G107" s="89">
        <v>232.11</v>
      </c>
      <c r="H107" s="89">
        <v>229.94</v>
      </c>
      <c r="I107" s="89">
        <v>230.57</v>
      </c>
      <c r="J107" s="89"/>
      <c r="K107" s="89">
        <v>29887.41</v>
      </c>
      <c r="L107" s="89">
        <v>29956.28</v>
      </c>
      <c r="M107" s="89">
        <v>29869.67</v>
      </c>
      <c r="N107" s="89">
        <v>26646.240000000002</v>
      </c>
      <c r="O107" s="89">
        <v>26214.81</v>
      </c>
      <c r="P107" s="89">
        <v>27086.95</v>
      </c>
      <c r="Q107" s="89">
        <v>27581.31</v>
      </c>
      <c r="R107" s="89">
        <v>27898.97</v>
      </c>
      <c r="S107" s="89">
        <v>28498.420000000002</v>
      </c>
      <c r="T107" s="89">
        <v>28505.149999999998</v>
      </c>
      <c r="U107" s="89">
        <v>28890.43</v>
      </c>
      <c r="V107" s="89">
        <v>28867.37</v>
      </c>
      <c r="W107" s="89"/>
      <c r="X107" s="90">
        <v>339903.01</v>
      </c>
      <c r="Y107" s="91"/>
      <c r="Z107" s="92">
        <v>130.19999999999999</v>
      </c>
      <c r="AA107" s="92">
        <v>130.50002178174688</v>
      </c>
      <c r="AB107" s="92">
        <v>128.68756193184265</v>
      </c>
      <c r="AC107" s="92">
        <v>114.80005169962517</v>
      </c>
      <c r="AD107" s="95">
        <v>114.0071757849874</v>
      </c>
      <c r="AE107" s="95">
        <v>117.80007828129078</v>
      </c>
      <c r="AF107" s="95">
        <v>119.9500304427242</v>
      </c>
      <c r="AG107" s="92">
        <v>121.00000000000001</v>
      </c>
      <c r="AH107" s="92">
        <v>123.59986121351434</v>
      </c>
      <c r="AI107" s="92">
        <v>123.62904974628096</v>
      </c>
      <c r="AJ107" s="92">
        <v>125.30003903369909</v>
      </c>
      <c r="AK107" s="92">
        <v>125.20002602246606</v>
      </c>
      <c r="AL107" s="93">
        <v>122.88949132818145</v>
      </c>
    </row>
    <row r="108" spans="1:38" x14ac:dyDescent="0.2">
      <c r="A108" s="69" t="s">
        <v>1351</v>
      </c>
      <c r="B108" s="74" t="s">
        <v>848</v>
      </c>
      <c r="C108" s="74" t="s">
        <v>849</v>
      </c>
      <c r="D108" s="74" t="s">
        <v>818</v>
      </c>
      <c r="E108" s="68">
        <v>33000</v>
      </c>
      <c r="F108" s="89">
        <v>435.36</v>
      </c>
      <c r="G108" s="89">
        <v>440.47</v>
      </c>
      <c r="H108" s="89">
        <v>436.35</v>
      </c>
      <c r="I108" s="89">
        <v>437.55</v>
      </c>
      <c r="J108" s="89"/>
      <c r="K108" s="89">
        <v>8755.57</v>
      </c>
      <c r="L108" s="89">
        <v>8924.8799999999992</v>
      </c>
      <c r="M108" s="89">
        <v>8563.84</v>
      </c>
      <c r="N108" s="89">
        <v>8809.4</v>
      </c>
      <c r="O108" s="89">
        <v>8727</v>
      </c>
      <c r="P108" s="89">
        <v>8387.61</v>
      </c>
      <c r="Q108" s="89">
        <v>8009.45</v>
      </c>
      <c r="R108" s="89">
        <v>8070.37</v>
      </c>
      <c r="S108" s="89">
        <v>7875.9</v>
      </c>
      <c r="T108" s="89">
        <v>7875.9</v>
      </c>
      <c r="U108" s="89">
        <v>8149.37</v>
      </c>
      <c r="V108" s="89">
        <v>8313.4500000000007</v>
      </c>
      <c r="W108" s="89"/>
      <c r="X108" s="90">
        <v>100462.73999999998</v>
      </c>
      <c r="Y108" s="91"/>
      <c r="Z108" s="92">
        <v>20.111103454612273</v>
      </c>
      <c r="AA108" s="92">
        <v>20.499999999999996</v>
      </c>
      <c r="AB108" s="92">
        <v>19.442504597361907</v>
      </c>
      <c r="AC108" s="92">
        <v>19.999999999999996</v>
      </c>
      <c r="AD108" s="95">
        <v>20</v>
      </c>
      <c r="AE108" s="95">
        <v>19.222206943966999</v>
      </c>
      <c r="AF108" s="95">
        <v>18.355563194683167</v>
      </c>
      <c r="AG108" s="92">
        <v>18.444452062621416</v>
      </c>
      <c r="AH108" s="92">
        <v>18</v>
      </c>
      <c r="AI108" s="92">
        <v>18</v>
      </c>
      <c r="AJ108" s="92">
        <v>18.625002856816362</v>
      </c>
      <c r="AK108" s="92">
        <v>19</v>
      </c>
      <c r="AL108" s="93">
        <v>19.141736092505177</v>
      </c>
    </row>
    <row r="109" spans="1:38" x14ac:dyDescent="0.2">
      <c r="A109" s="69" t="s">
        <v>1352</v>
      </c>
      <c r="B109" s="74" t="s">
        <v>850</v>
      </c>
      <c r="C109" s="74" t="s">
        <v>851</v>
      </c>
      <c r="D109" s="74" t="s">
        <v>818</v>
      </c>
      <c r="E109" s="68">
        <v>33000</v>
      </c>
      <c r="F109" s="89">
        <v>641.16</v>
      </c>
      <c r="G109" s="89">
        <v>648.83000000000004</v>
      </c>
      <c r="H109" s="89">
        <v>642.76</v>
      </c>
      <c r="I109" s="89">
        <v>644.52</v>
      </c>
      <c r="J109" s="89"/>
      <c r="K109" s="89">
        <v>2564.64</v>
      </c>
      <c r="L109" s="89">
        <v>2564.64</v>
      </c>
      <c r="M109" s="89">
        <v>2595.3200000000002</v>
      </c>
      <c r="N109" s="89">
        <v>2595.3200000000002</v>
      </c>
      <c r="O109" s="89">
        <v>2699.59</v>
      </c>
      <c r="P109" s="89">
        <v>3663.73</v>
      </c>
      <c r="Q109" s="89">
        <v>3856.56</v>
      </c>
      <c r="R109" s="89">
        <v>3867.12</v>
      </c>
      <c r="S109" s="89">
        <v>3867.12</v>
      </c>
      <c r="T109" s="89">
        <v>3867.12</v>
      </c>
      <c r="U109" s="89">
        <v>3867.12</v>
      </c>
      <c r="V109" s="89">
        <v>3867.12</v>
      </c>
      <c r="W109" s="89"/>
      <c r="X109" s="90">
        <v>39875.4</v>
      </c>
      <c r="Y109" s="91"/>
      <c r="Z109" s="92">
        <v>4</v>
      </c>
      <c r="AA109" s="92">
        <v>4</v>
      </c>
      <c r="AB109" s="92">
        <v>4</v>
      </c>
      <c r="AC109" s="92">
        <v>4</v>
      </c>
      <c r="AD109" s="95">
        <v>4.1999968884186947</v>
      </c>
      <c r="AE109" s="95">
        <v>5.6999968884186947</v>
      </c>
      <c r="AF109" s="95">
        <v>6</v>
      </c>
      <c r="AG109" s="92">
        <v>6</v>
      </c>
      <c r="AH109" s="92">
        <v>6</v>
      </c>
      <c r="AI109" s="92">
        <v>6</v>
      </c>
      <c r="AJ109" s="92">
        <v>6</v>
      </c>
      <c r="AK109" s="92">
        <v>6</v>
      </c>
      <c r="AL109" s="93">
        <v>5.1583328147364496</v>
      </c>
    </row>
    <row r="110" spans="1:38" x14ac:dyDescent="0.2">
      <c r="A110" s="69" t="s">
        <v>1353</v>
      </c>
      <c r="B110" s="74" t="s">
        <v>852</v>
      </c>
      <c r="C110" s="74" t="s">
        <v>1354</v>
      </c>
      <c r="D110" s="74" t="s">
        <v>818</v>
      </c>
      <c r="E110" s="68">
        <v>33000</v>
      </c>
      <c r="F110" s="89">
        <v>846.97</v>
      </c>
      <c r="G110" s="89">
        <v>857.19</v>
      </c>
      <c r="H110" s="89">
        <v>849.17</v>
      </c>
      <c r="I110" s="89">
        <v>851.5</v>
      </c>
      <c r="J110" s="89"/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/>
      <c r="X110" s="90">
        <v>0</v>
      </c>
      <c r="Y110" s="91"/>
      <c r="Z110" s="92">
        <v>0</v>
      </c>
      <c r="AA110" s="92">
        <v>0</v>
      </c>
      <c r="AB110" s="92">
        <v>0</v>
      </c>
      <c r="AC110" s="92">
        <v>0</v>
      </c>
      <c r="AD110" s="95">
        <v>0</v>
      </c>
      <c r="AE110" s="95">
        <v>0</v>
      </c>
      <c r="AF110" s="95">
        <v>0</v>
      </c>
      <c r="AG110" s="92">
        <v>0</v>
      </c>
      <c r="AH110" s="92">
        <v>0</v>
      </c>
      <c r="AI110" s="92">
        <v>0</v>
      </c>
      <c r="AJ110" s="92">
        <v>0</v>
      </c>
      <c r="AK110" s="92">
        <v>0</v>
      </c>
      <c r="AL110" s="93">
        <v>0</v>
      </c>
    </row>
    <row r="111" spans="1:38" x14ac:dyDescent="0.2">
      <c r="A111" s="69" t="s">
        <v>1644</v>
      </c>
      <c r="B111" s="74" t="s">
        <v>1621</v>
      </c>
      <c r="C111" s="74" t="s">
        <v>1622</v>
      </c>
      <c r="D111" s="74" t="s">
        <v>818</v>
      </c>
      <c r="E111" s="68">
        <v>33000</v>
      </c>
      <c r="F111" s="89"/>
      <c r="G111" s="89"/>
      <c r="H111" s="89"/>
      <c r="I111" s="89"/>
      <c r="J111" s="89"/>
      <c r="K111" s="89"/>
      <c r="L111" s="89">
        <v>0</v>
      </c>
      <c r="M111" s="89">
        <v>0</v>
      </c>
      <c r="N111" s="89">
        <v>128.16999999999999</v>
      </c>
      <c r="O111" s="89">
        <v>126.97</v>
      </c>
      <c r="P111" s="89">
        <v>253.95</v>
      </c>
      <c r="Q111" s="89">
        <v>380.91</v>
      </c>
      <c r="R111" s="89">
        <v>254.66</v>
      </c>
      <c r="S111" s="89">
        <v>254.66</v>
      </c>
      <c r="T111" s="89">
        <v>254.66</v>
      </c>
      <c r="U111" s="89">
        <v>254.66</v>
      </c>
      <c r="V111" s="89">
        <v>254.66</v>
      </c>
      <c r="W111" s="89"/>
      <c r="X111" s="90">
        <v>2163.3000000000002</v>
      </c>
      <c r="Y111" s="91"/>
      <c r="Z111" s="92"/>
      <c r="AA111" s="92"/>
      <c r="AB111" s="92"/>
      <c r="AC111" s="92"/>
      <c r="AD111" s="95"/>
      <c r="AE111" s="95"/>
      <c r="AF111" s="95"/>
      <c r="AG111" s="92"/>
      <c r="AH111" s="92"/>
      <c r="AI111" s="92"/>
      <c r="AJ111" s="92"/>
      <c r="AK111" s="92"/>
      <c r="AL111" s="93"/>
    </row>
    <row r="112" spans="1:38" x14ac:dyDescent="0.2">
      <c r="A112" s="69" t="s">
        <v>1355</v>
      </c>
      <c r="B112" s="74" t="s">
        <v>853</v>
      </c>
      <c r="C112" s="74" t="s">
        <v>854</v>
      </c>
      <c r="D112" s="74" t="s">
        <v>818</v>
      </c>
      <c r="E112" s="68">
        <v>33000</v>
      </c>
      <c r="F112" s="89">
        <v>302.02999999999997</v>
      </c>
      <c r="G112" s="89">
        <v>305.32</v>
      </c>
      <c r="H112" s="89">
        <v>302.48</v>
      </c>
      <c r="I112" s="89">
        <v>303.33</v>
      </c>
      <c r="J112" s="89"/>
      <c r="K112" s="89">
        <v>48526.15</v>
      </c>
      <c r="L112" s="89">
        <v>49381.91</v>
      </c>
      <c r="M112" s="89">
        <v>49305.760000000002</v>
      </c>
      <c r="N112" s="89">
        <v>44775.170000000006</v>
      </c>
      <c r="O112" s="89">
        <v>45568.61</v>
      </c>
      <c r="P112" s="89">
        <v>47732.049999999996</v>
      </c>
      <c r="Q112" s="89">
        <v>47383.49</v>
      </c>
      <c r="R112" s="89">
        <v>46788.65</v>
      </c>
      <c r="S112" s="89">
        <v>46864.49</v>
      </c>
      <c r="T112" s="89">
        <v>46485.33</v>
      </c>
      <c r="U112" s="89">
        <v>47395.31</v>
      </c>
      <c r="V112" s="89">
        <v>47971.64</v>
      </c>
      <c r="W112" s="89"/>
      <c r="X112" s="90">
        <v>568178.56000000006</v>
      </c>
      <c r="Y112" s="91"/>
      <c r="Z112" s="92">
        <v>160.66665563023543</v>
      </c>
      <c r="AA112" s="92">
        <v>163.50001655464692</v>
      </c>
      <c r="AB112" s="92">
        <v>161.48879863749511</v>
      </c>
      <c r="AC112" s="92">
        <v>146.64997379798245</v>
      </c>
      <c r="AD112" s="95">
        <v>150.64999338799259</v>
      </c>
      <c r="AE112" s="95">
        <v>157.80233403861411</v>
      </c>
      <c r="AF112" s="95">
        <v>156.64999338799257</v>
      </c>
      <c r="AG112" s="92">
        <v>154.2499917581512</v>
      </c>
      <c r="AH112" s="92">
        <v>154.50001648369764</v>
      </c>
      <c r="AI112" s="92">
        <v>153.25002472554644</v>
      </c>
      <c r="AJ112" s="92">
        <v>156.2499917581512</v>
      </c>
      <c r="AK112" s="92">
        <v>158.15000164836977</v>
      </c>
      <c r="AL112" s="93">
        <v>156.15064931740631</v>
      </c>
    </row>
    <row r="113" spans="1:38" x14ac:dyDescent="0.2">
      <c r="A113" s="69" t="s">
        <v>1356</v>
      </c>
      <c r="B113" s="74" t="s">
        <v>855</v>
      </c>
      <c r="C113" s="74" t="s">
        <v>856</v>
      </c>
      <c r="D113" s="74" t="s">
        <v>818</v>
      </c>
      <c r="E113" s="68">
        <v>33000</v>
      </c>
      <c r="F113" s="89">
        <v>578.71</v>
      </c>
      <c r="G113" s="89">
        <v>585.29999999999995</v>
      </c>
      <c r="H113" s="89">
        <v>579.86</v>
      </c>
      <c r="I113" s="89">
        <v>581.49</v>
      </c>
      <c r="J113" s="89"/>
      <c r="K113" s="89">
        <v>18518.72</v>
      </c>
      <c r="L113" s="89">
        <v>18422.27</v>
      </c>
      <c r="M113" s="89">
        <v>18452.05</v>
      </c>
      <c r="N113" s="89">
        <v>17363.900000000001</v>
      </c>
      <c r="O113" s="89">
        <v>17138.080000000002</v>
      </c>
      <c r="P113" s="89">
        <v>17003.78</v>
      </c>
      <c r="Q113" s="89">
        <v>19417.259999999998</v>
      </c>
      <c r="R113" s="89">
        <v>20352.150000000001</v>
      </c>
      <c r="S113" s="89">
        <v>18609.310000000001</v>
      </c>
      <c r="T113" s="89">
        <v>19512.22</v>
      </c>
      <c r="U113" s="89">
        <v>19576.830000000002</v>
      </c>
      <c r="V113" s="89">
        <v>18220.02</v>
      </c>
      <c r="W113" s="89"/>
      <c r="X113" s="90">
        <v>222586.59</v>
      </c>
      <c r="Y113" s="91"/>
      <c r="Z113" s="92">
        <v>32</v>
      </c>
      <c r="AA113" s="92">
        <v>31.833336213301997</v>
      </c>
      <c r="AB113" s="92">
        <v>31.525798735691101</v>
      </c>
      <c r="AC113" s="92">
        <v>29.666666666666671</v>
      </c>
      <c r="AD113" s="95">
        <v>29.555547890870212</v>
      </c>
      <c r="AE113" s="95">
        <v>29.323940261442413</v>
      </c>
      <c r="AF113" s="95">
        <v>33.486117338667952</v>
      </c>
      <c r="AG113" s="92">
        <v>35</v>
      </c>
      <c r="AH113" s="92">
        <v>32.002803143648215</v>
      </c>
      <c r="AI113" s="92">
        <v>33.555555555555557</v>
      </c>
      <c r="AJ113" s="92">
        <v>33.666666666666671</v>
      </c>
      <c r="AK113" s="92">
        <v>31.333333333333332</v>
      </c>
      <c r="AL113" s="93">
        <v>31.912480483820342</v>
      </c>
    </row>
    <row r="114" spans="1:38" x14ac:dyDescent="0.2">
      <c r="A114" s="69" t="s">
        <v>1357</v>
      </c>
      <c r="B114" s="74" t="s">
        <v>857</v>
      </c>
      <c r="C114" s="74" t="s">
        <v>858</v>
      </c>
      <c r="D114" s="74" t="s">
        <v>818</v>
      </c>
      <c r="E114" s="68">
        <v>33000</v>
      </c>
      <c r="F114" s="89">
        <v>855.4</v>
      </c>
      <c r="G114" s="89">
        <v>865.27</v>
      </c>
      <c r="H114" s="89">
        <v>857.24</v>
      </c>
      <c r="I114" s="89">
        <v>859.65</v>
      </c>
      <c r="J114" s="89"/>
      <c r="K114" s="89">
        <v>9409.4</v>
      </c>
      <c r="L114" s="89">
        <v>9409.4</v>
      </c>
      <c r="M114" s="89">
        <v>9517.9699999999993</v>
      </c>
      <c r="N114" s="89">
        <v>8852.3799999999992</v>
      </c>
      <c r="O114" s="89">
        <v>9825.2900000000009</v>
      </c>
      <c r="P114" s="89">
        <v>9429.64</v>
      </c>
      <c r="Q114" s="89">
        <v>9552.1</v>
      </c>
      <c r="R114" s="89">
        <v>10183.540000000001</v>
      </c>
      <c r="S114" s="89">
        <v>10315.799999999999</v>
      </c>
      <c r="T114" s="89">
        <v>10910.94</v>
      </c>
      <c r="U114" s="89">
        <v>11175.45</v>
      </c>
      <c r="V114" s="89">
        <v>11175.45</v>
      </c>
      <c r="W114" s="89"/>
      <c r="X114" s="90">
        <v>119757.36</v>
      </c>
      <c r="Y114" s="91"/>
      <c r="Z114" s="92">
        <v>11</v>
      </c>
      <c r="AA114" s="92">
        <v>11</v>
      </c>
      <c r="AB114" s="92">
        <v>11</v>
      </c>
      <c r="AC114" s="92">
        <v>10.230771897789129</v>
      </c>
      <c r="AD114" s="95">
        <v>11.461539358872662</v>
      </c>
      <c r="AE114" s="95">
        <v>11</v>
      </c>
      <c r="AF114" s="95">
        <v>11.142853809901546</v>
      </c>
      <c r="AG114" s="92">
        <v>11.846146687605422</v>
      </c>
      <c r="AH114" s="92">
        <v>12</v>
      </c>
      <c r="AI114" s="92">
        <v>12.692305007852033</v>
      </c>
      <c r="AJ114" s="92">
        <v>13.000000000000002</v>
      </c>
      <c r="AK114" s="92">
        <v>13.000000000000002</v>
      </c>
      <c r="AL114" s="93">
        <v>11.614468063501732</v>
      </c>
    </row>
    <row r="115" spans="1:38" x14ac:dyDescent="0.2">
      <c r="A115" s="69" t="s">
        <v>1358</v>
      </c>
      <c r="B115" s="74" t="s">
        <v>859</v>
      </c>
      <c r="C115" s="74" t="s">
        <v>860</v>
      </c>
      <c r="D115" s="74" t="s">
        <v>818</v>
      </c>
      <c r="E115" s="68">
        <v>33000</v>
      </c>
      <c r="F115" s="89">
        <v>1132.0899999999999</v>
      </c>
      <c r="G115" s="89">
        <v>1145.25</v>
      </c>
      <c r="H115" s="89">
        <v>1134.6199999999999</v>
      </c>
      <c r="I115" s="89">
        <v>1137.81</v>
      </c>
      <c r="J115" s="89"/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1134.6199999999999</v>
      </c>
      <c r="Q115" s="89">
        <v>1134.6199999999999</v>
      </c>
      <c r="R115" s="89">
        <v>1137.81</v>
      </c>
      <c r="S115" s="89">
        <v>1137.81</v>
      </c>
      <c r="T115" s="89">
        <v>1137.81</v>
      </c>
      <c r="U115" s="89">
        <v>1137.81</v>
      </c>
      <c r="V115" s="89">
        <v>1137.81</v>
      </c>
      <c r="W115" s="89"/>
      <c r="X115" s="90">
        <v>7958.2899999999991</v>
      </c>
      <c r="Y115" s="91"/>
      <c r="Z115" s="92">
        <v>0</v>
      </c>
      <c r="AA115" s="92">
        <v>0</v>
      </c>
      <c r="AB115" s="92">
        <v>0</v>
      </c>
      <c r="AC115" s="92">
        <v>0</v>
      </c>
      <c r="AD115" s="95">
        <v>0</v>
      </c>
      <c r="AE115" s="95">
        <v>1</v>
      </c>
      <c r="AF115" s="95">
        <v>1</v>
      </c>
      <c r="AG115" s="92">
        <v>1</v>
      </c>
      <c r="AH115" s="92">
        <v>1</v>
      </c>
      <c r="AI115" s="92">
        <v>1</v>
      </c>
      <c r="AJ115" s="92">
        <v>1</v>
      </c>
      <c r="AK115" s="92">
        <v>1</v>
      </c>
      <c r="AL115" s="93">
        <v>0.58333333333333337</v>
      </c>
    </row>
    <row r="116" spans="1:38" x14ac:dyDescent="0.2">
      <c r="A116" s="69" t="s">
        <v>1359</v>
      </c>
      <c r="B116" s="74" t="s">
        <v>861</v>
      </c>
      <c r="C116" s="74" t="s">
        <v>862</v>
      </c>
      <c r="D116" s="74" t="s">
        <v>818</v>
      </c>
      <c r="E116" s="68">
        <v>33000</v>
      </c>
      <c r="F116" s="89">
        <v>1408.78</v>
      </c>
      <c r="G116" s="89">
        <v>1425.23</v>
      </c>
      <c r="H116" s="89">
        <v>1412</v>
      </c>
      <c r="I116" s="89">
        <v>1415.97</v>
      </c>
      <c r="J116" s="89"/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/>
      <c r="X116" s="90">
        <v>0</v>
      </c>
      <c r="Y116" s="91"/>
      <c r="Z116" s="92">
        <v>0</v>
      </c>
      <c r="AA116" s="92">
        <v>0</v>
      </c>
      <c r="AB116" s="92">
        <v>0</v>
      </c>
      <c r="AC116" s="92">
        <v>0</v>
      </c>
      <c r="AD116" s="95">
        <v>0</v>
      </c>
      <c r="AE116" s="95">
        <v>0</v>
      </c>
      <c r="AF116" s="95">
        <v>0</v>
      </c>
      <c r="AG116" s="92">
        <v>0</v>
      </c>
      <c r="AH116" s="92">
        <v>0</v>
      </c>
      <c r="AI116" s="92">
        <v>0</v>
      </c>
      <c r="AJ116" s="92">
        <v>0</v>
      </c>
      <c r="AK116" s="92">
        <v>0</v>
      </c>
      <c r="AL116" s="93">
        <v>0</v>
      </c>
    </row>
    <row r="117" spans="1:38" x14ac:dyDescent="0.2">
      <c r="A117" s="69" t="s">
        <v>1645</v>
      </c>
      <c r="B117" s="74" t="s">
        <v>1623</v>
      </c>
      <c r="C117" s="74" t="s">
        <v>1624</v>
      </c>
      <c r="D117" s="74" t="s">
        <v>818</v>
      </c>
      <c r="E117" s="68">
        <v>33001</v>
      </c>
      <c r="F117" s="89"/>
      <c r="G117" s="89"/>
      <c r="H117" s="89"/>
      <c r="I117" s="89"/>
      <c r="J117" s="89"/>
      <c r="K117" s="89"/>
      <c r="L117" s="89">
        <v>0</v>
      </c>
      <c r="M117" s="89">
        <v>0</v>
      </c>
      <c r="N117" s="89">
        <v>496.95</v>
      </c>
      <c r="O117" s="89">
        <v>492.33</v>
      </c>
      <c r="P117" s="89">
        <v>793.21</v>
      </c>
      <c r="Q117" s="89">
        <v>328.22</v>
      </c>
      <c r="R117" s="89">
        <v>329.14</v>
      </c>
      <c r="S117" s="89">
        <v>164.57</v>
      </c>
      <c r="T117" s="89">
        <v>329.14</v>
      </c>
      <c r="U117" s="89">
        <v>329.14</v>
      </c>
      <c r="V117" s="89">
        <v>329.14</v>
      </c>
      <c r="W117" s="89"/>
      <c r="X117" s="90">
        <v>3591.8399999999997</v>
      </c>
      <c r="Y117" s="91"/>
      <c r="Z117" s="92"/>
      <c r="AA117" s="92"/>
      <c r="AB117" s="92"/>
      <c r="AC117" s="92"/>
      <c r="AD117" s="95"/>
      <c r="AE117" s="95"/>
      <c r="AF117" s="95"/>
      <c r="AG117" s="92"/>
      <c r="AH117" s="92"/>
      <c r="AI117" s="92"/>
      <c r="AJ117" s="92"/>
      <c r="AK117" s="92"/>
      <c r="AL117" s="93"/>
    </row>
    <row r="118" spans="1:38" x14ac:dyDescent="0.2">
      <c r="A118" s="69" t="s">
        <v>1360</v>
      </c>
      <c r="B118" s="74" t="s">
        <v>863</v>
      </c>
      <c r="C118" s="74" t="s">
        <v>864</v>
      </c>
      <c r="D118" s="74" t="s">
        <v>818</v>
      </c>
      <c r="E118" s="68">
        <v>33000</v>
      </c>
      <c r="F118" s="89">
        <v>413.59</v>
      </c>
      <c r="G118" s="89">
        <v>418.13</v>
      </c>
      <c r="H118" s="89">
        <v>414.24</v>
      </c>
      <c r="I118" s="89">
        <v>415.4</v>
      </c>
      <c r="J118" s="89"/>
      <c r="K118" s="89">
        <v>60466.86</v>
      </c>
      <c r="L118" s="89">
        <v>60487.54</v>
      </c>
      <c r="M118" s="89">
        <v>60038.64</v>
      </c>
      <c r="N118" s="89">
        <v>58419.86</v>
      </c>
      <c r="O118" s="89">
        <v>58097.16</v>
      </c>
      <c r="P118" s="89">
        <v>59372.59</v>
      </c>
      <c r="Q118" s="89">
        <v>60851.86</v>
      </c>
      <c r="R118" s="89">
        <v>62185.38</v>
      </c>
      <c r="S118" s="89">
        <v>61943.360000000001</v>
      </c>
      <c r="T118" s="89">
        <v>63473.120000000003</v>
      </c>
      <c r="U118" s="89">
        <v>64013.14</v>
      </c>
      <c r="V118" s="89">
        <v>63057.72</v>
      </c>
      <c r="W118" s="89"/>
      <c r="X118" s="90">
        <v>732407.22999999986</v>
      </c>
      <c r="Y118" s="91"/>
      <c r="Z118" s="92">
        <v>146.20000483570686</v>
      </c>
      <c r="AA118" s="92">
        <v>146.25000604463358</v>
      </c>
      <c r="AB118" s="92">
        <v>143.58845335182838</v>
      </c>
      <c r="AC118" s="92">
        <v>139.71697797335756</v>
      </c>
      <c r="AD118" s="95">
        <v>140.25</v>
      </c>
      <c r="AE118" s="95">
        <v>143.32896388567013</v>
      </c>
      <c r="AF118" s="95">
        <v>146.90000965623793</v>
      </c>
      <c r="AG118" s="92">
        <v>149.69999999999999</v>
      </c>
      <c r="AH118" s="92">
        <v>149.11738083774677</v>
      </c>
      <c r="AI118" s="92">
        <v>152.80000000000001</v>
      </c>
      <c r="AJ118" s="92">
        <v>154.1</v>
      </c>
      <c r="AK118" s="92">
        <v>151.80000000000001</v>
      </c>
      <c r="AL118" s="93">
        <v>146.97931638209843</v>
      </c>
    </row>
    <row r="119" spans="1:38" x14ac:dyDescent="0.2">
      <c r="A119" s="69" t="s">
        <v>1361</v>
      </c>
      <c r="B119" s="74" t="s">
        <v>865</v>
      </c>
      <c r="C119" s="74" t="s">
        <v>866</v>
      </c>
      <c r="D119" s="74" t="s">
        <v>818</v>
      </c>
      <c r="E119" s="68">
        <v>33000</v>
      </c>
      <c r="F119" s="89">
        <v>795.49</v>
      </c>
      <c r="G119" s="89">
        <v>804.59</v>
      </c>
      <c r="H119" s="89">
        <v>797.1</v>
      </c>
      <c r="I119" s="89">
        <v>799.34</v>
      </c>
      <c r="J119" s="89"/>
      <c r="K119" s="89">
        <v>93072.33</v>
      </c>
      <c r="L119" s="89">
        <v>69903.69</v>
      </c>
      <c r="M119" s="89">
        <v>98303.1</v>
      </c>
      <c r="N119" s="89">
        <v>82135.27</v>
      </c>
      <c r="O119" s="89">
        <v>74694.92</v>
      </c>
      <c r="P119" s="89">
        <v>76875.87</v>
      </c>
      <c r="Q119" s="89">
        <v>79481.94</v>
      </c>
      <c r="R119" s="89">
        <v>81177.399999999994</v>
      </c>
      <c r="S119" s="89">
        <v>86775.02</v>
      </c>
      <c r="T119" s="89">
        <v>91568.84</v>
      </c>
      <c r="U119" s="89">
        <v>88715.65</v>
      </c>
      <c r="V119" s="89">
        <v>88193.85</v>
      </c>
      <c r="W119" s="89"/>
      <c r="X119" s="90">
        <v>1010897.88</v>
      </c>
      <c r="Y119" s="91"/>
      <c r="Z119" s="92">
        <v>117</v>
      </c>
      <c r="AA119" s="92">
        <v>87.875007856792664</v>
      </c>
      <c r="AB119" s="92">
        <v>122.17787941684585</v>
      </c>
      <c r="AC119" s="92">
        <v>102.08338408381908</v>
      </c>
      <c r="AD119" s="95">
        <v>93.708342742441346</v>
      </c>
      <c r="AE119" s="95">
        <v>96.444448626270216</v>
      </c>
      <c r="AF119" s="95">
        <v>99.713887843432445</v>
      </c>
      <c r="AG119" s="92">
        <v>101.55553331498486</v>
      </c>
      <c r="AH119" s="92">
        <v>108.55833562689219</v>
      </c>
      <c r="AI119" s="92">
        <v>114.55555833562688</v>
      </c>
      <c r="AJ119" s="92">
        <v>110.98612605399454</v>
      </c>
      <c r="AK119" s="92">
        <v>110.33333750344035</v>
      </c>
      <c r="AL119" s="93">
        <v>105.41598678371169</v>
      </c>
    </row>
    <row r="120" spans="1:38" x14ac:dyDescent="0.2">
      <c r="A120" s="69" t="s">
        <v>1362</v>
      </c>
      <c r="B120" s="74" t="s">
        <v>867</v>
      </c>
      <c r="C120" s="74" t="s">
        <v>868</v>
      </c>
      <c r="D120" s="74" t="s">
        <v>818</v>
      </c>
      <c r="E120" s="68">
        <v>33000</v>
      </c>
      <c r="F120" s="89">
        <v>1177.4000000000001</v>
      </c>
      <c r="G120" s="89">
        <v>1191.04</v>
      </c>
      <c r="H120" s="89">
        <v>1179.96</v>
      </c>
      <c r="I120" s="89">
        <v>1183.28</v>
      </c>
      <c r="J120" s="89"/>
      <c r="K120" s="89">
        <v>68962</v>
      </c>
      <c r="L120" s="89">
        <v>94192</v>
      </c>
      <c r="M120" s="89">
        <v>67427.070000000007</v>
      </c>
      <c r="N120" s="89">
        <v>55383.360000000001</v>
      </c>
      <c r="O120" s="89">
        <v>55064.800000000003</v>
      </c>
      <c r="P120" s="89">
        <v>57999.59</v>
      </c>
      <c r="Q120" s="89">
        <v>60177.96</v>
      </c>
      <c r="R120" s="89">
        <v>61985.68</v>
      </c>
      <c r="S120" s="89">
        <v>60068.19</v>
      </c>
      <c r="T120" s="89">
        <v>65080.4</v>
      </c>
      <c r="U120" s="89">
        <v>67244.56</v>
      </c>
      <c r="V120" s="89">
        <v>68175.13</v>
      </c>
      <c r="W120" s="89"/>
      <c r="X120" s="90">
        <v>781760.73999999987</v>
      </c>
      <c r="Y120" s="91"/>
      <c r="Z120" s="92">
        <v>58.571428571428569</v>
      </c>
      <c r="AA120" s="92">
        <v>80</v>
      </c>
      <c r="AB120" s="92">
        <v>56.611927391187542</v>
      </c>
      <c r="AC120" s="92">
        <v>46.5</v>
      </c>
      <c r="AD120" s="95">
        <v>46.666666666666664</v>
      </c>
      <c r="AE120" s="95">
        <v>49.153861147835514</v>
      </c>
      <c r="AF120" s="95">
        <v>51</v>
      </c>
      <c r="AG120" s="92">
        <v>52.384625785950917</v>
      </c>
      <c r="AH120" s="92">
        <v>50.764138665404644</v>
      </c>
      <c r="AI120" s="92">
        <v>55</v>
      </c>
      <c r="AJ120" s="92">
        <v>56.828950037184775</v>
      </c>
      <c r="AK120" s="92">
        <v>57.615382665134206</v>
      </c>
      <c r="AL120" s="93">
        <v>55.091415077566069</v>
      </c>
    </row>
    <row r="121" spans="1:38" x14ac:dyDescent="0.2">
      <c r="A121" s="69" t="s">
        <v>1363</v>
      </c>
      <c r="B121" s="74" t="s">
        <v>869</v>
      </c>
      <c r="C121" s="74" t="s">
        <v>1625</v>
      </c>
      <c r="D121" s="74" t="s">
        <v>818</v>
      </c>
      <c r="E121" s="68">
        <v>33000</v>
      </c>
      <c r="F121" s="89">
        <v>1559.3</v>
      </c>
      <c r="G121" s="89">
        <v>1577.49</v>
      </c>
      <c r="H121" s="89">
        <v>1562.81</v>
      </c>
      <c r="I121" s="89">
        <v>1567.22</v>
      </c>
      <c r="J121" s="89"/>
      <c r="K121" s="89">
        <v>4677.8999999999996</v>
      </c>
      <c r="L121" s="89">
        <v>4677.8999999999996</v>
      </c>
      <c r="M121" s="89">
        <v>4732.47</v>
      </c>
      <c r="N121" s="89">
        <v>3154.98</v>
      </c>
      <c r="O121" s="89">
        <v>3125.62</v>
      </c>
      <c r="P121" s="89">
        <v>3125.62</v>
      </c>
      <c r="Q121" s="89">
        <v>3125.62</v>
      </c>
      <c r="R121" s="89">
        <v>3134.44</v>
      </c>
      <c r="S121" s="89">
        <v>5439.2</v>
      </c>
      <c r="T121" s="89">
        <v>1567.22</v>
      </c>
      <c r="U121" s="89">
        <v>1567.22</v>
      </c>
      <c r="V121" s="89">
        <v>1567.22</v>
      </c>
      <c r="W121" s="89"/>
      <c r="X121" s="90">
        <v>39895.409999999996</v>
      </c>
      <c r="Y121" s="91"/>
      <c r="Z121" s="92">
        <v>3</v>
      </c>
      <c r="AA121" s="92">
        <v>3</v>
      </c>
      <c r="AB121" s="92">
        <v>3</v>
      </c>
      <c r="AC121" s="92">
        <v>2</v>
      </c>
      <c r="AD121" s="95">
        <v>2</v>
      </c>
      <c r="AE121" s="95">
        <v>2</v>
      </c>
      <c r="AF121" s="95">
        <v>2</v>
      </c>
      <c r="AG121" s="92">
        <v>2</v>
      </c>
      <c r="AH121" s="92">
        <v>3.4706039994384961</v>
      </c>
      <c r="AI121" s="92">
        <v>1</v>
      </c>
      <c r="AJ121" s="92">
        <v>1</v>
      </c>
      <c r="AK121" s="92">
        <v>1</v>
      </c>
      <c r="AL121" s="93">
        <v>2.1225503332865414</v>
      </c>
    </row>
    <row r="122" spans="1:38" x14ac:dyDescent="0.2">
      <c r="A122" s="69" t="s">
        <v>1646</v>
      </c>
      <c r="B122" s="74" t="s">
        <v>1626</v>
      </c>
      <c r="C122" s="74" t="s">
        <v>1625</v>
      </c>
      <c r="D122" s="74" t="s">
        <v>818</v>
      </c>
      <c r="E122" s="68">
        <v>33000</v>
      </c>
      <c r="F122" s="89"/>
      <c r="G122" s="89"/>
      <c r="H122" s="89"/>
      <c r="I122" s="89">
        <v>1951.17</v>
      </c>
      <c r="J122" s="89"/>
      <c r="K122" s="89">
        <v>0</v>
      </c>
      <c r="L122" s="89">
        <v>0</v>
      </c>
      <c r="M122" s="89">
        <v>0</v>
      </c>
      <c r="N122" s="89">
        <v>1963.94</v>
      </c>
      <c r="O122" s="89">
        <v>1945.67</v>
      </c>
      <c r="P122" s="89">
        <v>1945.67</v>
      </c>
      <c r="Q122" s="89">
        <v>1945.67</v>
      </c>
      <c r="R122" s="89">
        <v>1951.17</v>
      </c>
      <c r="S122" s="89">
        <v>1951.17</v>
      </c>
      <c r="T122" s="89">
        <v>1951.17</v>
      </c>
      <c r="U122" s="89">
        <v>1951.17</v>
      </c>
      <c r="V122" s="89">
        <v>1951.17</v>
      </c>
      <c r="W122" s="89"/>
      <c r="X122" s="90">
        <v>17556.800000000003</v>
      </c>
      <c r="Y122" s="91"/>
      <c r="Z122" s="92"/>
      <c r="AA122" s="92"/>
      <c r="AB122" s="92"/>
      <c r="AC122" s="92"/>
      <c r="AD122" s="95"/>
      <c r="AE122" s="95"/>
      <c r="AF122" s="95"/>
      <c r="AG122" s="92"/>
      <c r="AH122" s="92"/>
      <c r="AI122" s="92"/>
      <c r="AJ122" s="92"/>
      <c r="AK122" s="92"/>
      <c r="AL122" s="93"/>
    </row>
    <row r="123" spans="1:38" x14ac:dyDescent="0.2">
      <c r="A123" s="69" t="s">
        <v>1647</v>
      </c>
      <c r="B123" s="74" t="s">
        <v>1627</v>
      </c>
      <c r="C123" s="74" t="s">
        <v>1628</v>
      </c>
      <c r="D123" s="74" t="s">
        <v>818</v>
      </c>
      <c r="E123" s="68">
        <v>33000</v>
      </c>
      <c r="F123" s="89"/>
      <c r="G123" s="89"/>
      <c r="H123" s="89"/>
      <c r="I123" s="89">
        <v>223.87</v>
      </c>
      <c r="J123" s="89"/>
      <c r="K123" s="89">
        <v>0</v>
      </c>
      <c r="L123" s="89">
        <v>0</v>
      </c>
      <c r="M123" s="89">
        <v>112.68</v>
      </c>
      <c r="N123" s="89">
        <v>600.92999999999995</v>
      </c>
      <c r="O123" s="89">
        <v>669.75</v>
      </c>
      <c r="P123" s="89">
        <v>669.75</v>
      </c>
      <c r="Q123" s="89">
        <v>669.75</v>
      </c>
      <c r="R123" s="89">
        <v>447.74</v>
      </c>
      <c r="S123" s="89">
        <v>0</v>
      </c>
      <c r="T123" s="89">
        <v>0</v>
      </c>
      <c r="U123" s="89">
        <v>0</v>
      </c>
      <c r="V123" s="89">
        <v>0</v>
      </c>
      <c r="W123" s="89"/>
      <c r="X123" s="90">
        <v>3170.5999999999995</v>
      </c>
      <c r="Y123" s="91"/>
      <c r="Z123" s="92"/>
      <c r="AA123" s="92"/>
      <c r="AB123" s="92"/>
      <c r="AC123" s="92"/>
      <c r="AD123" s="95"/>
      <c r="AE123" s="95"/>
      <c r="AF123" s="95"/>
      <c r="AG123" s="92"/>
      <c r="AH123" s="92"/>
      <c r="AI123" s="92"/>
      <c r="AJ123" s="92"/>
      <c r="AK123" s="92"/>
      <c r="AL123" s="93"/>
    </row>
    <row r="124" spans="1:38" x14ac:dyDescent="0.2">
      <c r="A124" s="69" t="s">
        <v>1364</v>
      </c>
      <c r="B124" s="74" t="s">
        <v>870</v>
      </c>
      <c r="C124" s="74" t="s">
        <v>871</v>
      </c>
      <c r="D124" s="74" t="s">
        <v>818</v>
      </c>
      <c r="E124" s="68">
        <v>33000</v>
      </c>
      <c r="F124" s="89">
        <v>446.9</v>
      </c>
      <c r="G124" s="89">
        <v>452.14</v>
      </c>
      <c r="H124" s="89">
        <v>447.94</v>
      </c>
      <c r="I124" s="89">
        <v>449.19</v>
      </c>
      <c r="J124" s="89"/>
      <c r="K124" s="89">
        <v>446.9</v>
      </c>
      <c r="L124" s="89">
        <v>446.9</v>
      </c>
      <c r="M124" s="89">
        <v>452.14</v>
      </c>
      <c r="N124" s="89">
        <v>452.14</v>
      </c>
      <c r="O124" s="89">
        <v>447.94</v>
      </c>
      <c r="P124" s="89">
        <v>447.94</v>
      </c>
      <c r="Q124" s="89">
        <v>447.94</v>
      </c>
      <c r="R124" s="89">
        <v>449.19</v>
      </c>
      <c r="S124" s="89">
        <v>449.19</v>
      </c>
      <c r="T124" s="89">
        <v>449.19</v>
      </c>
      <c r="U124" s="89">
        <v>449.19</v>
      </c>
      <c r="V124" s="89">
        <v>449.19</v>
      </c>
      <c r="W124" s="89"/>
      <c r="X124" s="90">
        <v>5387.8499999999995</v>
      </c>
      <c r="Y124" s="91"/>
      <c r="Z124" s="92">
        <v>1</v>
      </c>
      <c r="AA124" s="92">
        <v>1</v>
      </c>
      <c r="AB124" s="92">
        <v>1</v>
      </c>
      <c r="AC124" s="92">
        <v>1</v>
      </c>
      <c r="AD124" s="95">
        <v>1</v>
      </c>
      <c r="AE124" s="95">
        <v>1</v>
      </c>
      <c r="AF124" s="95">
        <v>1</v>
      </c>
      <c r="AG124" s="92">
        <v>1</v>
      </c>
      <c r="AH124" s="92">
        <v>1</v>
      </c>
      <c r="AI124" s="92">
        <v>1</v>
      </c>
      <c r="AJ124" s="92">
        <v>1</v>
      </c>
      <c r="AK124" s="92">
        <v>1</v>
      </c>
      <c r="AL124" s="93">
        <v>1</v>
      </c>
    </row>
    <row r="125" spans="1:38" x14ac:dyDescent="0.2">
      <c r="A125" s="69" t="s">
        <v>1365</v>
      </c>
      <c r="B125" s="74" t="s">
        <v>872</v>
      </c>
      <c r="C125" s="74" t="s">
        <v>873</v>
      </c>
      <c r="D125" s="74" t="s">
        <v>818</v>
      </c>
      <c r="E125" s="68">
        <v>33000</v>
      </c>
      <c r="F125" s="89">
        <v>1255.53</v>
      </c>
      <c r="G125" s="89">
        <v>1270.8599999999999</v>
      </c>
      <c r="H125" s="89">
        <v>1258.99</v>
      </c>
      <c r="I125" s="89">
        <v>1262.45</v>
      </c>
      <c r="J125" s="89"/>
      <c r="K125" s="89">
        <v>1255.53</v>
      </c>
      <c r="L125" s="89">
        <v>1255.53</v>
      </c>
      <c r="M125" s="89">
        <v>1270.8599999999999</v>
      </c>
      <c r="N125" s="89">
        <v>1270.8599999999999</v>
      </c>
      <c r="O125" s="89">
        <v>1258.99</v>
      </c>
      <c r="P125" s="89">
        <v>1258.99</v>
      </c>
      <c r="Q125" s="89">
        <v>1258.99</v>
      </c>
      <c r="R125" s="89">
        <v>1262.45</v>
      </c>
      <c r="S125" s="89">
        <v>1262.45</v>
      </c>
      <c r="T125" s="89">
        <v>1262.45</v>
      </c>
      <c r="U125" s="89">
        <v>1262.45</v>
      </c>
      <c r="V125" s="89">
        <v>1262.45</v>
      </c>
      <c r="W125" s="89"/>
      <c r="X125" s="90">
        <v>15142.000000000004</v>
      </c>
      <c r="Y125" s="91"/>
      <c r="Z125" s="92">
        <v>1</v>
      </c>
      <c r="AA125" s="92">
        <v>1</v>
      </c>
      <c r="AB125" s="92">
        <v>1</v>
      </c>
      <c r="AC125" s="92">
        <v>1</v>
      </c>
      <c r="AD125" s="95">
        <v>1</v>
      </c>
      <c r="AE125" s="95">
        <v>1</v>
      </c>
      <c r="AF125" s="95">
        <v>1</v>
      </c>
      <c r="AG125" s="92">
        <v>1</v>
      </c>
      <c r="AH125" s="92">
        <v>1</v>
      </c>
      <c r="AI125" s="92">
        <v>1</v>
      </c>
      <c r="AJ125" s="92">
        <v>1</v>
      </c>
      <c r="AK125" s="92">
        <v>1</v>
      </c>
      <c r="AL125" s="93">
        <v>1</v>
      </c>
    </row>
    <row r="126" spans="1:38" x14ac:dyDescent="0.2">
      <c r="A126" s="69" t="s">
        <v>1366</v>
      </c>
      <c r="B126" s="74" t="s">
        <v>874</v>
      </c>
      <c r="C126" s="74" t="s">
        <v>875</v>
      </c>
      <c r="D126" s="74" t="s">
        <v>818</v>
      </c>
      <c r="E126" s="68">
        <v>33000</v>
      </c>
      <c r="F126" s="89">
        <v>826.99</v>
      </c>
      <c r="G126" s="89">
        <v>836.9</v>
      </c>
      <c r="H126" s="89">
        <v>829.11</v>
      </c>
      <c r="I126" s="89">
        <v>831.4</v>
      </c>
      <c r="J126" s="89"/>
      <c r="K126" s="89">
        <v>1488.58</v>
      </c>
      <c r="L126" s="89">
        <v>826.99</v>
      </c>
      <c r="M126" s="89">
        <v>836.9</v>
      </c>
      <c r="N126" s="89">
        <v>836.9</v>
      </c>
      <c r="O126" s="89">
        <v>829.11</v>
      </c>
      <c r="P126" s="89">
        <v>829.11</v>
      </c>
      <c r="Q126" s="89">
        <v>829.11</v>
      </c>
      <c r="R126" s="89">
        <v>831.4</v>
      </c>
      <c r="S126" s="89">
        <v>831.4</v>
      </c>
      <c r="T126" s="89">
        <v>831.4</v>
      </c>
      <c r="U126" s="89">
        <v>831.4</v>
      </c>
      <c r="V126" s="89">
        <v>831.4</v>
      </c>
      <c r="W126" s="89"/>
      <c r="X126" s="90">
        <v>10633.699999999997</v>
      </c>
      <c r="Y126" s="91"/>
      <c r="Z126" s="92">
        <v>1.7999975815910711</v>
      </c>
      <c r="AA126" s="92">
        <v>1</v>
      </c>
      <c r="AB126" s="92">
        <v>1</v>
      </c>
      <c r="AC126" s="92">
        <v>1</v>
      </c>
      <c r="AD126" s="95">
        <v>1</v>
      </c>
      <c r="AE126" s="95">
        <v>1</v>
      </c>
      <c r="AF126" s="95">
        <v>1</v>
      </c>
      <c r="AG126" s="92">
        <v>1</v>
      </c>
      <c r="AH126" s="92">
        <v>1</v>
      </c>
      <c r="AI126" s="92">
        <v>1</v>
      </c>
      <c r="AJ126" s="92">
        <v>1</v>
      </c>
      <c r="AK126" s="92">
        <v>1</v>
      </c>
      <c r="AL126" s="93">
        <v>1.0666664651325892</v>
      </c>
    </row>
    <row r="127" spans="1:38" x14ac:dyDescent="0.2">
      <c r="A127" s="69" t="s">
        <v>1367</v>
      </c>
      <c r="B127" s="74" t="s">
        <v>876</v>
      </c>
      <c r="C127" s="74" t="s">
        <v>877</v>
      </c>
      <c r="D127" s="74" t="s">
        <v>818</v>
      </c>
      <c r="E127" s="68">
        <v>33000</v>
      </c>
      <c r="F127" s="89">
        <v>1653.97</v>
      </c>
      <c r="G127" s="89">
        <v>1673.8</v>
      </c>
      <c r="H127" s="89">
        <v>1658.22</v>
      </c>
      <c r="I127" s="89">
        <v>1662.81</v>
      </c>
      <c r="J127" s="89"/>
      <c r="K127" s="89">
        <v>3307.94</v>
      </c>
      <c r="L127" s="89">
        <v>3307.94</v>
      </c>
      <c r="M127" s="89">
        <v>3347.6</v>
      </c>
      <c r="N127" s="89">
        <v>3347.6</v>
      </c>
      <c r="O127" s="89">
        <v>3316.44</v>
      </c>
      <c r="P127" s="89">
        <v>3316.44</v>
      </c>
      <c r="Q127" s="89">
        <v>3316.44</v>
      </c>
      <c r="R127" s="89">
        <v>3325.62</v>
      </c>
      <c r="S127" s="89">
        <v>3325.62</v>
      </c>
      <c r="T127" s="89">
        <v>3325.62</v>
      </c>
      <c r="U127" s="89">
        <v>3325.62</v>
      </c>
      <c r="V127" s="89">
        <v>3325.62</v>
      </c>
      <c r="W127" s="89"/>
      <c r="X127" s="90">
        <v>39888.5</v>
      </c>
      <c r="Y127" s="91"/>
      <c r="Z127" s="92">
        <v>2</v>
      </c>
      <c r="AA127" s="92">
        <v>2</v>
      </c>
      <c r="AB127" s="92">
        <v>2</v>
      </c>
      <c r="AC127" s="92">
        <v>2</v>
      </c>
      <c r="AD127" s="95">
        <v>2</v>
      </c>
      <c r="AE127" s="95">
        <v>2</v>
      </c>
      <c r="AF127" s="95">
        <v>2</v>
      </c>
      <c r="AG127" s="92">
        <v>2</v>
      </c>
      <c r="AH127" s="92">
        <v>2</v>
      </c>
      <c r="AI127" s="92">
        <v>2</v>
      </c>
      <c r="AJ127" s="92">
        <v>2</v>
      </c>
      <c r="AK127" s="92">
        <v>2</v>
      </c>
      <c r="AL127" s="93">
        <v>2</v>
      </c>
    </row>
    <row r="128" spans="1:38" x14ac:dyDescent="0.2">
      <c r="A128" s="69" t="s">
        <v>1368</v>
      </c>
      <c r="B128" s="74" t="s">
        <v>878</v>
      </c>
      <c r="C128" s="74" t="s">
        <v>1369</v>
      </c>
      <c r="D128" s="74" t="s">
        <v>818</v>
      </c>
      <c r="E128" s="68">
        <v>33000</v>
      </c>
      <c r="F128" s="89">
        <v>2270.13</v>
      </c>
      <c r="G128" s="89">
        <v>2297.3200000000002</v>
      </c>
      <c r="H128" s="89">
        <v>2275.85</v>
      </c>
      <c r="I128" s="89">
        <v>2282.17</v>
      </c>
      <c r="J128" s="89"/>
      <c r="K128" s="89">
        <v>2270.13</v>
      </c>
      <c r="L128" s="89">
        <v>2270.13</v>
      </c>
      <c r="M128" s="89">
        <v>2297.3200000000002</v>
      </c>
      <c r="N128" s="89">
        <v>2297.3200000000002</v>
      </c>
      <c r="O128" s="89">
        <v>2275.85</v>
      </c>
      <c r="P128" s="89">
        <v>2275.85</v>
      </c>
      <c r="Q128" s="89">
        <v>2275.85</v>
      </c>
      <c r="R128" s="89">
        <v>2282.17</v>
      </c>
      <c r="S128" s="89">
        <v>2282.17</v>
      </c>
      <c r="T128" s="89">
        <v>2282.17</v>
      </c>
      <c r="U128" s="89">
        <v>2282.17</v>
      </c>
      <c r="V128" s="89">
        <v>2282.17</v>
      </c>
      <c r="W128" s="89"/>
      <c r="X128" s="90">
        <v>27373.299999999996</v>
      </c>
      <c r="Y128" s="91"/>
      <c r="Z128" s="92">
        <v>1</v>
      </c>
      <c r="AA128" s="92">
        <v>1</v>
      </c>
      <c r="AB128" s="92">
        <v>1</v>
      </c>
      <c r="AC128" s="92">
        <v>1</v>
      </c>
      <c r="AD128" s="95">
        <v>1</v>
      </c>
      <c r="AE128" s="95">
        <v>1</v>
      </c>
      <c r="AF128" s="95">
        <v>1</v>
      </c>
      <c r="AG128" s="92">
        <v>1</v>
      </c>
      <c r="AH128" s="92">
        <v>1</v>
      </c>
      <c r="AI128" s="92">
        <v>1</v>
      </c>
      <c r="AJ128" s="92">
        <v>1</v>
      </c>
      <c r="AK128" s="92">
        <v>1</v>
      </c>
      <c r="AL128" s="93">
        <v>1</v>
      </c>
    </row>
    <row r="129" spans="1:38" x14ac:dyDescent="0.2">
      <c r="A129" s="69" t="s">
        <v>1370</v>
      </c>
      <c r="B129" s="74" t="s">
        <v>879</v>
      </c>
      <c r="C129" s="74" t="s">
        <v>880</v>
      </c>
      <c r="D129" s="74" t="s">
        <v>818</v>
      </c>
      <c r="E129" s="68">
        <v>33000</v>
      </c>
      <c r="F129" s="89">
        <v>17.809999999999999</v>
      </c>
      <c r="G129" s="89">
        <v>17.97</v>
      </c>
      <c r="H129" s="89">
        <v>0</v>
      </c>
      <c r="I129" s="89">
        <v>0</v>
      </c>
      <c r="J129" s="89"/>
      <c r="K129" s="89">
        <v>35.619999999999997</v>
      </c>
      <c r="L129" s="89">
        <v>35.619999999999997</v>
      </c>
      <c r="M129" s="89">
        <v>35.94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</v>
      </c>
      <c r="V129" s="89">
        <v>0</v>
      </c>
      <c r="W129" s="89"/>
      <c r="X129" s="90">
        <v>107.17999999999999</v>
      </c>
      <c r="Y129" s="91"/>
      <c r="Z129" s="92">
        <v>2</v>
      </c>
      <c r="AA129" s="92">
        <v>2</v>
      </c>
      <c r="AB129" s="92">
        <v>2</v>
      </c>
      <c r="AC129" s="92">
        <v>0</v>
      </c>
      <c r="AD129" s="95">
        <v>0</v>
      </c>
      <c r="AE129" s="95">
        <v>0</v>
      </c>
      <c r="AF129" s="95">
        <v>0</v>
      </c>
      <c r="AG129" s="92">
        <v>0</v>
      </c>
      <c r="AH129" s="92">
        <v>0</v>
      </c>
      <c r="AI129" s="92">
        <v>0</v>
      </c>
      <c r="AJ129" s="92">
        <v>0</v>
      </c>
      <c r="AK129" s="92">
        <v>0</v>
      </c>
      <c r="AL129" s="93">
        <v>0.5</v>
      </c>
    </row>
    <row r="130" spans="1:38" x14ac:dyDescent="0.2">
      <c r="A130" s="69" t="s">
        <v>1371</v>
      </c>
      <c r="B130" s="74" t="s">
        <v>881</v>
      </c>
      <c r="C130" s="74" t="s">
        <v>882</v>
      </c>
      <c r="D130" s="74" t="s">
        <v>818</v>
      </c>
      <c r="E130" s="68">
        <v>33000</v>
      </c>
      <c r="F130" s="89">
        <v>17.809999999999999</v>
      </c>
      <c r="G130" s="89">
        <v>17.97</v>
      </c>
      <c r="H130" s="89">
        <v>0</v>
      </c>
      <c r="I130" s="89">
        <v>0</v>
      </c>
      <c r="J130" s="89"/>
      <c r="K130" s="89">
        <v>5681.39</v>
      </c>
      <c r="L130" s="89">
        <v>3740.1</v>
      </c>
      <c r="M130" s="89">
        <v>3692.88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/>
      <c r="X130" s="90">
        <v>13114.369999999999</v>
      </c>
      <c r="Y130" s="91"/>
      <c r="Z130" s="92">
        <v>319.00000000000006</v>
      </c>
      <c r="AA130" s="92">
        <v>210</v>
      </c>
      <c r="AB130" s="92">
        <v>205.50250417362273</v>
      </c>
      <c r="AC130" s="92">
        <v>0</v>
      </c>
      <c r="AD130" s="95">
        <v>0</v>
      </c>
      <c r="AE130" s="95">
        <v>0</v>
      </c>
      <c r="AF130" s="95">
        <v>0</v>
      </c>
      <c r="AG130" s="92">
        <v>0</v>
      </c>
      <c r="AH130" s="92">
        <v>0</v>
      </c>
      <c r="AI130" s="92">
        <v>0</v>
      </c>
      <c r="AJ130" s="92">
        <v>0</v>
      </c>
      <c r="AK130" s="92">
        <v>0</v>
      </c>
      <c r="AL130" s="93">
        <v>61.208542014468556</v>
      </c>
    </row>
    <row r="131" spans="1:38" x14ac:dyDescent="0.2">
      <c r="A131" s="69" t="s">
        <v>1372</v>
      </c>
      <c r="B131" s="74" t="s">
        <v>883</v>
      </c>
      <c r="C131" s="74" t="s">
        <v>880</v>
      </c>
      <c r="D131" s="74" t="s">
        <v>818</v>
      </c>
      <c r="E131" s="68">
        <v>33000</v>
      </c>
      <c r="F131" s="89">
        <v>28.92</v>
      </c>
      <c r="G131" s="89">
        <v>29.27</v>
      </c>
      <c r="H131" s="89">
        <v>0</v>
      </c>
      <c r="I131" s="89">
        <v>0</v>
      </c>
      <c r="J131" s="89"/>
      <c r="K131" s="89">
        <v>115.68</v>
      </c>
      <c r="L131" s="89">
        <v>115.68</v>
      </c>
      <c r="M131" s="89">
        <v>117.08</v>
      </c>
      <c r="N131" s="89">
        <v>29.27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/>
      <c r="X131" s="90">
        <v>377.71</v>
      </c>
      <c r="Y131" s="91"/>
      <c r="Z131" s="92">
        <v>4</v>
      </c>
      <c r="AA131" s="92">
        <v>4</v>
      </c>
      <c r="AB131" s="92">
        <v>4</v>
      </c>
      <c r="AC131" s="92">
        <v>1</v>
      </c>
      <c r="AD131" s="95">
        <v>0</v>
      </c>
      <c r="AE131" s="95">
        <v>0</v>
      </c>
      <c r="AF131" s="95">
        <v>0</v>
      </c>
      <c r="AG131" s="92">
        <v>0</v>
      </c>
      <c r="AH131" s="92">
        <v>0</v>
      </c>
      <c r="AI131" s="92">
        <v>0</v>
      </c>
      <c r="AJ131" s="92">
        <v>0</v>
      </c>
      <c r="AK131" s="92">
        <v>0</v>
      </c>
      <c r="AL131" s="93">
        <v>1.0833333333333333</v>
      </c>
    </row>
    <row r="132" spans="1:38" x14ac:dyDescent="0.2">
      <c r="A132" s="69" t="s">
        <v>1373</v>
      </c>
      <c r="B132" s="74" t="s">
        <v>884</v>
      </c>
      <c r="C132" s="74" t="s">
        <v>885</v>
      </c>
      <c r="D132" s="74" t="s">
        <v>818</v>
      </c>
      <c r="E132" s="68">
        <v>33000</v>
      </c>
      <c r="F132" s="89">
        <v>28.92</v>
      </c>
      <c r="G132" s="89">
        <v>29.27</v>
      </c>
      <c r="H132" s="89">
        <v>0</v>
      </c>
      <c r="I132" s="89">
        <v>0</v>
      </c>
      <c r="J132" s="89"/>
      <c r="K132" s="89">
        <v>86.76</v>
      </c>
      <c r="L132" s="89">
        <v>86.76</v>
      </c>
      <c r="M132" s="89">
        <v>87.81</v>
      </c>
      <c r="N132" s="89">
        <v>39.51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/>
      <c r="X132" s="90">
        <v>300.84000000000003</v>
      </c>
      <c r="Y132" s="91"/>
      <c r="Z132" s="92">
        <v>3</v>
      </c>
      <c r="AA132" s="92">
        <v>3</v>
      </c>
      <c r="AB132" s="92">
        <v>3</v>
      </c>
      <c r="AC132" s="92">
        <v>1.3498462589682267</v>
      </c>
      <c r="AD132" s="95">
        <v>0</v>
      </c>
      <c r="AE132" s="95">
        <v>0</v>
      </c>
      <c r="AF132" s="95">
        <v>0</v>
      </c>
      <c r="AG132" s="92">
        <v>0</v>
      </c>
      <c r="AH132" s="92">
        <v>0</v>
      </c>
      <c r="AI132" s="92">
        <v>0</v>
      </c>
      <c r="AJ132" s="92">
        <v>0</v>
      </c>
      <c r="AK132" s="92">
        <v>0</v>
      </c>
      <c r="AL132" s="93">
        <v>0.86248718824735227</v>
      </c>
    </row>
    <row r="133" spans="1:38" x14ac:dyDescent="0.2">
      <c r="A133" s="69" t="s">
        <v>1374</v>
      </c>
      <c r="B133" s="74" t="s">
        <v>886</v>
      </c>
      <c r="C133" s="74" t="s">
        <v>887</v>
      </c>
      <c r="D133" s="74" t="s">
        <v>818</v>
      </c>
      <c r="E133" s="68">
        <v>33000</v>
      </c>
      <c r="F133" s="89">
        <v>43.39</v>
      </c>
      <c r="G133" s="89">
        <v>43.91</v>
      </c>
      <c r="H133" s="89">
        <v>0</v>
      </c>
      <c r="I133" s="89">
        <v>0</v>
      </c>
      <c r="J133" s="89"/>
      <c r="K133" s="89">
        <v>43.39</v>
      </c>
      <c r="L133" s="89">
        <v>43.39</v>
      </c>
      <c r="M133" s="89">
        <v>43.91</v>
      </c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9"/>
      <c r="X133" s="90">
        <v>130.69</v>
      </c>
      <c r="Y133" s="91"/>
      <c r="Z133" s="92">
        <v>1</v>
      </c>
      <c r="AA133" s="92">
        <v>1</v>
      </c>
      <c r="AB133" s="92">
        <v>1</v>
      </c>
      <c r="AC133" s="92">
        <v>0</v>
      </c>
      <c r="AD133" s="95">
        <v>0</v>
      </c>
      <c r="AE133" s="95">
        <v>0</v>
      </c>
      <c r="AF133" s="95">
        <v>0</v>
      </c>
      <c r="AG133" s="92">
        <v>0</v>
      </c>
      <c r="AH133" s="92">
        <v>0</v>
      </c>
      <c r="AI133" s="92">
        <v>0</v>
      </c>
      <c r="AJ133" s="92">
        <v>0</v>
      </c>
      <c r="AK133" s="92">
        <v>0</v>
      </c>
      <c r="AL133" s="93">
        <v>0.25</v>
      </c>
    </row>
    <row r="134" spans="1:38" x14ac:dyDescent="0.2">
      <c r="A134" s="69" t="s">
        <v>1375</v>
      </c>
      <c r="B134" s="74" t="s">
        <v>888</v>
      </c>
      <c r="C134" s="74" t="s">
        <v>889</v>
      </c>
      <c r="D134" s="74" t="s">
        <v>818</v>
      </c>
      <c r="E134" s="68">
        <v>33000</v>
      </c>
      <c r="F134" s="89">
        <v>57.85</v>
      </c>
      <c r="G134" s="89">
        <v>58.54</v>
      </c>
      <c r="H134" s="89">
        <v>0</v>
      </c>
      <c r="I134" s="89">
        <v>0</v>
      </c>
      <c r="J134" s="89"/>
      <c r="K134" s="89">
        <v>57.85</v>
      </c>
      <c r="L134" s="89">
        <v>57.85</v>
      </c>
      <c r="M134" s="89">
        <v>58.54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/>
      <c r="X134" s="90">
        <v>174.24</v>
      </c>
      <c r="Y134" s="91"/>
      <c r="Z134" s="92">
        <v>1</v>
      </c>
      <c r="AA134" s="92">
        <v>1</v>
      </c>
      <c r="AB134" s="92">
        <v>1</v>
      </c>
      <c r="AC134" s="92">
        <v>0</v>
      </c>
      <c r="AD134" s="95">
        <v>0</v>
      </c>
      <c r="AE134" s="95">
        <v>0</v>
      </c>
      <c r="AF134" s="95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v>0</v>
      </c>
      <c r="AL134" s="93">
        <v>0.25</v>
      </c>
    </row>
    <row r="135" spans="1:38" x14ac:dyDescent="0.2">
      <c r="A135" s="69" t="s">
        <v>1376</v>
      </c>
      <c r="B135" s="74" t="s">
        <v>890</v>
      </c>
      <c r="C135" s="74" t="s">
        <v>1377</v>
      </c>
      <c r="D135" s="74" t="s">
        <v>818</v>
      </c>
      <c r="E135" s="68">
        <v>33000</v>
      </c>
      <c r="F135" s="89">
        <v>17.809999999999999</v>
      </c>
      <c r="G135" s="89">
        <v>17.97</v>
      </c>
      <c r="H135" s="89">
        <v>17.8</v>
      </c>
      <c r="I135" s="89">
        <v>17.850000000000001</v>
      </c>
      <c r="J135" s="89"/>
      <c r="K135" s="89">
        <v>2386.54</v>
      </c>
      <c r="L135" s="89">
        <v>2386.54</v>
      </c>
      <c r="M135" s="89">
        <v>2407.98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/>
      <c r="X135" s="90">
        <v>7181.0599999999995</v>
      </c>
      <c r="Y135" s="91"/>
      <c r="Z135" s="92">
        <v>134</v>
      </c>
      <c r="AA135" s="92">
        <v>134</v>
      </c>
      <c r="AB135" s="92">
        <v>134</v>
      </c>
      <c r="AC135" s="92">
        <v>0</v>
      </c>
      <c r="AD135" s="95">
        <v>0</v>
      </c>
      <c r="AE135" s="95">
        <v>0</v>
      </c>
      <c r="AF135" s="95">
        <v>0</v>
      </c>
      <c r="AG135" s="92">
        <v>0</v>
      </c>
      <c r="AH135" s="92">
        <v>0</v>
      </c>
      <c r="AI135" s="92">
        <v>0</v>
      </c>
      <c r="AJ135" s="92">
        <v>0</v>
      </c>
      <c r="AK135" s="92">
        <v>0</v>
      </c>
      <c r="AL135" s="93">
        <v>33.5</v>
      </c>
    </row>
    <row r="136" spans="1:38" x14ac:dyDescent="0.2">
      <c r="A136" s="69" t="s">
        <v>1378</v>
      </c>
      <c r="B136" s="74" t="s">
        <v>891</v>
      </c>
      <c r="C136" s="74" t="s">
        <v>1379</v>
      </c>
      <c r="D136" s="74" t="s">
        <v>818</v>
      </c>
      <c r="E136" s="68">
        <v>33000</v>
      </c>
      <c r="F136" s="89">
        <v>17.809999999999999</v>
      </c>
      <c r="G136" s="89">
        <v>17.97</v>
      </c>
      <c r="H136" s="89">
        <v>17.8</v>
      </c>
      <c r="I136" s="89">
        <v>17.850000000000001</v>
      </c>
      <c r="J136" s="89"/>
      <c r="K136" s="89">
        <v>35.619999999999997</v>
      </c>
      <c r="L136" s="89">
        <v>35.619999999999997</v>
      </c>
      <c r="M136" s="89">
        <v>35.94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/>
      <c r="X136" s="90">
        <v>107.17999999999999</v>
      </c>
      <c r="Y136" s="91"/>
      <c r="Z136" s="92">
        <v>2</v>
      </c>
      <c r="AA136" s="92">
        <v>2</v>
      </c>
      <c r="AB136" s="92">
        <v>2</v>
      </c>
      <c r="AC136" s="92">
        <v>0</v>
      </c>
      <c r="AD136" s="95">
        <v>0</v>
      </c>
      <c r="AE136" s="95">
        <v>0</v>
      </c>
      <c r="AF136" s="95">
        <v>0</v>
      </c>
      <c r="AG136" s="92">
        <v>0</v>
      </c>
      <c r="AH136" s="92">
        <v>0</v>
      </c>
      <c r="AI136" s="92">
        <v>0</v>
      </c>
      <c r="AJ136" s="92">
        <v>0</v>
      </c>
      <c r="AK136" s="92">
        <v>0</v>
      </c>
      <c r="AL136" s="93">
        <v>0.5</v>
      </c>
    </row>
    <row r="137" spans="1:38" x14ac:dyDescent="0.2">
      <c r="A137" s="69" t="s">
        <v>1648</v>
      </c>
      <c r="B137" s="74" t="s">
        <v>1629</v>
      </c>
      <c r="C137" s="74" t="s">
        <v>1649</v>
      </c>
      <c r="D137" s="74" t="s">
        <v>818</v>
      </c>
      <c r="E137" s="68">
        <v>33000</v>
      </c>
      <c r="F137" s="89"/>
      <c r="G137" s="89"/>
      <c r="H137" s="89"/>
      <c r="I137" s="89">
        <v>17.850000000000001</v>
      </c>
      <c r="J137" s="89"/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/>
      <c r="X137" s="90">
        <v>0</v>
      </c>
      <c r="Y137" s="91"/>
      <c r="Z137" s="92"/>
      <c r="AA137" s="92"/>
      <c r="AB137" s="92"/>
      <c r="AC137" s="92"/>
      <c r="AD137" s="95"/>
      <c r="AE137" s="95"/>
      <c r="AF137" s="95"/>
      <c r="AG137" s="92"/>
      <c r="AH137" s="92"/>
      <c r="AI137" s="92"/>
      <c r="AJ137" s="92"/>
      <c r="AK137" s="92"/>
      <c r="AL137" s="93"/>
    </row>
    <row r="138" spans="1:38" x14ac:dyDescent="0.2">
      <c r="A138" s="69" t="s">
        <v>1650</v>
      </c>
      <c r="B138" s="74" t="s">
        <v>1630</v>
      </c>
      <c r="C138" s="74" t="s">
        <v>1377</v>
      </c>
      <c r="D138" s="74" t="s">
        <v>818</v>
      </c>
      <c r="E138" s="68">
        <v>33000</v>
      </c>
      <c r="F138" s="89"/>
      <c r="G138" s="89"/>
      <c r="H138" s="89"/>
      <c r="I138" s="89">
        <v>17.850000000000001</v>
      </c>
      <c r="J138" s="89"/>
      <c r="K138" s="89">
        <v>2849.61</v>
      </c>
      <c r="L138" s="89">
        <v>4728.93</v>
      </c>
      <c r="M138" s="89">
        <v>4847.3599999999997</v>
      </c>
      <c r="N138" s="89">
        <v>11132.78</v>
      </c>
      <c r="O138" s="89">
        <v>11004.85</v>
      </c>
      <c r="P138" s="89">
        <v>10867.79</v>
      </c>
      <c r="Q138" s="89">
        <v>10907.84</v>
      </c>
      <c r="R138" s="89">
        <v>10911.54</v>
      </c>
      <c r="S138" s="89">
        <v>10910.81</v>
      </c>
      <c r="T138" s="89">
        <v>10888.5</v>
      </c>
      <c r="U138" s="89">
        <v>10870.65</v>
      </c>
      <c r="V138" s="89">
        <v>10870.65</v>
      </c>
      <c r="W138" s="89"/>
      <c r="X138" s="90">
        <v>110791.31</v>
      </c>
      <c r="Y138" s="91"/>
      <c r="Z138" s="92"/>
      <c r="AA138" s="92"/>
      <c r="AB138" s="92"/>
      <c r="AC138" s="92"/>
      <c r="AD138" s="95"/>
      <c r="AE138" s="95"/>
      <c r="AF138" s="95"/>
      <c r="AG138" s="92"/>
      <c r="AH138" s="92"/>
      <c r="AI138" s="92"/>
      <c r="AJ138" s="92"/>
      <c r="AK138" s="92"/>
      <c r="AL138" s="93"/>
    </row>
    <row r="139" spans="1:38" x14ac:dyDescent="0.2">
      <c r="A139" s="69" t="s">
        <v>1380</v>
      </c>
      <c r="B139" s="74" t="s">
        <v>892</v>
      </c>
      <c r="C139" s="74" t="s">
        <v>893</v>
      </c>
      <c r="D139" s="74" t="s">
        <v>818</v>
      </c>
      <c r="E139" s="68">
        <v>33000</v>
      </c>
      <c r="F139" s="89">
        <v>29.18</v>
      </c>
      <c r="G139" s="89">
        <v>29.44</v>
      </c>
      <c r="H139" s="89">
        <v>29.18</v>
      </c>
      <c r="I139" s="89">
        <v>29.27</v>
      </c>
      <c r="J139" s="89"/>
      <c r="K139" s="89">
        <v>1604.9</v>
      </c>
      <c r="L139" s="89">
        <v>1634.08</v>
      </c>
      <c r="M139" s="89">
        <v>1586.92</v>
      </c>
      <c r="N139" s="89">
        <v>1236.48</v>
      </c>
      <c r="O139" s="89">
        <v>1248.9000000000001</v>
      </c>
      <c r="P139" s="89">
        <v>1167.21</v>
      </c>
      <c r="Q139" s="89">
        <v>1219.72</v>
      </c>
      <c r="R139" s="89">
        <v>1350.84</v>
      </c>
      <c r="S139" s="89">
        <v>1691.81</v>
      </c>
      <c r="T139" s="89">
        <v>1178.8600000000001</v>
      </c>
      <c r="U139" s="89">
        <v>1644.97</v>
      </c>
      <c r="V139" s="89">
        <v>1592.29</v>
      </c>
      <c r="W139" s="89"/>
      <c r="X139" s="90">
        <v>17156.979999999996</v>
      </c>
      <c r="Y139" s="91"/>
      <c r="Z139" s="92">
        <v>55.000000000000007</v>
      </c>
      <c r="AA139" s="92">
        <v>56</v>
      </c>
      <c r="AB139" s="92">
        <v>53.903532608695649</v>
      </c>
      <c r="AC139" s="92">
        <v>42</v>
      </c>
      <c r="AD139" s="95">
        <v>42.799862919808092</v>
      </c>
      <c r="AE139" s="95">
        <v>40.000342700479784</v>
      </c>
      <c r="AF139" s="95">
        <v>41.799862919808092</v>
      </c>
      <c r="AG139" s="92">
        <v>46.151007857874959</v>
      </c>
      <c r="AH139" s="92">
        <v>57.80013665869491</v>
      </c>
      <c r="AI139" s="92">
        <v>40.275367270242576</v>
      </c>
      <c r="AJ139" s="92">
        <v>56.19986334130509</v>
      </c>
      <c r="AK139" s="92">
        <v>54.400068329347455</v>
      </c>
      <c r="AL139" s="93">
        <v>48.860837050521383</v>
      </c>
    </row>
    <row r="140" spans="1:38" x14ac:dyDescent="0.2">
      <c r="A140" s="69" t="s">
        <v>1381</v>
      </c>
      <c r="B140" s="74" t="s">
        <v>894</v>
      </c>
      <c r="C140" s="74" t="s">
        <v>895</v>
      </c>
      <c r="D140" s="74" t="s">
        <v>818</v>
      </c>
      <c r="E140" s="68">
        <v>33000</v>
      </c>
      <c r="F140" s="89">
        <v>29.18</v>
      </c>
      <c r="G140" s="89">
        <v>29.44</v>
      </c>
      <c r="H140" s="89">
        <v>29.18</v>
      </c>
      <c r="I140" s="89">
        <v>29.27</v>
      </c>
      <c r="J140" s="89"/>
      <c r="K140" s="89">
        <v>13838.62</v>
      </c>
      <c r="L140" s="89">
        <v>14002.38</v>
      </c>
      <c r="M140" s="89">
        <v>13992.84</v>
      </c>
      <c r="N140" s="89">
        <v>13939.84</v>
      </c>
      <c r="O140" s="89">
        <v>13911.57</v>
      </c>
      <c r="P140" s="89">
        <v>14088.12</v>
      </c>
      <c r="Q140" s="89">
        <v>14093.94</v>
      </c>
      <c r="R140" s="89">
        <v>14108.09</v>
      </c>
      <c r="S140" s="89">
        <v>14007.16</v>
      </c>
      <c r="T140" s="89">
        <v>13995.46</v>
      </c>
      <c r="U140" s="89">
        <v>13886.17</v>
      </c>
      <c r="V140" s="89">
        <v>13976.43</v>
      </c>
      <c r="W140" s="89"/>
      <c r="X140" s="90">
        <v>167840.62</v>
      </c>
      <c r="Y140" s="91"/>
      <c r="Z140" s="92">
        <v>474.2501713502399</v>
      </c>
      <c r="AA140" s="92">
        <v>479.86223440712814</v>
      </c>
      <c r="AB140" s="92">
        <v>475.30027173913044</v>
      </c>
      <c r="AC140" s="92">
        <v>473.5</v>
      </c>
      <c r="AD140" s="95">
        <v>476.7501713502399</v>
      </c>
      <c r="AE140" s="95">
        <v>482.80054832076769</v>
      </c>
      <c r="AF140" s="95">
        <v>483</v>
      </c>
      <c r="AG140" s="92">
        <v>481.99829176631363</v>
      </c>
      <c r="AH140" s="92">
        <v>478.55005124701057</v>
      </c>
      <c r="AI140" s="92">
        <v>478.15032456440036</v>
      </c>
      <c r="AJ140" s="92">
        <v>474.41646737273658</v>
      </c>
      <c r="AK140" s="92">
        <v>477.50017082336865</v>
      </c>
      <c r="AL140" s="93">
        <v>478.00655857844464</v>
      </c>
    </row>
    <row r="141" spans="1:38" x14ac:dyDescent="0.2">
      <c r="A141" s="69" t="s">
        <v>1382</v>
      </c>
      <c r="B141" s="74" t="s">
        <v>896</v>
      </c>
      <c r="C141" s="74" t="s">
        <v>897</v>
      </c>
      <c r="D141" s="74" t="s">
        <v>818</v>
      </c>
      <c r="E141" s="68">
        <v>33000</v>
      </c>
      <c r="F141" s="89">
        <v>20.9</v>
      </c>
      <c r="G141" s="89">
        <v>21.03</v>
      </c>
      <c r="H141" s="89">
        <v>20.83</v>
      </c>
      <c r="I141" s="89">
        <v>20.88</v>
      </c>
      <c r="J141" s="89"/>
      <c r="K141" s="89">
        <v>209</v>
      </c>
      <c r="L141" s="89">
        <v>167.2</v>
      </c>
      <c r="M141" s="89">
        <v>168.24</v>
      </c>
      <c r="N141" s="89">
        <v>168.24</v>
      </c>
      <c r="O141" s="89">
        <v>145.81</v>
      </c>
      <c r="P141" s="89">
        <v>166.65</v>
      </c>
      <c r="Q141" s="89">
        <v>187.47</v>
      </c>
      <c r="R141" s="89">
        <v>187.92</v>
      </c>
      <c r="S141" s="89">
        <v>198.36</v>
      </c>
      <c r="T141" s="89">
        <v>229.68</v>
      </c>
      <c r="U141" s="89">
        <v>229.68</v>
      </c>
      <c r="V141" s="89">
        <v>243.6</v>
      </c>
      <c r="W141" s="89"/>
      <c r="X141" s="90">
        <v>2301.8500000000004</v>
      </c>
      <c r="Y141" s="91"/>
      <c r="Z141" s="92">
        <v>10</v>
      </c>
      <c r="AA141" s="92">
        <v>8</v>
      </c>
      <c r="AB141" s="92">
        <v>8</v>
      </c>
      <c r="AC141" s="92">
        <v>8</v>
      </c>
      <c r="AD141" s="95">
        <v>7.0000000000000009</v>
      </c>
      <c r="AE141" s="95">
        <v>8.0004800768122912</v>
      </c>
      <c r="AF141" s="95">
        <v>9</v>
      </c>
      <c r="AG141" s="92">
        <v>9</v>
      </c>
      <c r="AH141" s="92">
        <v>9.5000000000000018</v>
      </c>
      <c r="AI141" s="92">
        <v>11</v>
      </c>
      <c r="AJ141" s="92">
        <v>11</v>
      </c>
      <c r="AK141" s="92">
        <v>11.666666666666666</v>
      </c>
      <c r="AL141" s="93">
        <v>9.1805955619565811</v>
      </c>
    </row>
    <row r="142" spans="1:38" x14ac:dyDescent="0.2">
      <c r="A142" s="69" t="s">
        <v>1383</v>
      </c>
      <c r="B142" s="74" t="s">
        <v>898</v>
      </c>
      <c r="C142" s="74" t="s">
        <v>899</v>
      </c>
      <c r="D142" s="74" t="s">
        <v>818</v>
      </c>
      <c r="E142" s="68">
        <v>33000</v>
      </c>
      <c r="F142" s="89">
        <v>20.9</v>
      </c>
      <c r="G142" s="89">
        <v>21.03</v>
      </c>
      <c r="H142" s="89">
        <v>20.83</v>
      </c>
      <c r="I142" s="89">
        <v>20.88</v>
      </c>
      <c r="J142" s="89"/>
      <c r="K142" s="89">
        <v>2006.4</v>
      </c>
      <c r="L142" s="89">
        <v>1995.95</v>
      </c>
      <c r="M142" s="89">
        <v>2008.37</v>
      </c>
      <c r="N142" s="89">
        <v>2039.91</v>
      </c>
      <c r="O142" s="89">
        <v>1998</v>
      </c>
      <c r="P142" s="89">
        <v>1999.68</v>
      </c>
      <c r="Q142" s="89">
        <v>1958.02</v>
      </c>
      <c r="R142" s="89">
        <v>1962.72</v>
      </c>
      <c r="S142" s="89">
        <v>1931.4</v>
      </c>
      <c r="T142" s="89">
        <v>1917.48</v>
      </c>
      <c r="U142" s="89">
        <v>1858.32</v>
      </c>
      <c r="V142" s="89">
        <v>1858.32</v>
      </c>
      <c r="W142" s="89"/>
      <c r="X142" s="90">
        <v>23534.57</v>
      </c>
      <c r="Y142" s="91"/>
      <c r="Z142" s="92">
        <v>96.000000000000014</v>
      </c>
      <c r="AA142" s="92">
        <v>95.500000000000014</v>
      </c>
      <c r="AB142" s="92">
        <v>95.50023775558725</v>
      </c>
      <c r="AC142" s="92">
        <v>97</v>
      </c>
      <c r="AD142" s="95">
        <v>95.919347095535286</v>
      </c>
      <c r="AE142" s="95">
        <v>96.000000000000014</v>
      </c>
      <c r="AF142" s="95">
        <v>94</v>
      </c>
      <c r="AG142" s="92">
        <v>94</v>
      </c>
      <c r="AH142" s="92">
        <v>92.500000000000014</v>
      </c>
      <c r="AI142" s="92">
        <v>91.833333333333343</v>
      </c>
      <c r="AJ142" s="92">
        <v>89</v>
      </c>
      <c r="AK142" s="92">
        <v>89</v>
      </c>
      <c r="AL142" s="93">
        <v>93.854409848704663</v>
      </c>
    </row>
    <row r="143" spans="1:38" x14ac:dyDescent="0.2">
      <c r="A143" s="69" t="s">
        <v>1384</v>
      </c>
      <c r="B143" s="74" t="s">
        <v>900</v>
      </c>
      <c r="C143" s="74" t="s">
        <v>901</v>
      </c>
      <c r="D143" s="74" t="s">
        <v>818</v>
      </c>
      <c r="E143" s="68">
        <v>33000</v>
      </c>
      <c r="F143" s="89">
        <v>37.24</v>
      </c>
      <c r="G143" s="89">
        <v>37.58</v>
      </c>
      <c r="H143" s="89">
        <v>37.24</v>
      </c>
      <c r="I143" s="89">
        <v>37.369999999999997</v>
      </c>
      <c r="J143" s="89"/>
      <c r="K143" s="89">
        <v>7031.15</v>
      </c>
      <c r="L143" s="89">
        <v>5316.01</v>
      </c>
      <c r="M143" s="89">
        <v>4993.0600000000004</v>
      </c>
      <c r="N143" s="89">
        <v>3254.43</v>
      </c>
      <c r="O143" s="89">
        <v>3221.26</v>
      </c>
      <c r="P143" s="89">
        <v>3277.12</v>
      </c>
      <c r="Q143" s="89">
        <v>3254.78</v>
      </c>
      <c r="R143" s="89">
        <v>3862.15</v>
      </c>
      <c r="S143" s="89">
        <v>5201.8999999999996</v>
      </c>
      <c r="T143" s="89">
        <v>5044.95</v>
      </c>
      <c r="U143" s="89">
        <v>5082.32</v>
      </c>
      <c r="V143" s="89">
        <v>5196.3</v>
      </c>
      <c r="W143" s="89"/>
      <c r="X143" s="90">
        <v>54735.43</v>
      </c>
      <c r="Y143" s="91"/>
      <c r="Z143" s="92">
        <v>188.80639097744358</v>
      </c>
      <c r="AA143" s="92">
        <v>142.75</v>
      </c>
      <c r="AB143" s="92">
        <v>132.86482171367751</v>
      </c>
      <c r="AC143" s="92">
        <v>86.600053219797758</v>
      </c>
      <c r="AD143" s="95">
        <v>86.5</v>
      </c>
      <c r="AE143" s="95">
        <v>87.999999999999986</v>
      </c>
      <c r="AF143" s="95">
        <v>87.400107411385605</v>
      </c>
      <c r="AG143" s="92">
        <v>103.34894300240836</v>
      </c>
      <c r="AH143" s="92">
        <v>139.19989296226919</v>
      </c>
      <c r="AI143" s="92">
        <v>135</v>
      </c>
      <c r="AJ143" s="92">
        <v>136</v>
      </c>
      <c r="AK143" s="92">
        <v>139.05004013914908</v>
      </c>
      <c r="AL143" s="93">
        <v>122.12668745217759</v>
      </c>
    </row>
    <row r="144" spans="1:38" x14ac:dyDescent="0.2">
      <c r="A144" s="69" t="s">
        <v>1385</v>
      </c>
      <c r="B144" s="74" t="s">
        <v>902</v>
      </c>
      <c r="C144" s="74" t="s">
        <v>903</v>
      </c>
      <c r="D144" s="74" t="s">
        <v>818</v>
      </c>
      <c r="E144" s="68">
        <v>33000</v>
      </c>
      <c r="F144" s="89">
        <v>37.24</v>
      </c>
      <c r="G144" s="89">
        <v>37.58</v>
      </c>
      <c r="H144" s="89">
        <v>37.24</v>
      </c>
      <c r="I144" s="89">
        <v>37.369999999999997</v>
      </c>
      <c r="J144" s="89"/>
      <c r="K144" s="89">
        <v>9957.9699999999993</v>
      </c>
      <c r="L144" s="89">
        <v>9719.64</v>
      </c>
      <c r="M144" s="89">
        <v>9921.14</v>
      </c>
      <c r="N144" s="89">
        <v>9893.58</v>
      </c>
      <c r="O144" s="89">
        <v>9933.86</v>
      </c>
      <c r="P144" s="89">
        <v>9874.7999999999993</v>
      </c>
      <c r="Q144" s="89">
        <v>9630.27</v>
      </c>
      <c r="R144" s="89">
        <v>9718.09</v>
      </c>
      <c r="S144" s="89">
        <v>9811.49</v>
      </c>
      <c r="T144" s="89">
        <v>11003.61</v>
      </c>
      <c r="U144" s="89">
        <v>10885.03</v>
      </c>
      <c r="V144" s="89">
        <v>11097.02</v>
      </c>
      <c r="W144" s="89"/>
      <c r="X144" s="90">
        <v>121446.50000000001</v>
      </c>
      <c r="Y144" s="91"/>
      <c r="Z144" s="92">
        <v>267.39983888292159</v>
      </c>
      <c r="AA144" s="92">
        <v>260.99999999999994</v>
      </c>
      <c r="AB144" s="92">
        <v>264.00053219797763</v>
      </c>
      <c r="AC144" s="92">
        <v>263.26716338477917</v>
      </c>
      <c r="AD144" s="95">
        <v>266.75241675617616</v>
      </c>
      <c r="AE144" s="95">
        <v>265.16648764769064</v>
      </c>
      <c r="AF144" s="95">
        <v>258.60016111707841</v>
      </c>
      <c r="AG144" s="92">
        <v>260.05057532780307</v>
      </c>
      <c r="AH144" s="92">
        <v>262.54990634198555</v>
      </c>
      <c r="AI144" s="92">
        <v>294.45036125234151</v>
      </c>
      <c r="AJ144" s="92">
        <v>291.2772277227723</v>
      </c>
      <c r="AK144" s="92">
        <v>296.94995986085098</v>
      </c>
      <c r="AL144" s="93">
        <v>270.95538587436477</v>
      </c>
    </row>
    <row r="145" spans="1:39" x14ac:dyDescent="0.2">
      <c r="A145" s="69" t="s">
        <v>1386</v>
      </c>
      <c r="B145" s="74" t="s">
        <v>904</v>
      </c>
      <c r="C145" s="74" t="s">
        <v>905</v>
      </c>
      <c r="D145" s="74" t="s">
        <v>818</v>
      </c>
      <c r="E145" s="68">
        <v>33000</v>
      </c>
      <c r="F145" s="89">
        <v>26.81</v>
      </c>
      <c r="G145" s="89">
        <v>26.99</v>
      </c>
      <c r="H145" s="89">
        <v>26.74</v>
      </c>
      <c r="I145" s="89">
        <v>26.82</v>
      </c>
      <c r="J145" s="89"/>
      <c r="K145" s="89">
        <v>107.24</v>
      </c>
      <c r="L145" s="89">
        <v>107.24</v>
      </c>
      <c r="M145" s="89">
        <v>107.96</v>
      </c>
      <c r="N145" s="89">
        <v>107.96</v>
      </c>
      <c r="O145" s="89">
        <v>106.96</v>
      </c>
      <c r="P145" s="89">
        <v>106.96</v>
      </c>
      <c r="Q145" s="89">
        <v>106.96</v>
      </c>
      <c r="R145" s="89">
        <v>134.1</v>
      </c>
      <c r="S145" s="89">
        <v>160.91999999999999</v>
      </c>
      <c r="T145" s="89">
        <v>160.91999999999999</v>
      </c>
      <c r="U145" s="89">
        <v>160.91999999999999</v>
      </c>
      <c r="V145" s="89">
        <v>139.46</v>
      </c>
      <c r="W145" s="89"/>
      <c r="X145" s="90">
        <v>1507.6000000000004</v>
      </c>
      <c r="Y145" s="91"/>
      <c r="Z145" s="92">
        <v>4</v>
      </c>
      <c r="AA145" s="92">
        <v>4</v>
      </c>
      <c r="AB145" s="92">
        <v>4</v>
      </c>
      <c r="AC145" s="92">
        <v>4</v>
      </c>
      <c r="AD145" s="95">
        <v>4</v>
      </c>
      <c r="AE145" s="95">
        <v>4</v>
      </c>
      <c r="AF145" s="95">
        <v>4</v>
      </c>
      <c r="AG145" s="92">
        <v>5</v>
      </c>
      <c r="AH145" s="92">
        <v>5.9999999999999991</v>
      </c>
      <c r="AI145" s="92">
        <v>5.9999999999999991</v>
      </c>
      <c r="AJ145" s="92">
        <v>5.9999999999999991</v>
      </c>
      <c r="AK145" s="92">
        <v>5.199850857568979</v>
      </c>
      <c r="AL145" s="93">
        <v>4.6833209047974149</v>
      </c>
    </row>
    <row r="146" spans="1:39" x14ac:dyDescent="0.2">
      <c r="A146" s="69" t="s">
        <v>1387</v>
      </c>
      <c r="B146" s="74" t="s">
        <v>906</v>
      </c>
      <c r="C146" s="74" t="s">
        <v>907</v>
      </c>
      <c r="D146" s="74" t="s">
        <v>818</v>
      </c>
      <c r="E146" s="68">
        <v>33000</v>
      </c>
      <c r="F146" s="89">
        <v>26.81</v>
      </c>
      <c r="G146" s="89">
        <v>26.99</v>
      </c>
      <c r="H146" s="89">
        <v>26.74</v>
      </c>
      <c r="I146" s="89">
        <v>26.82</v>
      </c>
      <c r="J146" s="89"/>
      <c r="K146" s="89">
        <v>367.3</v>
      </c>
      <c r="L146" s="89">
        <v>415.56</v>
      </c>
      <c r="M146" s="89">
        <v>431.84</v>
      </c>
      <c r="N146" s="89">
        <v>377.86</v>
      </c>
      <c r="O146" s="89">
        <v>374.36</v>
      </c>
      <c r="P146" s="89">
        <v>374.36</v>
      </c>
      <c r="Q146" s="89">
        <v>347.62</v>
      </c>
      <c r="R146" s="89">
        <v>321.83999999999997</v>
      </c>
      <c r="S146" s="89">
        <v>321.83999999999997</v>
      </c>
      <c r="T146" s="89">
        <v>335.25</v>
      </c>
      <c r="U146" s="89">
        <v>321.83999999999997</v>
      </c>
      <c r="V146" s="89">
        <v>348.66</v>
      </c>
      <c r="W146" s="89"/>
      <c r="X146" s="90">
        <v>4338.3300000000008</v>
      </c>
      <c r="Y146" s="91"/>
      <c r="Z146" s="92">
        <v>13.70011189854532</v>
      </c>
      <c r="AA146" s="92">
        <v>15.500186497575532</v>
      </c>
      <c r="AB146" s="92">
        <v>16</v>
      </c>
      <c r="AC146" s="92">
        <v>14.000000000000002</v>
      </c>
      <c r="AD146" s="95">
        <v>14.000000000000002</v>
      </c>
      <c r="AE146" s="95">
        <v>14.000000000000002</v>
      </c>
      <c r="AF146" s="95">
        <v>13.000000000000002</v>
      </c>
      <c r="AG146" s="92">
        <v>11.999999999999998</v>
      </c>
      <c r="AH146" s="92">
        <v>11.999999999999998</v>
      </c>
      <c r="AI146" s="92">
        <v>12.5</v>
      </c>
      <c r="AJ146" s="92">
        <v>11.999999999999998</v>
      </c>
      <c r="AK146" s="92">
        <v>13</v>
      </c>
      <c r="AL146" s="93">
        <v>13.475024866343404</v>
      </c>
    </row>
    <row r="147" spans="1:39" x14ac:dyDescent="0.2">
      <c r="A147" s="69" t="s">
        <v>1388</v>
      </c>
      <c r="B147" s="74" t="s">
        <v>908</v>
      </c>
      <c r="C147" s="74" t="s">
        <v>909</v>
      </c>
      <c r="D147" s="74" t="s">
        <v>818</v>
      </c>
      <c r="E147" s="68">
        <v>33000</v>
      </c>
      <c r="F147" s="89">
        <v>6.74</v>
      </c>
      <c r="G147" s="89">
        <v>6.8</v>
      </c>
      <c r="H147" s="89">
        <v>6.74</v>
      </c>
      <c r="I147" s="89">
        <v>6.76</v>
      </c>
      <c r="J147" s="89"/>
      <c r="K147" s="89">
        <v>2601.64</v>
      </c>
      <c r="L147" s="89">
        <v>2426.4</v>
      </c>
      <c r="M147" s="89">
        <v>2890</v>
      </c>
      <c r="N147" s="89">
        <v>2652</v>
      </c>
      <c r="O147" s="89">
        <v>2453.36</v>
      </c>
      <c r="P147" s="89">
        <v>2972.34</v>
      </c>
      <c r="Q147" s="89">
        <v>2493.8000000000002</v>
      </c>
      <c r="R147" s="89">
        <v>2493.3000000000002</v>
      </c>
      <c r="S147" s="89">
        <v>2757.68</v>
      </c>
      <c r="T147" s="89">
        <v>2656.7</v>
      </c>
      <c r="U147" s="89">
        <v>2501.1999999999998</v>
      </c>
      <c r="V147" s="89">
        <v>3089.32</v>
      </c>
      <c r="W147" s="89"/>
      <c r="X147" s="90">
        <v>31987.74</v>
      </c>
      <c r="Y147" s="91"/>
      <c r="Z147" s="92">
        <v>385.99999999999994</v>
      </c>
      <c r="AA147" s="92">
        <v>360</v>
      </c>
      <c r="AB147" s="92">
        <v>425</v>
      </c>
      <c r="AC147" s="92">
        <v>390</v>
      </c>
      <c r="AD147" s="95">
        <v>364</v>
      </c>
      <c r="AE147" s="95">
        <v>441</v>
      </c>
      <c r="AF147" s="95">
        <v>370</v>
      </c>
      <c r="AG147" s="92">
        <v>368.83136094674558</v>
      </c>
      <c r="AH147" s="92">
        <v>407.94082840236683</v>
      </c>
      <c r="AI147" s="92">
        <v>393.00295857988164</v>
      </c>
      <c r="AJ147" s="92">
        <v>370</v>
      </c>
      <c r="AK147" s="92">
        <v>457.00000000000006</v>
      </c>
      <c r="AL147" s="130">
        <v>394.39792899408286</v>
      </c>
      <c r="AM147" s="93">
        <f>AL147/4.33</f>
        <v>91.0849720540607</v>
      </c>
    </row>
    <row r="148" spans="1:39" x14ac:dyDescent="0.2">
      <c r="A148" s="69" t="s">
        <v>1389</v>
      </c>
      <c r="B148" s="74" t="s">
        <v>910</v>
      </c>
      <c r="C148" s="74" t="s">
        <v>911</v>
      </c>
      <c r="D148" s="74" t="s">
        <v>818</v>
      </c>
      <c r="E148" s="68">
        <v>33000</v>
      </c>
      <c r="F148" s="89">
        <v>8.6</v>
      </c>
      <c r="G148" s="89">
        <v>8.68</v>
      </c>
      <c r="H148" s="89">
        <v>8.6</v>
      </c>
      <c r="I148" s="89">
        <v>8.6300000000000008</v>
      </c>
      <c r="J148" s="89"/>
      <c r="K148" s="89">
        <v>8.6</v>
      </c>
      <c r="L148" s="89">
        <v>8.6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8.6300000000000008</v>
      </c>
      <c r="T148" s="89">
        <v>0</v>
      </c>
      <c r="U148" s="89">
        <v>0</v>
      </c>
      <c r="V148" s="89">
        <v>0</v>
      </c>
      <c r="W148" s="89"/>
      <c r="X148" s="90">
        <v>25.83</v>
      </c>
      <c r="Y148" s="91"/>
      <c r="Z148" s="92">
        <v>1</v>
      </c>
      <c r="AA148" s="92">
        <v>1</v>
      </c>
      <c r="AB148" s="92">
        <v>0</v>
      </c>
      <c r="AC148" s="92">
        <v>0</v>
      </c>
      <c r="AD148" s="95">
        <v>0</v>
      </c>
      <c r="AE148" s="95">
        <v>0</v>
      </c>
      <c r="AF148" s="95">
        <v>0</v>
      </c>
      <c r="AG148" s="92">
        <v>0</v>
      </c>
      <c r="AH148" s="92">
        <v>1</v>
      </c>
      <c r="AI148" s="92">
        <v>0</v>
      </c>
      <c r="AJ148" s="92">
        <v>0</v>
      </c>
      <c r="AK148" s="92">
        <v>0</v>
      </c>
      <c r="AL148" s="130">
        <v>0.25</v>
      </c>
      <c r="AM148" s="93">
        <f>AL148/4.33</f>
        <v>5.7736720554272515E-2</v>
      </c>
    </row>
    <row r="149" spans="1:39" x14ac:dyDescent="0.2">
      <c r="A149" s="69" t="s">
        <v>1390</v>
      </c>
      <c r="B149" s="74" t="s">
        <v>912</v>
      </c>
      <c r="C149" s="74" t="s">
        <v>913</v>
      </c>
      <c r="D149" s="74" t="s">
        <v>818</v>
      </c>
      <c r="E149" s="68">
        <v>33000</v>
      </c>
      <c r="F149" s="89">
        <v>3.34</v>
      </c>
      <c r="G149" s="89">
        <v>3.38</v>
      </c>
      <c r="H149" s="89">
        <v>3.31</v>
      </c>
      <c r="I149" s="89">
        <v>3.32</v>
      </c>
      <c r="J149" s="89"/>
      <c r="K149" s="89">
        <v>12177.64</v>
      </c>
      <c r="L149" s="89">
        <v>9625.8799999999992</v>
      </c>
      <c r="M149" s="89">
        <v>11699.78</v>
      </c>
      <c r="N149" s="89">
        <v>10914.02</v>
      </c>
      <c r="O149" s="89">
        <v>11418.43</v>
      </c>
      <c r="P149" s="89">
        <v>11846.49</v>
      </c>
      <c r="Q149" s="89">
        <v>11889.52</v>
      </c>
      <c r="R149" s="89">
        <v>11452.49</v>
      </c>
      <c r="S149" s="89">
        <v>10388.280000000001</v>
      </c>
      <c r="T149" s="89">
        <v>11825.84</v>
      </c>
      <c r="U149" s="89">
        <v>11716.28</v>
      </c>
      <c r="V149" s="89">
        <v>10959.32</v>
      </c>
      <c r="W149" s="89"/>
      <c r="X149" s="90">
        <v>135913.97</v>
      </c>
      <c r="Y149" s="91"/>
      <c r="Z149" s="92">
        <v>3646</v>
      </c>
      <c r="AA149" s="92">
        <v>2882</v>
      </c>
      <c r="AB149" s="92">
        <v>3461.4733727810653</v>
      </c>
      <c r="AC149" s="92">
        <v>3229.0000000000005</v>
      </c>
      <c r="AD149" s="95">
        <v>3449.6767371601209</v>
      </c>
      <c r="AE149" s="95">
        <v>3579</v>
      </c>
      <c r="AF149" s="95">
        <v>3592</v>
      </c>
      <c r="AG149" s="92">
        <v>3449.5451807228915</v>
      </c>
      <c r="AH149" s="92">
        <v>3129.0000000000005</v>
      </c>
      <c r="AI149" s="92">
        <v>3562</v>
      </c>
      <c r="AJ149" s="92">
        <v>3529.0000000000005</v>
      </c>
      <c r="AK149" s="92">
        <v>3301</v>
      </c>
      <c r="AL149" s="130">
        <v>3400.8079408886733</v>
      </c>
      <c r="AM149" s="93">
        <f>AL149/4.33</f>
        <v>785.40599096736105</v>
      </c>
    </row>
    <row r="150" spans="1:39" x14ac:dyDescent="0.2">
      <c r="A150" s="69" t="s">
        <v>1391</v>
      </c>
      <c r="B150" s="74" t="s">
        <v>914</v>
      </c>
      <c r="C150" s="74" t="s">
        <v>915</v>
      </c>
      <c r="D150" s="74" t="s">
        <v>818</v>
      </c>
      <c r="E150" s="68">
        <v>33000</v>
      </c>
      <c r="F150" s="89">
        <v>57.85</v>
      </c>
      <c r="G150" s="89">
        <v>58.54</v>
      </c>
      <c r="H150" s="89">
        <v>57.33</v>
      </c>
      <c r="I150" s="89">
        <v>57.5</v>
      </c>
      <c r="J150" s="89"/>
      <c r="K150" s="89">
        <v>231.4</v>
      </c>
      <c r="L150" s="89">
        <v>231.4</v>
      </c>
      <c r="M150" s="89">
        <v>234.16</v>
      </c>
      <c r="N150" s="89">
        <v>234.16</v>
      </c>
      <c r="O150" s="89">
        <v>229.32</v>
      </c>
      <c r="P150" s="89">
        <v>229.32</v>
      </c>
      <c r="Q150" s="89">
        <v>229.32</v>
      </c>
      <c r="R150" s="89">
        <v>230</v>
      </c>
      <c r="S150" s="89">
        <v>230</v>
      </c>
      <c r="T150" s="89">
        <v>230</v>
      </c>
      <c r="U150" s="89">
        <v>230</v>
      </c>
      <c r="V150" s="89">
        <v>230</v>
      </c>
      <c r="W150" s="89"/>
      <c r="X150" s="90">
        <v>2769.08</v>
      </c>
      <c r="Y150" s="91"/>
      <c r="Z150" s="92">
        <v>4</v>
      </c>
      <c r="AA150" s="92">
        <v>4</v>
      </c>
      <c r="AB150" s="92">
        <v>4</v>
      </c>
      <c r="AC150" s="92">
        <v>4</v>
      </c>
      <c r="AD150" s="95">
        <v>4</v>
      </c>
      <c r="AE150" s="95">
        <v>4</v>
      </c>
      <c r="AF150" s="95">
        <v>4</v>
      </c>
      <c r="AG150" s="92">
        <v>4</v>
      </c>
      <c r="AH150" s="92">
        <v>4</v>
      </c>
      <c r="AI150" s="92">
        <v>4</v>
      </c>
      <c r="AJ150" s="92">
        <v>4</v>
      </c>
      <c r="AK150" s="92">
        <v>4</v>
      </c>
      <c r="AL150" s="93">
        <v>4</v>
      </c>
    </row>
    <row r="151" spans="1:39" x14ac:dyDescent="0.2">
      <c r="A151" s="69" t="s">
        <v>1392</v>
      </c>
      <c r="B151" s="74" t="s">
        <v>916</v>
      </c>
      <c r="C151" s="74" t="s">
        <v>917</v>
      </c>
      <c r="D151" s="74" t="s">
        <v>818</v>
      </c>
      <c r="E151" s="68">
        <v>33000</v>
      </c>
      <c r="F151" s="89">
        <v>23.38</v>
      </c>
      <c r="G151" s="89">
        <v>23.6</v>
      </c>
      <c r="H151" s="89">
        <v>23.38</v>
      </c>
      <c r="I151" s="89">
        <v>23.44</v>
      </c>
      <c r="J151" s="89"/>
      <c r="K151" s="89">
        <v>23.38</v>
      </c>
      <c r="L151" s="89">
        <v>23.38</v>
      </c>
      <c r="M151" s="89">
        <v>23.6</v>
      </c>
      <c r="N151" s="89">
        <v>70.8</v>
      </c>
      <c r="O151" s="89">
        <v>70.14</v>
      </c>
      <c r="P151" s="89">
        <v>233.8</v>
      </c>
      <c r="Q151" s="89">
        <v>140.28</v>
      </c>
      <c r="R151" s="89">
        <v>70.319999999999993</v>
      </c>
      <c r="S151" s="89">
        <v>281.27999999999997</v>
      </c>
      <c r="T151" s="89">
        <v>281.27999999999997</v>
      </c>
      <c r="U151" s="89">
        <v>421.92</v>
      </c>
      <c r="V151" s="89">
        <v>328.16</v>
      </c>
      <c r="W151" s="89"/>
      <c r="X151" s="90">
        <v>1968.3400000000001</v>
      </c>
      <c r="Y151" s="91"/>
      <c r="Z151" s="92">
        <v>1</v>
      </c>
      <c r="AA151" s="92">
        <v>1</v>
      </c>
      <c r="AB151" s="92">
        <v>1</v>
      </c>
      <c r="AC151" s="92">
        <v>2.9999999999999996</v>
      </c>
      <c r="AD151" s="95">
        <v>3</v>
      </c>
      <c r="AE151" s="95">
        <v>10.000000000000002</v>
      </c>
      <c r="AF151" s="95">
        <v>6</v>
      </c>
      <c r="AG151" s="92">
        <v>2.9999999999999996</v>
      </c>
      <c r="AH151" s="92">
        <v>11.999999999999998</v>
      </c>
      <c r="AI151" s="92">
        <v>11.999999999999998</v>
      </c>
      <c r="AJ151" s="92">
        <v>18</v>
      </c>
      <c r="AK151" s="92">
        <v>14</v>
      </c>
      <c r="AL151" s="93">
        <v>7</v>
      </c>
    </row>
    <row r="152" spans="1:39" x14ac:dyDescent="0.2">
      <c r="A152" s="69" t="s">
        <v>1393</v>
      </c>
      <c r="B152" s="74" t="s">
        <v>918</v>
      </c>
      <c r="C152" s="74" t="s">
        <v>919</v>
      </c>
      <c r="D152" s="74" t="s">
        <v>818</v>
      </c>
      <c r="E152" s="68">
        <v>33000</v>
      </c>
      <c r="F152" s="89">
        <v>31.2</v>
      </c>
      <c r="G152" s="89">
        <v>31.51</v>
      </c>
      <c r="H152" s="89">
        <v>31.22</v>
      </c>
      <c r="I152" s="89">
        <v>31.31</v>
      </c>
      <c r="J152" s="89"/>
      <c r="K152" s="89">
        <v>156</v>
      </c>
      <c r="L152" s="89">
        <v>156</v>
      </c>
      <c r="M152" s="89">
        <v>378.12</v>
      </c>
      <c r="N152" s="89">
        <v>346.61</v>
      </c>
      <c r="O152" s="89">
        <v>530.74</v>
      </c>
      <c r="P152" s="89">
        <v>1436.12</v>
      </c>
      <c r="Q152" s="89">
        <v>2216.62</v>
      </c>
      <c r="R152" s="89">
        <v>1471.03</v>
      </c>
      <c r="S152" s="89">
        <v>751.44</v>
      </c>
      <c r="T152" s="89">
        <v>626.20000000000005</v>
      </c>
      <c r="U152" s="89">
        <v>313.10000000000002</v>
      </c>
      <c r="V152" s="89">
        <v>344.41</v>
      </c>
      <c r="W152" s="89"/>
      <c r="X152" s="90">
        <v>8726.39</v>
      </c>
      <c r="Y152" s="91"/>
      <c r="Z152" s="92">
        <v>5</v>
      </c>
      <c r="AA152" s="92">
        <v>5</v>
      </c>
      <c r="AB152" s="92">
        <v>12</v>
      </c>
      <c r="AC152" s="92">
        <v>11</v>
      </c>
      <c r="AD152" s="95">
        <v>17</v>
      </c>
      <c r="AE152" s="95">
        <v>46</v>
      </c>
      <c r="AF152" s="95">
        <v>71</v>
      </c>
      <c r="AG152" s="92">
        <v>46.982753114021079</v>
      </c>
      <c r="AH152" s="92">
        <v>24.000000000000004</v>
      </c>
      <c r="AI152" s="92">
        <v>20.000000000000004</v>
      </c>
      <c r="AJ152" s="92">
        <v>10.000000000000002</v>
      </c>
      <c r="AK152" s="92">
        <v>11.000000000000002</v>
      </c>
      <c r="AL152" s="93">
        <v>23.248562759501755</v>
      </c>
    </row>
    <row r="153" spans="1:39" x14ac:dyDescent="0.2">
      <c r="A153" s="69" t="s">
        <v>1394</v>
      </c>
      <c r="B153" s="74" t="s">
        <v>920</v>
      </c>
      <c r="C153" s="74" t="s">
        <v>921</v>
      </c>
      <c r="D153" s="74" t="s">
        <v>818</v>
      </c>
      <c r="E153" s="68">
        <v>33000</v>
      </c>
      <c r="F153" s="89">
        <v>38.049999999999997</v>
      </c>
      <c r="G153" s="89">
        <v>38.450000000000003</v>
      </c>
      <c r="H153" s="89">
        <v>38.090000000000003</v>
      </c>
      <c r="I153" s="89">
        <v>38.200000000000003</v>
      </c>
      <c r="J153" s="89"/>
      <c r="K153" s="89">
        <v>1400.69</v>
      </c>
      <c r="L153" s="89">
        <v>1788.35</v>
      </c>
      <c r="M153" s="89">
        <v>2154</v>
      </c>
      <c r="N153" s="89">
        <v>4652.4499999999989</v>
      </c>
      <c r="O153" s="89">
        <v>5333.32</v>
      </c>
      <c r="P153" s="89">
        <v>5104.0600000000004</v>
      </c>
      <c r="Q153" s="89">
        <v>5866.94</v>
      </c>
      <c r="R153" s="89">
        <v>4466.87</v>
      </c>
      <c r="S153" s="89">
        <v>5538.9999999999991</v>
      </c>
      <c r="T153" s="89">
        <v>4927.7999999999993</v>
      </c>
      <c r="U153" s="89">
        <v>4049.2</v>
      </c>
      <c r="V153" s="89">
        <v>3514.4</v>
      </c>
      <c r="W153" s="89"/>
      <c r="X153" s="90">
        <v>48797.079999999994</v>
      </c>
      <c r="Y153" s="91"/>
      <c r="Z153" s="92">
        <v>36.811826544021031</v>
      </c>
      <c r="AA153" s="92">
        <v>47</v>
      </c>
      <c r="AB153" s="92">
        <v>56.020806241872556</v>
      </c>
      <c r="AC153" s="92">
        <v>120.99999999999996</v>
      </c>
      <c r="AD153" s="95">
        <v>140.01890259910735</v>
      </c>
      <c r="AE153" s="95">
        <v>134</v>
      </c>
      <c r="AF153" s="95">
        <v>154.02835389866104</v>
      </c>
      <c r="AG153" s="92">
        <v>116.93376963350784</v>
      </c>
      <c r="AH153" s="92">
        <v>144.99999999999997</v>
      </c>
      <c r="AI153" s="92">
        <v>128.99999999999997</v>
      </c>
      <c r="AJ153" s="92">
        <v>105.99999999999999</v>
      </c>
      <c r="AK153" s="92">
        <v>92</v>
      </c>
      <c r="AL153" s="93">
        <v>106.48447157643081</v>
      </c>
    </row>
    <row r="154" spans="1:39" x14ac:dyDescent="0.2">
      <c r="A154" s="69" t="s">
        <v>1395</v>
      </c>
      <c r="B154" s="74" t="s">
        <v>922</v>
      </c>
      <c r="C154" s="74" t="s">
        <v>923</v>
      </c>
      <c r="D154" s="74" t="s">
        <v>818</v>
      </c>
      <c r="E154" s="68">
        <v>33000</v>
      </c>
      <c r="F154" s="89">
        <v>53.43</v>
      </c>
      <c r="G154" s="89">
        <v>54.02</v>
      </c>
      <c r="H154" s="89">
        <v>53.52</v>
      </c>
      <c r="I154" s="89">
        <v>53.67</v>
      </c>
      <c r="J154" s="89"/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/>
      <c r="X154" s="90">
        <v>0</v>
      </c>
      <c r="Y154" s="91"/>
      <c r="Z154" s="92">
        <v>0</v>
      </c>
      <c r="AA154" s="92">
        <v>0</v>
      </c>
      <c r="AB154" s="92">
        <v>0</v>
      </c>
      <c r="AC154" s="92">
        <v>0</v>
      </c>
      <c r="AD154" s="95">
        <v>0</v>
      </c>
      <c r="AE154" s="95">
        <v>0</v>
      </c>
      <c r="AF154" s="95">
        <v>0</v>
      </c>
      <c r="AG154" s="92">
        <v>0</v>
      </c>
      <c r="AH154" s="92">
        <v>0</v>
      </c>
      <c r="AI154" s="92">
        <v>0</v>
      </c>
      <c r="AJ154" s="92">
        <v>0</v>
      </c>
      <c r="AK154" s="92">
        <v>0</v>
      </c>
      <c r="AL154" s="93">
        <v>0</v>
      </c>
    </row>
    <row r="155" spans="1:39" x14ac:dyDescent="0.2">
      <c r="A155" s="69" t="s">
        <v>1396</v>
      </c>
      <c r="B155" s="74" t="s">
        <v>924</v>
      </c>
      <c r="C155" s="74" t="s">
        <v>925</v>
      </c>
      <c r="D155" s="74" t="s">
        <v>818</v>
      </c>
      <c r="E155" s="68">
        <v>33000</v>
      </c>
      <c r="F155" s="89">
        <v>68.87</v>
      </c>
      <c r="G155" s="89">
        <v>69.63</v>
      </c>
      <c r="H155" s="89">
        <v>68.98</v>
      </c>
      <c r="I155" s="89">
        <v>69.17</v>
      </c>
      <c r="J155" s="89"/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69.17</v>
      </c>
      <c r="S155" s="89">
        <v>0</v>
      </c>
      <c r="T155" s="89">
        <v>0</v>
      </c>
      <c r="U155" s="89">
        <v>0</v>
      </c>
      <c r="V155" s="89">
        <v>0</v>
      </c>
      <c r="W155" s="89"/>
      <c r="X155" s="90">
        <v>69.17</v>
      </c>
      <c r="Y155" s="91"/>
      <c r="Z155" s="92">
        <v>0</v>
      </c>
      <c r="AA155" s="92">
        <v>0</v>
      </c>
      <c r="AB155" s="92">
        <v>0</v>
      </c>
      <c r="AC155" s="92">
        <v>0</v>
      </c>
      <c r="AD155" s="95">
        <v>0</v>
      </c>
      <c r="AE155" s="95">
        <v>0</v>
      </c>
      <c r="AF155" s="95">
        <v>0</v>
      </c>
      <c r="AG155" s="92">
        <v>1</v>
      </c>
      <c r="AH155" s="92">
        <v>0</v>
      </c>
      <c r="AI155" s="92">
        <v>0</v>
      </c>
      <c r="AJ155" s="92">
        <v>0</v>
      </c>
      <c r="AK155" s="92">
        <v>0</v>
      </c>
      <c r="AL155" s="93">
        <v>8.3333333333333329E-2</v>
      </c>
    </row>
    <row r="156" spans="1:39" x14ac:dyDescent="0.2">
      <c r="A156" s="69" t="s">
        <v>1397</v>
      </c>
      <c r="B156" s="74" t="s">
        <v>926</v>
      </c>
      <c r="C156" s="74" t="s">
        <v>927</v>
      </c>
      <c r="D156" s="74" t="s">
        <v>818</v>
      </c>
      <c r="E156" s="68">
        <v>33000</v>
      </c>
      <c r="F156" s="89">
        <v>95.91</v>
      </c>
      <c r="G156" s="89">
        <v>96.96</v>
      </c>
      <c r="H156" s="89">
        <v>96.05</v>
      </c>
      <c r="I156" s="89">
        <v>96.32</v>
      </c>
      <c r="J156" s="89"/>
      <c r="K156" s="89">
        <v>191.82</v>
      </c>
      <c r="L156" s="89">
        <v>287.73</v>
      </c>
      <c r="M156" s="89">
        <v>96.96</v>
      </c>
      <c r="N156" s="89">
        <v>0</v>
      </c>
      <c r="O156" s="89">
        <v>0</v>
      </c>
      <c r="P156" s="89">
        <v>96.05</v>
      </c>
      <c r="Q156" s="89">
        <v>96.05</v>
      </c>
      <c r="R156" s="89">
        <v>0</v>
      </c>
      <c r="S156" s="89">
        <v>288.95999999999998</v>
      </c>
      <c r="T156" s="89">
        <v>0</v>
      </c>
      <c r="U156" s="89">
        <v>0</v>
      </c>
      <c r="V156" s="89">
        <v>0</v>
      </c>
      <c r="W156" s="89"/>
      <c r="X156" s="90">
        <v>1057.57</v>
      </c>
      <c r="Y156" s="91"/>
      <c r="Z156" s="92">
        <v>2</v>
      </c>
      <c r="AA156" s="92">
        <v>3.0000000000000004</v>
      </c>
      <c r="AB156" s="92">
        <v>1</v>
      </c>
      <c r="AC156" s="92">
        <v>0</v>
      </c>
      <c r="AD156" s="95">
        <v>0</v>
      </c>
      <c r="AE156" s="95">
        <v>1</v>
      </c>
      <c r="AF156" s="95">
        <v>1</v>
      </c>
      <c r="AG156" s="92">
        <v>0</v>
      </c>
      <c r="AH156" s="92">
        <v>3</v>
      </c>
      <c r="AI156" s="92">
        <v>0</v>
      </c>
      <c r="AJ156" s="92">
        <v>0</v>
      </c>
      <c r="AK156" s="92">
        <v>0</v>
      </c>
      <c r="AL156" s="93">
        <v>0.91666666666666663</v>
      </c>
    </row>
    <row r="157" spans="1:39" x14ac:dyDescent="0.2">
      <c r="A157" s="69" t="s">
        <v>1398</v>
      </c>
      <c r="B157" s="74" t="s">
        <v>928</v>
      </c>
      <c r="C157" s="74" t="s">
        <v>929</v>
      </c>
      <c r="D157" s="74" t="s">
        <v>818</v>
      </c>
      <c r="E157" s="68">
        <v>33000</v>
      </c>
      <c r="F157" s="89">
        <v>0.53</v>
      </c>
      <c r="G157" s="89">
        <v>0.53</v>
      </c>
      <c r="H157" s="89">
        <v>0.52</v>
      </c>
      <c r="I157" s="89">
        <v>0.52</v>
      </c>
      <c r="J157" s="89"/>
      <c r="K157" s="89">
        <v>61.48</v>
      </c>
      <c r="L157" s="89">
        <v>47.7</v>
      </c>
      <c r="M157" s="89">
        <v>100.7</v>
      </c>
      <c r="N157" s="89">
        <v>137.27000000000001</v>
      </c>
      <c r="O157" s="89">
        <v>174.2</v>
      </c>
      <c r="P157" s="89">
        <v>260</v>
      </c>
      <c r="Q157" s="89">
        <v>304.72000000000003</v>
      </c>
      <c r="R157" s="89">
        <v>279.76</v>
      </c>
      <c r="S157" s="89">
        <v>207.48</v>
      </c>
      <c r="T157" s="89">
        <v>107.64</v>
      </c>
      <c r="U157" s="89">
        <v>81.64</v>
      </c>
      <c r="V157" s="89">
        <v>65</v>
      </c>
      <c r="W157" s="89"/>
      <c r="X157" s="90">
        <v>1827.5900000000001</v>
      </c>
      <c r="Y157" s="91"/>
      <c r="Z157" s="92">
        <v>115.99999999999999</v>
      </c>
      <c r="AA157" s="92">
        <v>90</v>
      </c>
      <c r="AB157" s="92">
        <v>190</v>
      </c>
      <c r="AC157" s="92">
        <v>259</v>
      </c>
      <c r="AD157" s="95">
        <v>334.99999999999994</v>
      </c>
      <c r="AE157" s="95">
        <v>500</v>
      </c>
      <c r="AF157" s="95">
        <v>586</v>
      </c>
      <c r="AG157" s="92">
        <v>538</v>
      </c>
      <c r="AH157" s="92">
        <v>398.99999999999994</v>
      </c>
      <c r="AI157" s="92">
        <v>207</v>
      </c>
      <c r="AJ157" s="92">
        <v>157</v>
      </c>
      <c r="AK157" s="92">
        <v>125</v>
      </c>
      <c r="AL157" s="130">
        <v>291.83333333333331</v>
      </c>
      <c r="AM157" s="93">
        <f>+AL157/30</f>
        <v>9.7277777777777779</v>
      </c>
    </row>
    <row r="158" spans="1:39" x14ac:dyDescent="0.2">
      <c r="A158" s="69" t="s">
        <v>1399</v>
      </c>
      <c r="B158" s="74" t="s">
        <v>930</v>
      </c>
      <c r="C158" s="74" t="s">
        <v>931</v>
      </c>
      <c r="D158" s="74" t="s">
        <v>818</v>
      </c>
      <c r="E158" s="68">
        <v>33000</v>
      </c>
      <c r="F158" s="89">
        <v>0.48</v>
      </c>
      <c r="G158" s="89">
        <v>0.48</v>
      </c>
      <c r="H158" s="89">
        <v>0.48</v>
      </c>
      <c r="I158" s="89">
        <v>0.48</v>
      </c>
      <c r="J158" s="89"/>
      <c r="K158" s="89">
        <v>6.24</v>
      </c>
      <c r="L158" s="89">
        <v>17.8</v>
      </c>
      <c r="M158" s="89">
        <v>62.86</v>
      </c>
      <c r="N158" s="89">
        <v>6.24</v>
      </c>
      <c r="O158" s="89">
        <v>50.88</v>
      </c>
      <c r="P158" s="89">
        <v>52.32</v>
      </c>
      <c r="Q158" s="89">
        <v>32.159999999999997</v>
      </c>
      <c r="R158" s="89">
        <v>22.56</v>
      </c>
      <c r="S158" s="89">
        <v>54.72</v>
      </c>
      <c r="T158" s="89">
        <v>101.76</v>
      </c>
      <c r="U158" s="89">
        <v>129.12</v>
      </c>
      <c r="V158" s="89">
        <v>100.32</v>
      </c>
      <c r="W158" s="89"/>
      <c r="X158" s="90">
        <v>636.98</v>
      </c>
      <c r="Y158" s="91"/>
      <c r="Z158" s="92">
        <v>13.000000000000002</v>
      </c>
      <c r="AA158" s="92">
        <v>37.083333333333336</v>
      </c>
      <c r="AB158" s="92">
        <v>130.95833333333334</v>
      </c>
      <c r="AC158" s="92">
        <v>13.000000000000002</v>
      </c>
      <c r="AD158" s="95">
        <v>106.00000000000001</v>
      </c>
      <c r="AE158" s="95">
        <v>109</v>
      </c>
      <c r="AF158" s="95">
        <v>67</v>
      </c>
      <c r="AG158" s="92">
        <v>47</v>
      </c>
      <c r="AH158" s="92">
        <v>114</v>
      </c>
      <c r="AI158" s="92">
        <v>212.00000000000003</v>
      </c>
      <c r="AJ158" s="92">
        <v>269</v>
      </c>
      <c r="AK158" s="92">
        <v>209</v>
      </c>
      <c r="AL158" s="130">
        <v>110.58680555555556</v>
      </c>
      <c r="AM158" s="93">
        <f t="shared" ref="AM158:AM162" si="0">+AL158/30</f>
        <v>3.6862268518518517</v>
      </c>
    </row>
    <row r="159" spans="1:39" x14ac:dyDescent="0.2">
      <c r="A159" s="69" t="s">
        <v>1400</v>
      </c>
      <c r="B159" s="74" t="s">
        <v>932</v>
      </c>
      <c r="C159" s="74" t="s">
        <v>933</v>
      </c>
      <c r="D159" s="74" t="s">
        <v>818</v>
      </c>
      <c r="E159" s="68">
        <v>33000</v>
      </c>
      <c r="F159" s="89">
        <v>0.63</v>
      </c>
      <c r="G159" s="89">
        <v>0.63</v>
      </c>
      <c r="H159" s="89">
        <v>0.62</v>
      </c>
      <c r="I159" s="89">
        <v>0.62</v>
      </c>
      <c r="J159" s="89"/>
      <c r="K159" s="89">
        <v>492.65999999999997</v>
      </c>
      <c r="L159" s="89">
        <v>425.88</v>
      </c>
      <c r="M159" s="89">
        <v>665.91</v>
      </c>
      <c r="N159" s="89">
        <v>1021.23</v>
      </c>
      <c r="O159" s="89">
        <v>1364.3</v>
      </c>
      <c r="P159" s="89">
        <v>1216.4199999999998</v>
      </c>
      <c r="Q159" s="89">
        <v>1206.6699999999998</v>
      </c>
      <c r="R159" s="89">
        <v>1053.02</v>
      </c>
      <c r="S159" s="89">
        <v>1182.96</v>
      </c>
      <c r="T159" s="89">
        <v>1155.06</v>
      </c>
      <c r="U159" s="89">
        <v>1044.08</v>
      </c>
      <c r="V159" s="89">
        <v>1060.82</v>
      </c>
      <c r="W159" s="89"/>
      <c r="X159" s="90">
        <v>11889.009999999998</v>
      </c>
      <c r="Y159" s="91"/>
      <c r="Z159" s="92">
        <v>782</v>
      </c>
      <c r="AA159" s="92">
        <v>676</v>
      </c>
      <c r="AB159" s="92">
        <v>1057</v>
      </c>
      <c r="AC159" s="92">
        <v>1621</v>
      </c>
      <c r="AD159" s="95">
        <v>2200.483870967742</v>
      </c>
      <c r="AE159" s="95">
        <v>1961.9677419354837</v>
      </c>
      <c r="AF159" s="95">
        <v>1946.2419354838707</v>
      </c>
      <c r="AG159" s="92">
        <v>1698.4193548387098</v>
      </c>
      <c r="AH159" s="92">
        <v>1908</v>
      </c>
      <c r="AI159" s="92">
        <v>1863</v>
      </c>
      <c r="AJ159" s="92">
        <v>1684</v>
      </c>
      <c r="AK159" s="92">
        <v>1711</v>
      </c>
      <c r="AL159" s="130">
        <v>1592.4260752688172</v>
      </c>
      <c r="AM159" s="93">
        <f t="shared" si="0"/>
        <v>53.080869175627235</v>
      </c>
    </row>
    <row r="160" spans="1:39" x14ac:dyDescent="0.2">
      <c r="A160" s="69" t="s">
        <v>1401</v>
      </c>
      <c r="B160" s="74" t="s">
        <v>934</v>
      </c>
      <c r="C160" s="74" t="s">
        <v>935</v>
      </c>
      <c r="D160" s="74" t="s">
        <v>818</v>
      </c>
      <c r="E160" s="68">
        <v>33000</v>
      </c>
      <c r="F160" s="89">
        <v>0.69</v>
      </c>
      <c r="G160" s="89">
        <v>0.69</v>
      </c>
      <c r="H160" s="89">
        <v>0.68</v>
      </c>
      <c r="I160" s="89">
        <v>0.68</v>
      </c>
      <c r="J160" s="89"/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/>
      <c r="X160" s="90">
        <v>0</v>
      </c>
      <c r="Y160" s="91"/>
      <c r="Z160" s="92">
        <v>0</v>
      </c>
      <c r="AA160" s="92">
        <v>0</v>
      </c>
      <c r="AB160" s="92">
        <v>0</v>
      </c>
      <c r="AC160" s="92">
        <v>0</v>
      </c>
      <c r="AD160" s="95">
        <v>0</v>
      </c>
      <c r="AE160" s="95">
        <v>0</v>
      </c>
      <c r="AF160" s="95">
        <v>0</v>
      </c>
      <c r="AG160" s="92">
        <v>0</v>
      </c>
      <c r="AH160" s="92">
        <v>0</v>
      </c>
      <c r="AI160" s="92">
        <v>0</v>
      </c>
      <c r="AJ160" s="92">
        <v>0</v>
      </c>
      <c r="AK160" s="92">
        <v>0</v>
      </c>
      <c r="AL160" s="130">
        <v>0</v>
      </c>
      <c r="AM160" s="93">
        <f t="shared" si="0"/>
        <v>0</v>
      </c>
    </row>
    <row r="161" spans="1:39" x14ac:dyDescent="0.2">
      <c r="A161" s="69" t="s">
        <v>1402</v>
      </c>
      <c r="B161" s="74" t="s">
        <v>936</v>
      </c>
      <c r="C161" s="74" t="s">
        <v>937</v>
      </c>
      <c r="D161" s="74" t="s">
        <v>818</v>
      </c>
      <c r="E161" s="68">
        <v>33000</v>
      </c>
      <c r="F161" s="89">
        <v>0.9</v>
      </c>
      <c r="G161" s="89">
        <v>0.9</v>
      </c>
      <c r="H161" s="89">
        <v>0.89</v>
      </c>
      <c r="I161" s="89">
        <v>0.89</v>
      </c>
      <c r="J161" s="89"/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20.47</v>
      </c>
      <c r="R161" s="89">
        <v>21.36</v>
      </c>
      <c r="S161" s="89">
        <v>0</v>
      </c>
      <c r="T161" s="89">
        <v>0</v>
      </c>
      <c r="U161" s="89">
        <v>0</v>
      </c>
      <c r="V161" s="89">
        <v>0</v>
      </c>
      <c r="W161" s="89"/>
      <c r="X161" s="90">
        <v>41.83</v>
      </c>
      <c r="Y161" s="91"/>
      <c r="Z161" s="92">
        <v>0</v>
      </c>
      <c r="AA161" s="92">
        <v>0</v>
      </c>
      <c r="AB161" s="92">
        <v>0</v>
      </c>
      <c r="AC161" s="92">
        <v>0</v>
      </c>
      <c r="AD161" s="95">
        <v>0</v>
      </c>
      <c r="AE161" s="95">
        <v>0</v>
      </c>
      <c r="AF161" s="95">
        <v>23</v>
      </c>
      <c r="AG161" s="92">
        <v>24</v>
      </c>
      <c r="AH161" s="92">
        <v>0</v>
      </c>
      <c r="AI161" s="92">
        <v>0</v>
      </c>
      <c r="AJ161" s="92">
        <v>0</v>
      </c>
      <c r="AK161" s="92">
        <v>0</v>
      </c>
      <c r="AL161" s="130">
        <v>3.9166666666666665</v>
      </c>
      <c r="AM161" s="93">
        <f t="shared" si="0"/>
        <v>0.13055555555555556</v>
      </c>
    </row>
    <row r="162" spans="1:39" x14ac:dyDescent="0.2">
      <c r="A162" s="69" t="s">
        <v>1403</v>
      </c>
      <c r="B162" s="74" t="s">
        <v>938</v>
      </c>
      <c r="C162" s="74" t="s">
        <v>939</v>
      </c>
      <c r="D162" s="74" t="s">
        <v>818</v>
      </c>
      <c r="E162" s="68">
        <v>33000</v>
      </c>
      <c r="F162" s="89">
        <v>1.32</v>
      </c>
      <c r="G162" s="89">
        <v>1.32</v>
      </c>
      <c r="H162" s="89">
        <v>1.31</v>
      </c>
      <c r="I162" s="89">
        <v>1.31</v>
      </c>
      <c r="J162" s="89"/>
      <c r="K162" s="89">
        <v>13.2</v>
      </c>
      <c r="L162" s="89">
        <v>44.88</v>
      </c>
      <c r="M162" s="89">
        <v>5.28</v>
      </c>
      <c r="N162" s="89">
        <v>0</v>
      </c>
      <c r="O162" s="89">
        <v>0</v>
      </c>
      <c r="P162" s="89">
        <v>15.72</v>
      </c>
      <c r="Q162" s="89">
        <v>44.54</v>
      </c>
      <c r="R162" s="89">
        <v>40.61</v>
      </c>
      <c r="S162" s="89">
        <v>7.86</v>
      </c>
      <c r="T162" s="89">
        <v>0</v>
      </c>
      <c r="U162" s="89">
        <v>0</v>
      </c>
      <c r="V162" s="89">
        <v>0</v>
      </c>
      <c r="W162" s="89"/>
      <c r="X162" s="90">
        <v>172.09000000000003</v>
      </c>
      <c r="Y162" s="91"/>
      <c r="Z162" s="92">
        <v>9.9999999999999982</v>
      </c>
      <c r="AA162" s="92">
        <v>34</v>
      </c>
      <c r="AB162" s="92">
        <v>4</v>
      </c>
      <c r="AC162" s="92">
        <v>0</v>
      </c>
      <c r="AD162" s="95">
        <v>0</v>
      </c>
      <c r="AE162" s="95">
        <v>12</v>
      </c>
      <c r="AF162" s="95">
        <v>34</v>
      </c>
      <c r="AG162" s="92">
        <v>31</v>
      </c>
      <c r="AH162" s="92">
        <v>6</v>
      </c>
      <c r="AI162" s="92">
        <v>0</v>
      </c>
      <c r="AJ162" s="92">
        <v>0</v>
      </c>
      <c r="AK162" s="92">
        <v>0</v>
      </c>
      <c r="AL162" s="130">
        <v>10.916666666666666</v>
      </c>
      <c r="AM162" s="93">
        <f t="shared" si="0"/>
        <v>0.36388888888888887</v>
      </c>
    </row>
    <row r="163" spans="1:39" x14ac:dyDescent="0.2">
      <c r="A163" s="69" t="s">
        <v>1404</v>
      </c>
      <c r="B163" s="74" t="s">
        <v>940</v>
      </c>
      <c r="C163" s="74" t="s">
        <v>941</v>
      </c>
      <c r="D163" s="74" t="s">
        <v>942</v>
      </c>
      <c r="E163" s="68">
        <v>33001</v>
      </c>
      <c r="F163" s="89">
        <v>32.04</v>
      </c>
      <c r="G163" s="89">
        <v>32.200000000000003</v>
      </c>
      <c r="H163" s="89">
        <v>31.9</v>
      </c>
      <c r="I163" s="89">
        <v>31.98</v>
      </c>
      <c r="J163" s="89"/>
      <c r="K163" s="89">
        <v>48.3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89">
        <v>0</v>
      </c>
      <c r="U163" s="89">
        <v>0</v>
      </c>
      <c r="V163" s="89">
        <v>96.38</v>
      </c>
      <c r="W163" s="89"/>
      <c r="X163" s="90">
        <v>144.68</v>
      </c>
      <c r="Y163" s="91"/>
      <c r="Z163" s="92">
        <v>1.5074906367041199</v>
      </c>
      <c r="AA163" s="92">
        <v>0</v>
      </c>
      <c r="AB163" s="92">
        <v>0</v>
      </c>
      <c r="AC163" s="92">
        <v>0</v>
      </c>
      <c r="AD163" s="95">
        <v>0</v>
      </c>
      <c r="AE163" s="95">
        <v>0</v>
      </c>
      <c r="AF163" s="95">
        <v>0</v>
      </c>
      <c r="AG163" s="92">
        <v>0</v>
      </c>
      <c r="AH163" s="92">
        <v>0</v>
      </c>
      <c r="AI163" s="92">
        <v>0</v>
      </c>
      <c r="AJ163" s="92">
        <v>0</v>
      </c>
      <c r="AK163" s="92">
        <v>3.0137585991244524</v>
      </c>
      <c r="AL163" s="130">
        <v>0.37677076965238099</v>
      </c>
    </row>
    <row r="164" spans="1:39" x14ac:dyDescent="0.2">
      <c r="A164" s="69" t="s">
        <v>1405</v>
      </c>
      <c r="B164" s="74" t="s">
        <v>943</v>
      </c>
      <c r="C164" s="74" t="s">
        <v>944</v>
      </c>
      <c r="D164" s="74" t="s">
        <v>942</v>
      </c>
      <c r="E164" s="68">
        <v>33001</v>
      </c>
      <c r="F164" s="89">
        <v>3.34</v>
      </c>
      <c r="G164" s="89">
        <v>3.38</v>
      </c>
      <c r="H164" s="89">
        <v>3.31</v>
      </c>
      <c r="I164" s="89">
        <v>3.32</v>
      </c>
      <c r="J164" s="89"/>
      <c r="K164" s="89">
        <v>688.04</v>
      </c>
      <c r="L164" s="89">
        <v>637.94000000000005</v>
      </c>
      <c r="M164" s="89">
        <v>1094.76</v>
      </c>
      <c r="N164" s="89">
        <v>801.06</v>
      </c>
      <c r="O164" s="89">
        <v>1188.99</v>
      </c>
      <c r="P164" s="89">
        <v>1062.03</v>
      </c>
      <c r="Q164" s="89">
        <v>1598.73</v>
      </c>
      <c r="R164" s="89">
        <v>1792.37</v>
      </c>
      <c r="S164" s="89">
        <v>1261.7</v>
      </c>
      <c r="T164" s="89">
        <v>942.88</v>
      </c>
      <c r="U164" s="89">
        <v>813.28</v>
      </c>
      <c r="V164" s="89">
        <v>1291.4000000000001</v>
      </c>
      <c r="W164" s="89"/>
      <c r="X164" s="90">
        <v>13173.179999999998</v>
      </c>
      <c r="Y164" s="91"/>
      <c r="Z164" s="92">
        <v>206</v>
      </c>
      <c r="AA164" s="92">
        <v>191.00000000000003</v>
      </c>
      <c r="AB164" s="92">
        <v>323.89349112426038</v>
      </c>
      <c r="AC164" s="92">
        <v>237</v>
      </c>
      <c r="AD164" s="95">
        <v>359.21148036253777</v>
      </c>
      <c r="AE164" s="95">
        <v>320.85498489425981</v>
      </c>
      <c r="AF164" s="95">
        <v>483</v>
      </c>
      <c r="AG164" s="92">
        <v>539.87048192771078</v>
      </c>
      <c r="AH164" s="92">
        <v>380.03012048192772</v>
      </c>
      <c r="AI164" s="92">
        <v>284</v>
      </c>
      <c r="AJ164" s="92">
        <v>244.96385542168676</v>
      </c>
      <c r="AK164" s="92">
        <v>388.97590361445788</v>
      </c>
      <c r="AL164" s="130">
        <v>329.90002648557009</v>
      </c>
    </row>
    <row r="165" spans="1:39" x14ac:dyDescent="0.2">
      <c r="A165" s="69" t="s">
        <v>1651</v>
      </c>
      <c r="B165" s="74" t="s">
        <v>1631</v>
      </c>
      <c r="C165" s="74" t="s">
        <v>1632</v>
      </c>
      <c r="D165" s="74" t="s">
        <v>942</v>
      </c>
      <c r="E165" s="68">
        <v>33001</v>
      </c>
      <c r="F165" s="89">
        <v>2</v>
      </c>
      <c r="G165" s="89">
        <v>2</v>
      </c>
      <c r="H165" s="89">
        <v>4.29</v>
      </c>
      <c r="I165" s="89">
        <v>4.3</v>
      </c>
      <c r="J165" s="89"/>
      <c r="K165" s="89">
        <v>0</v>
      </c>
      <c r="L165" s="89">
        <v>0</v>
      </c>
      <c r="M165" s="89">
        <v>0</v>
      </c>
      <c r="N165" s="89">
        <v>2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4.3</v>
      </c>
      <c r="U165" s="89">
        <v>0</v>
      </c>
      <c r="V165" s="89">
        <v>0</v>
      </c>
      <c r="W165" s="89"/>
      <c r="X165" s="90">
        <v>6.3</v>
      </c>
      <c r="Y165" s="91"/>
      <c r="Z165" s="92">
        <v>0</v>
      </c>
      <c r="AA165" s="92">
        <v>0</v>
      </c>
      <c r="AB165" s="92">
        <v>0</v>
      </c>
      <c r="AC165" s="92">
        <v>1</v>
      </c>
      <c r="AD165" s="95">
        <v>0</v>
      </c>
      <c r="AE165" s="95">
        <v>0</v>
      </c>
      <c r="AF165" s="95">
        <v>0</v>
      </c>
      <c r="AG165" s="92">
        <v>0</v>
      </c>
      <c r="AH165" s="92">
        <v>0</v>
      </c>
      <c r="AI165" s="92">
        <v>1</v>
      </c>
      <c r="AJ165" s="92">
        <v>0</v>
      </c>
      <c r="AK165" s="92">
        <v>0</v>
      </c>
      <c r="AL165" s="130">
        <v>0.16666666666666666</v>
      </c>
    </row>
    <row r="166" spans="1:39" x14ac:dyDescent="0.2">
      <c r="A166" s="69" t="s">
        <v>1406</v>
      </c>
      <c r="B166" s="74" t="s">
        <v>945</v>
      </c>
      <c r="C166" s="74" t="s">
        <v>946</v>
      </c>
      <c r="D166" s="74" t="s">
        <v>942</v>
      </c>
      <c r="E166" s="68">
        <v>33001</v>
      </c>
      <c r="F166" s="89">
        <v>32.04</v>
      </c>
      <c r="G166" s="89">
        <v>32.200000000000003</v>
      </c>
      <c r="H166" s="89">
        <v>31.96</v>
      </c>
      <c r="I166" s="89">
        <v>32.049999999999997</v>
      </c>
      <c r="J166" s="89"/>
      <c r="K166" s="89">
        <v>448.56</v>
      </c>
      <c r="L166" s="89">
        <v>1345.68</v>
      </c>
      <c r="M166" s="89">
        <v>2028.12</v>
      </c>
      <c r="N166" s="89">
        <v>1384.6</v>
      </c>
      <c r="O166" s="89">
        <v>926.84</v>
      </c>
      <c r="P166" s="89">
        <v>2301.12</v>
      </c>
      <c r="Q166" s="89">
        <v>1598</v>
      </c>
      <c r="R166" s="89">
        <v>1697.93</v>
      </c>
      <c r="S166" s="89">
        <v>1442.25</v>
      </c>
      <c r="T166" s="89">
        <v>544.85</v>
      </c>
      <c r="U166" s="89">
        <v>448.7</v>
      </c>
      <c r="V166" s="89">
        <v>512.79999999999995</v>
      </c>
      <c r="W166" s="89"/>
      <c r="X166" s="90">
        <v>14679.449999999999</v>
      </c>
      <c r="Y166" s="91"/>
      <c r="Z166" s="92">
        <v>14</v>
      </c>
      <c r="AA166" s="92">
        <v>42</v>
      </c>
      <c r="AB166" s="92">
        <v>62.985093167701855</v>
      </c>
      <c r="AC166" s="92">
        <v>42.999999999999993</v>
      </c>
      <c r="AD166" s="95">
        <v>29</v>
      </c>
      <c r="AE166" s="95">
        <v>72</v>
      </c>
      <c r="AF166" s="95">
        <v>50</v>
      </c>
      <c r="AG166" s="92">
        <v>52.977535101404065</v>
      </c>
      <c r="AH166" s="92">
        <v>45.000000000000007</v>
      </c>
      <c r="AI166" s="92">
        <v>17.000000000000004</v>
      </c>
      <c r="AJ166" s="92">
        <v>14</v>
      </c>
      <c r="AK166" s="92">
        <v>16</v>
      </c>
      <c r="AL166" s="130">
        <v>38.163552355758824</v>
      </c>
    </row>
    <row r="167" spans="1:39" x14ac:dyDescent="0.2">
      <c r="A167" s="69" t="s">
        <v>1407</v>
      </c>
      <c r="B167" s="74" t="s">
        <v>947</v>
      </c>
      <c r="C167" s="74" t="s">
        <v>948</v>
      </c>
      <c r="D167" s="74" t="s">
        <v>818</v>
      </c>
      <c r="E167" s="68">
        <v>33000</v>
      </c>
      <c r="F167" s="89">
        <v>4.76</v>
      </c>
      <c r="G167" s="89">
        <v>4.76</v>
      </c>
      <c r="H167" s="89">
        <v>4.72</v>
      </c>
      <c r="I167" s="89">
        <v>4.72</v>
      </c>
      <c r="J167" s="89"/>
      <c r="K167" s="89">
        <v>2787.1</v>
      </c>
      <c r="L167" s="89">
        <v>2870.69</v>
      </c>
      <c r="M167" s="89">
        <v>2906.08</v>
      </c>
      <c r="N167" s="89">
        <v>2811.64</v>
      </c>
      <c r="O167" s="89">
        <v>2692.55</v>
      </c>
      <c r="P167" s="89">
        <v>2758.66</v>
      </c>
      <c r="Q167" s="89">
        <v>2842.39</v>
      </c>
      <c r="R167" s="89">
        <v>2905.6</v>
      </c>
      <c r="S167" s="89">
        <v>2962.51</v>
      </c>
      <c r="T167" s="89">
        <v>2958.5699999999997</v>
      </c>
      <c r="U167" s="89">
        <v>2976.57</v>
      </c>
      <c r="V167" s="89">
        <v>2958.77</v>
      </c>
      <c r="W167" s="89"/>
      <c r="X167" s="90">
        <v>34431.12999999999</v>
      </c>
      <c r="Y167" s="91"/>
      <c r="Z167" s="92">
        <v>585.52521008403357</v>
      </c>
      <c r="AA167" s="92">
        <v>603.0861344537816</v>
      </c>
      <c r="AB167" s="92">
        <v>610.52100840336141</v>
      </c>
      <c r="AC167" s="92">
        <v>590.68067226890753</v>
      </c>
      <c r="AD167" s="95">
        <v>570.45550847457639</v>
      </c>
      <c r="AE167" s="95">
        <v>584.46186440677968</v>
      </c>
      <c r="AF167" s="95">
        <v>602.20127118644064</v>
      </c>
      <c r="AG167" s="92">
        <v>615.59322033898309</v>
      </c>
      <c r="AH167" s="92">
        <v>627.65042372881362</v>
      </c>
      <c r="AI167" s="92">
        <v>626.8156779661017</v>
      </c>
      <c r="AJ167" s="92">
        <v>630.62923728813564</v>
      </c>
      <c r="AK167" s="92">
        <v>626.85805084745766</v>
      </c>
      <c r="AL167" s="130">
        <v>606.20652328728102</v>
      </c>
    </row>
    <row r="168" spans="1:39" s="67" customFormat="1" x14ac:dyDescent="0.2">
      <c r="A168" s="69" t="s">
        <v>1408</v>
      </c>
      <c r="B168" s="74" t="s">
        <v>949</v>
      </c>
      <c r="C168" s="74" t="s">
        <v>950</v>
      </c>
      <c r="D168" s="74" t="s">
        <v>818</v>
      </c>
      <c r="E168" s="68">
        <v>33000</v>
      </c>
      <c r="F168" s="89">
        <v>164.34</v>
      </c>
      <c r="G168" s="89">
        <v>167.38</v>
      </c>
      <c r="H168" s="89">
        <v>167.38</v>
      </c>
      <c r="I168" s="89">
        <v>167.38</v>
      </c>
      <c r="J168" s="89"/>
      <c r="K168" s="89">
        <v>613</v>
      </c>
      <c r="L168" s="89">
        <v>558.76</v>
      </c>
      <c r="M168" s="89">
        <v>0</v>
      </c>
      <c r="N168" s="89">
        <v>80.34</v>
      </c>
      <c r="O168" s="89">
        <v>210.9</v>
      </c>
      <c r="P168" s="89">
        <v>107.12</v>
      </c>
      <c r="Q168" s="89">
        <v>272.83</v>
      </c>
      <c r="R168" s="89">
        <v>229.3</v>
      </c>
      <c r="S168" s="89">
        <v>241.02</v>
      </c>
      <c r="T168" s="89">
        <v>259.43</v>
      </c>
      <c r="U168" s="89">
        <v>264.45</v>
      </c>
      <c r="V168" s="89">
        <v>133.9</v>
      </c>
      <c r="W168" s="89"/>
      <c r="X168" s="90">
        <v>2971.0499999999997</v>
      </c>
      <c r="Y168" s="91"/>
      <c r="Z168" s="92">
        <v>3.7300718023609587</v>
      </c>
      <c r="AA168" s="92">
        <v>3.4000243397833758</v>
      </c>
      <c r="AB168" s="92">
        <v>0</v>
      </c>
      <c r="AC168" s="92">
        <v>0.47998566136933929</v>
      </c>
      <c r="AD168" s="95">
        <v>1.2600071693153305</v>
      </c>
      <c r="AE168" s="95">
        <v>0.63998088182578572</v>
      </c>
      <c r="AF168" s="95">
        <v>1.630003584657665</v>
      </c>
      <c r="AG168" s="92">
        <v>1.3699366710479151</v>
      </c>
      <c r="AH168" s="92">
        <v>1.4399569841080178</v>
      </c>
      <c r="AI168" s="92">
        <v>1.5499462301350222</v>
      </c>
      <c r="AJ168" s="92">
        <v>1.5799378659338033</v>
      </c>
      <c r="AK168" s="92">
        <v>0.79997610228223215</v>
      </c>
      <c r="AL168" s="130">
        <v>1.4899856077349538</v>
      </c>
    </row>
    <row r="169" spans="1:39" x14ac:dyDescent="0.2">
      <c r="A169" s="69" t="s">
        <v>1409</v>
      </c>
      <c r="B169" s="74" t="s">
        <v>951</v>
      </c>
      <c r="C169" s="74" t="s">
        <v>952</v>
      </c>
      <c r="D169" s="74" t="s">
        <v>818</v>
      </c>
      <c r="E169" s="68">
        <v>33000</v>
      </c>
      <c r="F169" s="89">
        <v>7.01</v>
      </c>
      <c r="G169" s="89">
        <v>7.01</v>
      </c>
      <c r="H169" s="89">
        <v>6.93</v>
      </c>
      <c r="I169" s="89">
        <v>6.93</v>
      </c>
      <c r="J169" s="89"/>
      <c r="K169" s="89">
        <v>644.91999999999996</v>
      </c>
      <c r="L169" s="89">
        <v>637.91</v>
      </c>
      <c r="M169" s="89">
        <v>662.8</v>
      </c>
      <c r="N169" s="89">
        <v>637.91</v>
      </c>
      <c r="O169" s="89">
        <v>645.4</v>
      </c>
      <c r="P169" s="89">
        <v>659.88</v>
      </c>
      <c r="Q169" s="89">
        <v>670.96</v>
      </c>
      <c r="R169" s="89">
        <v>679.28</v>
      </c>
      <c r="S169" s="89">
        <v>693.48</v>
      </c>
      <c r="T169" s="89">
        <v>674.42000000000007</v>
      </c>
      <c r="U169" s="89">
        <v>693.4799999999999</v>
      </c>
      <c r="V169" s="89">
        <v>689.83999999999992</v>
      </c>
      <c r="W169" s="89"/>
      <c r="X169" s="90">
        <v>7990.2800000000007</v>
      </c>
      <c r="Y169" s="91"/>
      <c r="Z169" s="92">
        <v>92</v>
      </c>
      <c r="AA169" s="92">
        <v>91</v>
      </c>
      <c r="AB169" s="92">
        <v>94.550641940085583</v>
      </c>
      <c r="AC169" s="92">
        <v>91</v>
      </c>
      <c r="AD169" s="95">
        <v>93.131313131313135</v>
      </c>
      <c r="AE169" s="95">
        <v>95.220779220779221</v>
      </c>
      <c r="AF169" s="95">
        <v>96.819624819624835</v>
      </c>
      <c r="AG169" s="92">
        <v>98.020202020202021</v>
      </c>
      <c r="AH169" s="92">
        <v>100.06926406926408</v>
      </c>
      <c r="AI169" s="92">
        <v>97.318903318903338</v>
      </c>
      <c r="AJ169" s="92">
        <v>100.06926406926407</v>
      </c>
      <c r="AK169" s="92">
        <v>99.544011544011539</v>
      </c>
      <c r="AL169" s="130">
        <v>95.728667011120663</v>
      </c>
    </row>
    <row r="170" spans="1:39" x14ac:dyDescent="0.2">
      <c r="A170" s="69" t="s">
        <v>1410</v>
      </c>
      <c r="B170" s="74" t="s">
        <v>953</v>
      </c>
      <c r="C170" s="74" t="s">
        <v>954</v>
      </c>
      <c r="D170" s="74" t="s">
        <v>818</v>
      </c>
      <c r="E170" s="68">
        <v>33000</v>
      </c>
      <c r="F170" s="89">
        <v>8.44</v>
      </c>
      <c r="G170" s="89">
        <v>8.44</v>
      </c>
      <c r="H170" s="89">
        <v>8.36</v>
      </c>
      <c r="I170" s="89">
        <v>8.36</v>
      </c>
      <c r="J170" s="89"/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8.36</v>
      </c>
      <c r="S170" s="89">
        <v>8.36</v>
      </c>
      <c r="T170" s="89">
        <v>3.34</v>
      </c>
      <c r="U170" s="89">
        <v>0</v>
      </c>
      <c r="V170" s="89">
        <v>0</v>
      </c>
      <c r="W170" s="89"/>
      <c r="X170" s="90">
        <v>20.059999999999999</v>
      </c>
      <c r="Y170" s="91"/>
      <c r="Z170" s="92">
        <v>0</v>
      </c>
      <c r="AA170" s="92">
        <v>0</v>
      </c>
      <c r="AB170" s="92">
        <v>0</v>
      </c>
      <c r="AC170" s="92">
        <v>0</v>
      </c>
      <c r="AD170" s="95">
        <v>0</v>
      </c>
      <c r="AE170" s="95">
        <v>0</v>
      </c>
      <c r="AF170" s="95">
        <v>0</v>
      </c>
      <c r="AG170" s="92">
        <v>1</v>
      </c>
      <c r="AH170" s="92">
        <v>1</v>
      </c>
      <c r="AI170" s="92">
        <v>0.3995215311004785</v>
      </c>
      <c r="AJ170" s="92">
        <v>0</v>
      </c>
      <c r="AK170" s="92">
        <v>0</v>
      </c>
      <c r="AL170" s="130">
        <v>0.19996012759170653</v>
      </c>
    </row>
    <row r="171" spans="1:39" x14ac:dyDescent="0.2">
      <c r="A171" s="69" t="s">
        <v>1411</v>
      </c>
      <c r="B171" s="74" t="s">
        <v>955</v>
      </c>
      <c r="C171" s="74" t="s">
        <v>1412</v>
      </c>
      <c r="D171" s="74" t="s">
        <v>818</v>
      </c>
      <c r="E171" s="68">
        <v>33000</v>
      </c>
      <c r="F171" s="89">
        <v>9.8699999999999992</v>
      </c>
      <c r="G171" s="89">
        <v>9.8699999999999992</v>
      </c>
      <c r="H171" s="89">
        <v>9.7899999999999991</v>
      </c>
      <c r="I171" s="89">
        <v>9.7899999999999991</v>
      </c>
      <c r="J171" s="89"/>
      <c r="K171" s="89">
        <v>13.82</v>
      </c>
      <c r="L171" s="89">
        <v>19.739999999999998</v>
      </c>
      <c r="M171" s="89">
        <v>19.739999999999998</v>
      </c>
      <c r="N171" s="89">
        <v>19.739999999999998</v>
      </c>
      <c r="O171" s="89">
        <v>19.579999999999998</v>
      </c>
      <c r="P171" s="89">
        <v>19.579999999999998</v>
      </c>
      <c r="Q171" s="89">
        <v>19.579999999999998</v>
      </c>
      <c r="R171" s="89">
        <v>19.579999999999998</v>
      </c>
      <c r="S171" s="89">
        <v>19.579999999999998</v>
      </c>
      <c r="T171" s="89">
        <v>12.24</v>
      </c>
      <c r="U171" s="89">
        <v>9.7899999999999991</v>
      </c>
      <c r="V171" s="89">
        <v>9.7899999999999991</v>
      </c>
      <c r="W171" s="89"/>
      <c r="X171" s="90">
        <v>202.75999999999993</v>
      </c>
      <c r="Y171" s="91"/>
      <c r="Z171" s="92">
        <v>1.4002026342451876</v>
      </c>
      <c r="AA171" s="92">
        <v>2</v>
      </c>
      <c r="AB171" s="92">
        <v>2</v>
      </c>
      <c r="AC171" s="92">
        <v>2</v>
      </c>
      <c r="AD171" s="95">
        <v>2</v>
      </c>
      <c r="AE171" s="95">
        <v>2</v>
      </c>
      <c r="AF171" s="95">
        <v>2</v>
      </c>
      <c r="AG171" s="92">
        <v>2</v>
      </c>
      <c r="AH171" s="92">
        <v>2</v>
      </c>
      <c r="AI171" s="92">
        <v>1.2502553626149133</v>
      </c>
      <c r="AJ171" s="92">
        <v>1</v>
      </c>
      <c r="AK171" s="92">
        <v>1</v>
      </c>
      <c r="AL171" s="130">
        <v>1.7208714997383421</v>
      </c>
    </row>
    <row r="172" spans="1:39" x14ac:dyDescent="0.2">
      <c r="A172" s="69" t="s">
        <v>1413</v>
      </c>
      <c r="B172" s="74" t="s">
        <v>956</v>
      </c>
      <c r="C172" s="74" t="s">
        <v>957</v>
      </c>
      <c r="D172" s="74" t="s">
        <v>818</v>
      </c>
      <c r="E172" s="68">
        <v>33000</v>
      </c>
      <c r="F172" s="89">
        <v>16.45</v>
      </c>
      <c r="G172" s="89">
        <v>16.45</v>
      </c>
      <c r="H172" s="89">
        <v>16.32</v>
      </c>
      <c r="I172" s="89">
        <v>16.37</v>
      </c>
      <c r="J172" s="89"/>
      <c r="K172" s="89">
        <v>214.4</v>
      </c>
      <c r="L172" s="89">
        <v>214.4</v>
      </c>
      <c r="M172" s="89">
        <v>214.4</v>
      </c>
      <c r="N172" s="89">
        <v>214.4</v>
      </c>
      <c r="O172" s="89">
        <v>212.84</v>
      </c>
      <c r="P172" s="89">
        <v>240.04</v>
      </c>
      <c r="Q172" s="89">
        <v>229.16</v>
      </c>
      <c r="R172" s="89">
        <v>229.81</v>
      </c>
      <c r="S172" s="89">
        <v>229.81</v>
      </c>
      <c r="T172" s="89">
        <v>229.81</v>
      </c>
      <c r="U172" s="89">
        <v>229.81</v>
      </c>
      <c r="V172" s="89">
        <v>229.81</v>
      </c>
      <c r="W172" s="89"/>
      <c r="X172" s="90">
        <v>2688.69</v>
      </c>
      <c r="Y172" s="91"/>
      <c r="Z172" s="92">
        <v>13.033434650455927</v>
      </c>
      <c r="AA172" s="92">
        <v>13.033434650455927</v>
      </c>
      <c r="AB172" s="92">
        <v>13.033434650455927</v>
      </c>
      <c r="AC172" s="92">
        <v>13.033434650455927</v>
      </c>
      <c r="AD172" s="95">
        <v>13.041666666666666</v>
      </c>
      <c r="AE172" s="95">
        <v>14.708333333333332</v>
      </c>
      <c r="AF172" s="95">
        <v>14.041666666666666</v>
      </c>
      <c r="AG172" s="92">
        <v>14.038485033598045</v>
      </c>
      <c r="AH172" s="92">
        <v>14.038485033598045</v>
      </c>
      <c r="AI172" s="92">
        <v>14.038485033598045</v>
      </c>
      <c r="AJ172" s="92">
        <v>14.038485033598045</v>
      </c>
      <c r="AK172" s="92">
        <v>14.038485033598045</v>
      </c>
      <c r="AL172" s="130">
        <v>13.676485869706719</v>
      </c>
    </row>
    <row r="173" spans="1:39" x14ac:dyDescent="0.2">
      <c r="A173" s="69" t="s">
        <v>1414</v>
      </c>
      <c r="B173" s="74" t="s">
        <v>958</v>
      </c>
      <c r="C173" s="74" t="s">
        <v>959</v>
      </c>
      <c r="D173" s="74" t="s">
        <v>818</v>
      </c>
      <c r="E173" s="68">
        <v>33000</v>
      </c>
      <c r="F173" s="89">
        <v>2.08</v>
      </c>
      <c r="G173" s="89">
        <v>2.08</v>
      </c>
      <c r="H173" s="89">
        <v>2.08</v>
      </c>
      <c r="I173" s="89">
        <v>2.08</v>
      </c>
      <c r="J173" s="89"/>
      <c r="K173" s="89">
        <v>20.8</v>
      </c>
      <c r="L173" s="89">
        <v>20.8</v>
      </c>
      <c r="M173" s="89">
        <v>20.8</v>
      </c>
      <c r="N173" s="89">
        <v>19.97</v>
      </c>
      <c r="O173" s="89">
        <v>20.8</v>
      </c>
      <c r="P173" s="89">
        <v>24.72</v>
      </c>
      <c r="Q173" s="89">
        <v>31.2</v>
      </c>
      <c r="R173" s="89">
        <v>31.2</v>
      </c>
      <c r="S173" s="89">
        <v>27.04</v>
      </c>
      <c r="T173" s="89">
        <v>27.04</v>
      </c>
      <c r="U173" s="89">
        <v>24.44</v>
      </c>
      <c r="V173" s="89">
        <v>27.04</v>
      </c>
      <c r="W173" s="89"/>
      <c r="X173" s="90">
        <v>295.85000000000002</v>
      </c>
      <c r="Y173" s="91"/>
      <c r="Z173" s="92">
        <v>10</v>
      </c>
      <c r="AA173" s="92">
        <v>10</v>
      </c>
      <c r="AB173" s="92">
        <v>10</v>
      </c>
      <c r="AC173" s="92">
        <v>9.6009615384615383</v>
      </c>
      <c r="AD173" s="95">
        <v>10</v>
      </c>
      <c r="AE173" s="95">
        <v>11.884615384615383</v>
      </c>
      <c r="AF173" s="95">
        <v>15</v>
      </c>
      <c r="AG173" s="92">
        <v>15</v>
      </c>
      <c r="AH173" s="92">
        <v>13</v>
      </c>
      <c r="AI173" s="92">
        <v>13</v>
      </c>
      <c r="AJ173" s="92">
        <v>11.75</v>
      </c>
      <c r="AK173" s="92">
        <v>13</v>
      </c>
      <c r="AL173" s="130">
        <v>11.852964743589743</v>
      </c>
    </row>
    <row r="174" spans="1:39" x14ac:dyDescent="0.2">
      <c r="A174" s="69" t="s">
        <v>1415</v>
      </c>
      <c r="B174" s="74" t="s">
        <v>960</v>
      </c>
      <c r="C174" s="74" t="s">
        <v>961</v>
      </c>
      <c r="D174" s="74" t="s">
        <v>818</v>
      </c>
      <c r="E174" s="68">
        <v>33000</v>
      </c>
      <c r="F174" s="89">
        <v>3.42</v>
      </c>
      <c r="G174" s="89">
        <v>3.42</v>
      </c>
      <c r="H174" s="89">
        <v>3.42</v>
      </c>
      <c r="I174" s="89">
        <v>3.42</v>
      </c>
      <c r="J174" s="89"/>
      <c r="K174" s="89">
        <v>3.42</v>
      </c>
      <c r="L174" s="89">
        <v>3.42</v>
      </c>
      <c r="M174" s="89">
        <v>3.42</v>
      </c>
      <c r="N174" s="89">
        <v>3.42</v>
      </c>
      <c r="O174" s="89">
        <v>3.42</v>
      </c>
      <c r="P174" s="89">
        <v>3.42</v>
      </c>
      <c r="Q174" s="89">
        <v>3.42</v>
      </c>
      <c r="R174" s="89">
        <v>3.42</v>
      </c>
      <c r="S174" s="89">
        <v>3.42</v>
      </c>
      <c r="T174" s="89">
        <v>3.42</v>
      </c>
      <c r="U174" s="89">
        <v>3.42</v>
      </c>
      <c r="V174" s="89">
        <v>3.42</v>
      </c>
      <c r="W174" s="89"/>
      <c r="X174" s="90">
        <v>41.040000000000013</v>
      </c>
      <c r="Y174" s="91"/>
      <c r="Z174" s="92">
        <v>1</v>
      </c>
      <c r="AA174" s="92">
        <v>1</v>
      </c>
      <c r="AB174" s="92">
        <v>1</v>
      </c>
      <c r="AC174" s="92">
        <v>1</v>
      </c>
      <c r="AD174" s="95">
        <v>1</v>
      </c>
      <c r="AE174" s="95">
        <v>1</v>
      </c>
      <c r="AF174" s="95">
        <v>1</v>
      </c>
      <c r="AG174" s="92">
        <v>1</v>
      </c>
      <c r="AH174" s="92">
        <v>1</v>
      </c>
      <c r="AI174" s="92">
        <v>1</v>
      </c>
      <c r="AJ174" s="92">
        <v>1</v>
      </c>
      <c r="AK174" s="92">
        <v>1</v>
      </c>
      <c r="AL174" s="130">
        <v>1</v>
      </c>
    </row>
    <row r="175" spans="1:39" x14ac:dyDescent="0.2">
      <c r="A175" s="69" t="s">
        <v>1416</v>
      </c>
      <c r="B175" s="74" t="s">
        <v>962</v>
      </c>
      <c r="C175" s="74" t="s">
        <v>963</v>
      </c>
      <c r="D175" s="74" t="s">
        <v>818</v>
      </c>
      <c r="E175" s="68">
        <v>33000</v>
      </c>
      <c r="F175" s="89">
        <v>6.11</v>
      </c>
      <c r="G175" s="89">
        <v>6.11</v>
      </c>
      <c r="H175" s="89">
        <v>6.11</v>
      </c>
      <c r="I175" s="89">
        <v>6.11</v>
      </c>
      <c r="J175" s="89"/>
      <c r="K175" s="89">
        <v>6.11</v>
      </c>
      <c r="L175" s="89">
        <v>6.11</v>
      </c>
      <c r="M175" s="89">
        <v>6.11</v>
      </c>
      <c r="N175" s="89">
        <v>6.11</v>
      </c>
      <c r="O175" s="89">
        <v>6.11</v>
      </c>
      <c r="P175" s="89">
        <v>6.11</v>
      </c>
      <c r="Q175" s="89">
        <v>6.11</v>
      </c>
      <c r="R175" s="89">
        <v>6.11</v>
      </c>
      <c r="S175" s="89">
        <v>6.11</v>
      </c>
      <c r="T175" s="89">
        <v>6.11</v>
      </c>
      <c r="U175" s="89">
        <v>6.11</v>
      </c>
      <c r="V175" s="89">
        <v>6.11</v>
      </c>
      <c r="W175" s="89"/>
      <c r="X175" s="90">
        <v>73.320000000000007</v>
      </c>
      <c r="Y175" s="91"/>
      <c r="Z175" s="92">
        <v>1</v>
      </c>
      <c r="AA175" s="92">
        <v>1</v>
      </c>
      <c r="AB175" s="92">
        <v>1</v>
      </c>
      <c r="AC175" s="92">
        <v>1</v>
      </c>
      <c r="AD175" s="95">
        <v>1</v>
      </c>
      <c r="AE175" s="95">
        <v>1</v>
      </c>
      <c r="AF175" s="95">
        <v>1</v>
      </c>
      <c r="AG175" s="92">
        <v>1</v>
      </c>
      <c r="AH175" s="92">
        <v>1</v>
      </c>
      <c r="AI175" s="92">
        <v>1</v>
      </c>
      <c r="AJ175" s="92">
        <v>1</v>
      </c>
      <c r="AK175" s="92">
        <v>1</v>
      </c>
      <c r="AL175" s="130">
        <v>1</v>
      </c>
    </row>
    <row r="176" spans="1:39" x14ac:dyDescent="0.2">
      <c r="A176" s="69" t="s">
        <v>1417</v>
      </c>
      <c r="B176" s="74" t="s">
        <v>964</v>
      </c>
      <c r="C176" s="74" t="s">
        <v>965</v>
      </c>
      <c r="D176" s="74" t="s">
        <v>942</v>
      </c>
      <c r="E176" s="68">
        <v>33001</v>
      </c>
      <c r="F176" s="89">
        <v>19</v>
      </c>
      <c r="G176" s="89">
        <v>19</v>
      </c>
      <c r="H176" s="89">
        <v>18.82</v>
      </c>
      <c r="I176" s="89">
        <v>18.87</v>
      </c>
      <c r="J176" s="89"/>
      <c r="K176" s="89">
        <v>76</v>
      </c>
      <c r="L176" s="89">
        <v>57</v>
      </c>
      <c r="M176" s="89">
        <v>57</v>
      </c>
      <c r="N176" s="89">
        <v>76</v>
      </c>
      <c r="O176" s="89">
        <v>94.1</v>
      </c>
      <c r="P176" s="89">
        <v>207.02</v>
      </c>
      <c r="Q176" s="89">
        <v>188.2</v>
      </c>
      <c r="R176" s="89">
        <v>207.47</v>
      </c>
      <c r="S176" s="89">
        <v>188.7</v>
      </c>
      <c r="T176" s="89">
        <v>94.35</v>
      </c>
      <c r="U176" s="89">
        <v>56.61</v>
      </c>
      <c r="V176" s="89">
        <v>56.61</v>
      </c>
      <c r="W176" s="89"/>
      <c r="X176" s="90">
        <v>1359.0599999999997</v>
      </c>
      <c r="Y176" s="91"/>
      <c r="Z176" s="92">
        <v>4</v>
      </c>
      <c r="AA176" s="92">
        <v>3</v>
      </c>
      <c r="AB176" s="92">
        <v>3</v>
      </c>
      <c r="AC176" s="92">
        <v>4</v>
      </c>
      <c r="AD176" s="95">
        <v>5</v>
      </c>
      <c r="AE176" s="95">
        <v>11</v>
      </c>
      <c r="AF176" s="95">
        <v>10</v>
      </c>
      <c r="AG176" s="92">
        <v>10.994700582935877</v>
      </c>
      <c r="AH176" s="92">
        <v>9.9999999999999982</v>
      </c>
      <c r="AI176" s="92">
        <v>4.9999999999999991</v>
      </c>
      <c r="AJ176" s="92">
        <v>3</v>
      </c>
      <c r="AK176" s="92">
        <v>3</v>
      </c>
      <c r="AL176" s="130">
        <v>5.9995583819113234</v>
      </c>
    </row>
    <row r="177" spans="1:38" x14ac:dyDescent="0.2">
      <c r="A177" s="69" t="s">
        <v>1418</v>
      </c>
      <c r="B177" s="74" t="s">
        <v>966</v>
      </c>
      <c r="C177" s="74" t="s">
        <v>967</v>
      </c>
      <c r="D177" s="74" t="s">
        <v>942</v>
      </c>
      <c r="E177" s="68">
        <v>33001</v>
      </c>
      <c r="F177" s="89">
        <v>19</v>
      </c>
      <c r="G177" s="89">
        <v>19</v>
      </c>
      <c r="H177" s="89">
        <v>18.82</v>
      </c>
      <c r="I177" s="89">
        <v>18.87</v>
      </c>
      <c r="J177" s="89"/>
      <c r="K177" s="89">
        <v>38</v>
      </c>
      <c r="L177" s="89">
        <v>0</v>
      </c>
      <c r="M177" s="89">
        <v>19</v>
      </c>
      <c r="N177" s="89">
        <v>19</v>
      </c>
      <c r="O177" s="89">
        <v>0</v>
      </c>
      <c r="P177" s="89">
        <v>56.46</v>
      </c>
      <c r="Q177" s="89">
        <v>73.55</v>
      </c>
      <c r="R177" s="89">
        <v>18.87</v>
      </c>
      <c r="S177" s="89">
        <v>18.87</v>
      </c>
      <c r="T177" s="89">
        <v>0</v>
      </c>
      <c r="U177" s="89">
        <v>75.48</v>
      </c>
      <c r="V177" s="89">
        <v>94.35</v>
      </c>
      <c r="W177" s="89"/>
      <c r="X177" s="90">
        <v>413.58000000000004</v>
      </c>
      <c r="Y177" s="91"/>
      <c r="Z177" s="92">
        <v>2</v>
      </c>
      <c r="AA177" s="92">
        <v>0</v>
      </c>
      <c r="AB177" s="92">
        <v>1</v>
      </c>
      <c r="AC177" s="92">
        <v>1</v>
      </c>
      <c r="AD177" s="95">
        <v>0</v>
      </c>
      <c r="AE177" s="95">
        <v>3</v>
      </c>
      <c r="AF177" s="95">
        <v>3.9080765143464395</v>
      </c>
      <c r="AG177" s="92">
        <v>1</v>
      </c>
      <c r="AH177" s="92">
        <v>1</v>
      </c>
      <c r="AI177" s="92">
        <v>0</v>
      </c>
      <c r="AJ177" s="92">
        <v>4</v>
      </c>
      <c r="AK177" s="92">
        <v>4.9999999999999991</v>
      </c>
      <c r="AL177" s="130">
        <v>1.8256730428622034</v>
      </c>
    </row>
    <row r="178" spans="1:38" x14ac:dyDescent="0.2">
      <c r="A178" s="69" t="s">
        <v>1419</v>
      </c>
      <c r="B178" s="74" t="s">
        <v>968</v>
      </c>
      <c r="C178" s="74" t="s">
        <v>969</v>
      </c>
      <c r="D178" s="74" t="s">
        <v>942</v>
      </c>
      <c r="E178" s="68">
        <v>33001</v>
      </c>
      <c r="F178" s="89">
        <v>19</v>
      </c>
      <c r="G178" s="89">
        <v>19</v>
      </c>
      <c r="H178" s="89">
        <v>18.82</v>
      </c>
      <c r="I178" s="89">
        <v>18.87</v>
      </c>
      <c r="J178" s="89"/>
      <c r="K178" s="89">
        <v>285</v>
      </c>
      <c r="L178" s="89">
        <v>190</v>
      </c>
      <c r="M178" s="89">
        <v>266</v>
      </c>
      <c r="N178" s="89">
        <v>551</v>
      </c>
      <c r="O178" s="89">
        <v>621.41999999999996</v>
      </c>
      <c r="P178" s="89">
        <v>545.6</v>
      </c>
      <c r="Q178" s="89">
        <v>772.16</v>
      </c>
      <c r="R178" s="89">
        <v>697.84</v>
      </c>
      <c r="S178" s="89">
        <v>886.89</v>
      </c>
      <c r="T178" s="89">
        <v>603.84</v>
      </c>
      <c r="U178" s="89">
        <v>452.88</v>
      </c>
      <c r="V178" s="89">
        <v>622.71</v>
      </c>
      <c r="W178" s="89"/>
      <c r="X178" s="90">
        <v>6495.34</v>
      </c>
      <c r="Y178" s="91"/>
      <c r="Z178" s="92">
        <v>15</v>
      </c>
      <c r="AA178" s="92">
        <v>10</v>
      </c>
      <c r="AB178" s="92">
        <v>14</v>
      </c>
      <c r="AC178" s="92">
        <v>29</v>
      </c>
      <c r="AD178" s="95">
        <v>33.019128586609988</v>
      </c>
      <c r="AE178" s="95">
        <v>28.990435706695006</v>
      </c>
      <c r="AF178" s="95">
        <v>41.028692879914985</v>
      </c>
      <c r="AG178" s="92">
        <v>36.98145204027557</v>
      </c>
      <c r="AH178" s="92">
        <v>47</v>
      </c>
      <c r="AI178" s="92">
        <v>32</v>
      </c>
      <c r="AJ178" s="92">
        <v>24</v>
      </c>
      <c r="AK178" s="92">
        <v>33</v>
      </c>
      <c r="AL178" s="130">
        <v>28.668309101124624</v>
      </c>
    </row>
    <row r="179" spans="1:38" x14ac:dyDescent="0.2">
      <c r="A179" s="69" t="s">
        <v>1420</v>
      </c>
      <c r="B179" s="74" t="s">
        <v>970</v>
      </c>
      <c r="C179" s="74" t="s">
        <v>971</v>
      </c>
      <c r="D179" s="74" t="s">
        <v>942</v>
      </c>
      <c r="E179" s="68">
        <v>33001</v>
      </c>
      <c r="F179" s="89">
        <v>19</v>
      </c>
      <c r="G179" s="89">
        <v>19</v>
      </c>
      <c r="H179" s="89">
        <v>18.82</v>
      </c>
      <c r="I179" s="89">
        <v>18.87</v>
      </c>
      <c r="J179" s="89"/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/>
      <c r="X179" s="90">
        <v>0</v>
      </c>
      <c r="Y179" s="91"/>
      <c r="Z179" s="92">
        <v>0</v>
      </c>
      <c r="AA179" s="92">
        <v>0</v>
      </c>
      <c r="AB179" s="92">
        <v>0</v>
      </c>
      <c r="AC179" s="92">
        <v>0</v>
      </c>
      <c r="AD179" s="95">
        <v>0</v>
      </c>
      <c r="AE179" s="95">
        <v>0</v>
      </c>
      <c r="AF179" s="95">
        <v>0</v>
      </c>
      <c r="AG179" s="92">
        <v>0</v>
      </c>
      <c r="AH179" s="92">
        <v>0</v>
      </c>
      <c r="AI179" s="92">
        <v>0</v>
      </c>
      <c r="AJ179" s="92">
        <v>0</v>
      </c>
      <c r="AK179" s="92">
        <v>0</v>
      </c>
      <c r="AL179" s="130">
        <v>0</v>
      </c>
    </row>
    <row r="180" spans="1:38" x14ac:dyDescent="0.2">
      <c r="A180" s="69" t="s">
        <v>1421</v>
      </c>
      <c r="B180" s="74" t="s">
        <v>972</v>
      </c>
      <c r="C180" s="74" t="s">
        <v>973</v>
      </c>
      <c r="D180" s="74" t="s">
        <v>942</v>
      </c>
      <c r="E180" s="68">
        <v>33001</v>
      </c>
      <c r="F180" s="89">
        <v>19</v>
      </c>
      <c r="G180" s="89">
        <v>19</v>
      </c>
      <c r="H180" s="89">
        <v>18.84</v>
      </c>
      <c r="I180" s="89">
        <v>18.88</v>
      </c>
      <c r="J180" s="89"/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35.93</v>
      </c>
      <c r="R180" s="89">
        <v>18.88</v>
      </c>
      <c r="S180" s="89">
        <v>72.040000000000006</v>
      </c>
      <c r="T180" s="89">
        <v>0</v>
      </c>
      <c r="U180" s="89">
        <v>0</v>
      </c>
      <c r="V180" s="89">
        <v>0</v>
      </c>
      <c r="W180" s="89"/>
      <c r="X180" s="90">
        <v>126.85000000000001</v>
      </c>
      <c r="Y180" s="91"/>
      <c r="Z180" s="92">
        <v>0</v>
      </c>
      <c r="AA180" s="92">
        <v>0</v>
      </c>
      <c r="AB180" s="92">
        <v>0</v>
      </c>
      <c r="AC180" s="92">
        <v>0</v>
      </c>
      <c r="AD180" s="95">
        <v>0</v>
      </c>
      <c r="AE180" s="95">
        <v>0</v>
      </c>
      <c r="AF180" s="95">
        <v>1.9071125265392781</v>
      </c>
      <c r="AG180" s="92">
        <v>1</v>
      </c>
      <c r="AH180" s="92">
        <v>3.8156779661016955</v>
      </c>
      <c r="AI180" s="92">
        <v>0</v>
      </c>
      <c r="AJ180" s="92">
        <v>0</v>
      </c>
      <c r="AK180" s="92">
        <v>0</v>
      </c>
      <c r="AL180" s="130">
        <v>0.56023254105341447</v>
      </c>
    </row>
    <row r="181" spans="1:38" x14ac:dyDescent="0.2">
      <c r="A181" s="69" t="s">
        <v>1422</v>
      </c>
      <c r="B181" s="74" t="s">
        <v>974</v>
      </c>
      <c r="C181" s="74" t="s">
        <v>975</v>
      </c>
      <c r="D181" s="74" t="s">
        <v>942</v>
      </c>
      <c r="E181" s="68">
        <v>33001</v>
      </c>
      <c r="F181" s="89">
        <v>28.5</v>
      </c>
      <c r="G181" s="89">
        <v>28.5</v>
      </c>
      <c r="H181" s="89">
        <v>28.26</v>
      </c>
      <c r="I181" s="89">
        <v>28.32</v>
      </c>
      <c r="J181" s="89"/>
      <c r="K181" s="89">
        <v>28.5</v>
      </c>
      <c r="L181" s="89">
        <v>28.5</v>
      </c>
      <c r="M181" s="89">
        <v>28.5</v>
      </c>
      <c r="N181" s="89">
        <v>0</v>
      </c>
      <c r="O181" s="89">
        <v>0</v>
      </c>
      <c r="P181" s="89">
        <v>0</v>
      </c>
      <c r="Q181" s="89">
        <v>28.26</v>
      </c>
      <c r="R181" s="89">
        <v>0</v>
      </c>
      <c r="S181" s="89">
        <v>56.64</v>
      </c>
      <c r="T181" s="89">
        <v>0</v>
      </c>
      <c r="U181" s="89">
        <v>0</v>
      </c>
      <c r="V181" s="89">
        <v>0</v>
      </c>
      <c r="W181" s="89"/>
      <c r="X181" s="90">
        <v>170.4</v>
      </c>
      <c r="Y181" s="91"/>
      <c r="Z181" s="92">
        <v>1</v>
      </c>
      <c r="AA181" s="92">
        <v>1</v>
      </c>
      <c r="AB181" s="92">
        <v>1</v>
      </c>
      <c r="AC181" s="92">
        <v>0</v>
      </c>
      <c r="AD181" s="95">
        <v>0</v>
      </c>
      <c r="AE181" s="95">
        <v>0</v>
      </c>
      <c r="AF181" s="95">
        <v>1</v>
      </c>
      <c r="AG181" s="92">
        <v>0</v>
      </c>
      <c r="AH181" s="92">
        <v>2</v>
      </c>
      <c r="AI181" s="92">
        <v>0</v>
      </c>
      <c r="AJ181" s="92">
        <v>0</v>
      </c>
      <c r="AK181" s="92">
        <v>0</v>
      </c>
      <c r="AL181" s="130">
        <v>0.5</v>
      </c>
    </row>
    <row r="182" spans="1:38" x14ac:dyDescent="0.2">
      <c r="A182" s="69" t="s">
        <v>1423</v>
      </c>
      <c r="B182" s="74" t="s">
        <v>976</v>
      </c>
      <c r="C182" s="74" t="s">
        <v>977</v>
      </c>
      <c r="D182" s="74" t="s">
        <v>942</v>
      </c>
      <c r="E182" s="68">
        <v>33001</v>
      </c>
      <c r="F182" s="89">
        <v>4.75</v>
      </c>
      <c r="G182" s="89">
        <v>4.75</v>
      </c>
      <c r="H182" s="89">
        <v>4.71</v>
      </c>
      <c r="I182" s="89">
        <v>4.72</v>
      </c>
      <c r="J182" s="89"/>
      <c r="K182" s="89">
        <v>-4.75</v>
      </c>
      <c r="L182" s="89">
        <v>0</v>
      </c>
      <c r="M182" s="89">
        <v>0</v>
      </c>
      <c r="N182" s="89">
        <v>4.75</v>
      </c>
      <c r="O182" s="89">
        <v>4.71</v>
      </c>
      <c r="P182" s="89">
        <v>0</v>
      </c>
      <c r="Q182" s="89">
        <v>4.71</v>
      </c>
      <c r="R182" s="89">
        <v>18.88</v>
      </c>
      <c r="S182" s="89">
        <v>0</v>
      </c>
      <c r="T182" s="89">
        <v>0</v>
      </c>
      <c r="U182" s="89">
        <v>0</v>
      </c>
      <c r="V182" s="89">
        <v>0</v>
      </c>
      <c r="W182" s="89"/>
      <c r="X182" s="90">
        <v>28.299999999999997</v>
      </c>
      <c r="Y182" s="91"/>
      <c r="Z182" s="92">
        <v>-1</v>
      </c>
      <c r="AA182" s="92">
        <v>0</v>
      </c>
      <c r="AB182" s="92">
        <v>0</v>
      </c>
      <c r="AC182" s="92">
        <v>1</v>
      </c>
      <c r="AD182" s="95">
        <v>1</v>
      </c>
      <c r="AE182" s="95">
        <v>0</v>
      </c>
      <c r="AF182" s="95">
        <v>1</v>
      </c>
      <c r="AG182" s="92">
        <v>4</v>
      </c>
      <c r="AH182" s="92">
        <v>0</v>
      </c>
      <c r="AI182" s="92">
        <v>0</v>
      </c>
      <c r="AJ182" s="92">
        <v>0</v>
      </c>
      <c r="AK182" s="92">
        <v>0</v>
      </c>
      <c r="AL182" s="130">
        <v>0.5</v>
      </c>
    </row>
    <row r="183" spans="1:38" x14ac:dyDescent="0.2">
      <c r="A183" s="69" t="s">
        <v>1424</v>
      </c>
      <c r="B183" s="74" t="s">
        <v>978</v>
      </c>
      <c r="C183" s="74" t="s">
        <v>979</v>
      </c>
      <c r="D183" s="74" t="s">
        <v>818</v>
      </c>
      <c r="E183" s="68">
        <v>33000</v>
      </c>
      <c r="F183" s="89">
        <v>22.71</v>
      </c>
      <c r="G183" s="89">
        <v>22.71</v>
      </c>
      <c r="H183" s="89">
        <v>22.5</v>
      </c>
      <c r="I183" s="89">
        <v>22.56</v>
      </c>
      <c r="J183" s="89"/>
      <c r="K183" s="89">
        <v>0</v>
      </c>
      <c r="L183" s="89">
        <v>68.13</v>
      </c>
      <c r="M183" s="89">
        <v>158.97</v>
      </c>
      <c r="N183" s="89">
        <v>136.26</v>
      </c>
      <c r="O183" s="89">
        <v>270.20999999999998</v>
      </c>
      <c r="P183" s="89">
        <v>292.5</v>
      </c>
      <c r="Q183" s="89">
        <v>427.5</v>
      </c>
      <c r="R183" s="89">
        <v>157.86000000000001</v>
      </c>
      <c r="S183" s="89">
        <v>67.680000000000007</v>
      </c>
      <c r="T183" s="89">
        <v>90.24</v>
      </c>
      <c r="U183" s="89">
        <v>22.56</v>
      </c>
      <c r="V183" s="89">
        <v>45.12</v>
      </c>
      <c r="W183" s="89"/>
      <c r="X183" s="90">
        <v>1737.0299999999997</v>
      </c>
      <c r="Y183" s="91"/>
      <c r="Z183" s="92">
        <v>0</v>
      </c>
      <c r="AA183" s="92">
        <v>2.9999999999999996</v>
      </c>
      <c r="AB183" s="92">
        <v>7</v>
      </c>
      <c r="AC183" s="92">
        <v>5.9999999999999991</v>
      </c>
      <c r="AD183" s="95">
        <v>12.009333333333332</v>
      </c>
      <c r="AE183" s="95">
        <v>13</v>
      </c>
      <c r="AF183" s="95">
        <v>19</v>
      </c>
      <c r="AG183" s="92">
        <v>6.9973404255319158</v>
      </c>
      <c r="AH183" s="92">
        <v>3.0000000000000004</v>
      </c>
      <c r="AI183" s="92">
        <v>4</v>
      </c>
      <c r="AJ183" s="92">
        <v>1</v>
      </c>
      <c r="AK183" s="92">
        <v>2</v>
      </c>
      <c r="AL183" s="130">
        <v>6.4172228132387703</v>
      </c>
    </row>
    <row r="184" spans="1:38" x14ac:dyDescent="0.2">
      <c r="A184" s="69" t="s">
        <v>1425</v>
      </c>
      <c r="B184" s="74" t="s">
        <v>980</v>
      </c>
      <c r="C184" s="74" t="s">
        <v>981</v>
      </c>
      <c r="D184" s="74" t="s">
        <v>818</v>
      </c>
      <c r="E184" s="68">
        <v>33000</v>
      </c>
      <c r="F184" s="89">
        <v>22.71</v>
      </c>
      <c r="G184" s="89">
        <v>22.71</v>
      </c>
      <c r="H184" s="89">
        <v>22.5</v>
      </c>
      <c r="I184" s="89">
        <v>22.56</v>
      </c>
      <c r="J184" s="89"/>
      <c r="K184" s="89">
        <v>0</v>
      </c>
      <c r="L184" s="89">
        <v>22.71</v>
      </c>
      <c r="M184" s="89">
        <v>22.71</v>
      </c>
      <c r="N184" s="89">
        <v>45.42</v>
      </c>
      <c r="O184" s="89">
        <v>45</v>
      </c>
      <c r="P184" s="89">
        <v>45</v>
      </c>
      <c r="Q184" s="89">
        <v>0</v>
      </c>
      <c r="R184" s="89">
        <v>45.12</v>
      </c>
      <c r="S184" s="89">
        <v>90.24</v>
      </c>
      <c r="T184" s="89">
        <v>112.8</v>
      </c>
      <c r="U184" s="89">
        <v>45.12</v>
      </c>
      <c r="V184" s="89">
        <v>22.56</v>
      </c>
      <c r="W184" s="89"/>
      <c r="X184" s="90">
        <v>496.68</v>
      </c>
      <c r="Y184" s="91"/>
      <c r="Z184" s="92">
        <v>0</v>
      </c>
      <c r="AA184" s="92">
        <v>1</v>
      </c>
      <c r="AB184" s="92">
        <v>1</v>
      </c>
      <c r="AC184" s="92">
        <v>2</v>
      </c>
      <c r="AD184" s="95">
        <v>2</v>
      </c>
      <c r="AE184" s="95">
        <v>2</v>
      </c>
      <c r="AF184" s="95">
        <v>0</v>
      </c>
      <c r="AG184" s="92">
        <v>2</v>
      </c>
      <c r="AH184" s="92">
        <v>4</v>
      </c>
      <c r="AI184" s="92">
        <v>5</v>
      </c>
      <c r="AJ184" s="92">
        <v>2</v>
      </c>
      <c r="AK184" s="92">
        <v>1</v>
      </c>
      <c r="AL184" s="130">
        <v>1.8333333333333333</v>
      </c>
    </row>
    <row r="185" spans="1:38" x14ac:dyDescent="0.2">
      <c r="A185" s="69" t="s">
        <v>1426</v>
      </c>
      <c r="B185" s="74" t="s">
        <v>982</v>
      </c>
      <c r="C185" s="74" t="s">
        <v>983</v>
      </c>
      <c r="D185" s="74" t="s">
        <v>818</v>
      </c>
      <c r="E185" s="68">
        <v>33000</v>
      </c>
      <c r="F185" s="89">
        <v>22.71</v>
      </c>
      <c r="G185" s="89">
        <v>22.71</v>
      </c>
      <c r="H185" s="89">
        <v>22.5</v>
      </c>
      <c r="I185" s="89">
        <v>22.56</v>
      </c>
      <c r="J185" s="89"/>
      <c r="K185" s="89">
        <v>227.1</v>
      </c>
      <c r="L185" s="89">
        <v>454.2</v>
      </c>
      <c r="M185" s="89">
        <v>613.17000000000007</v>
      </c>
      <c r="N185" s="89">
        <v>1180.92</v>
      </c>
      <c r="O185" s="89">
        <v>787.71</v>
      </c>
      <c r="P185" s="89">
        <v>675</v>
      </c>
      <c r="Q185" s="89">
        <v>810.63</v>
      </c>
      <c r="R185" s="89">
        <v>834.42</v>
      </c>
      <c r="S185" s="89">
        <v>992.64</v>
      </c>
      <c r="T185" s="89">
        <v>676.8</v>
      </c>
      <c r="U185" s="89">
        <v>586.55999999999995</v>
      </c>
      <c r="V185" s="89">
        <v>541.43999999999994</v>
      </c>
      <c r="W185" s="89"/>
      <c r="X185" s="90">
        <v>8380.590000000002</v>
      </c>
      <c r="Y185" s="91"/>
      <c r="Z185" s="92">
        <v>10</v>
      </c>
      <c r="AA185" s="92">
        <v>20</v>
      </c>
      <c r="AB185" s="92">
        <v>27.000000000000004</v>
      </c>
      <c r="AC185" s="92">
        <v>52</v>
      </c>
      <c r="AD185" s="95">
        <v>35.009333333333338</v>
      </c>
      <c r="AE185" s="95">
        <v>30</v>
      </c>
      <c r="AF185" s="95">
        <v>36.027999999999999</v>
      </c>
      <c r="AG185" s="92">
        <v>36.986702127659576</v>
      </c>
      <c r="AH185" s="92">
        <v>44</v>
      </c>
      <c r="AI185" s="92">
        <v>30</v>
      </c>
      <c r="AJ185" s="92">
        <v>26</v>
      </c>
      <c r="AK185" s="92">
        <v>24</v>
      </c>
      <c r="AL185" s="130">
        <v>30.918669621749405</v>
      </c>
    </row>
    <row r="186" spans="1:38" x14ac:dyDescent="0.2">
      <c r="A186" s="69" t="s">
        <v>1427</v>
      </c>
      <c r="B186" s="74" t="s">
        <v>984</v>
      </c>
      <c r="C186" s="74" t="s">
        <v>985</v>
      </c>
      <c r="D186" s="74" t="s">
        <v>818</v>
      </c>
      <c r="E186" s="68">
        <v>33000</v>
      </c>
      <c r="F186" s="89">
        <v>22.71</v>
      </c>
      <c r="G186" s="89">
        <v>22.71</v>
      </c>
      <c r="H186" s="89">
        <v>22.5</v>
      </c>
      <c r="I186" s="89">
        <v>22.56</v>
      </c>
      <c r="J186" s="89"/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/>
      <c r="X186" s="90">
        <v>0</v>
      </c>
      <c r="Y186" s="91"/>
      <c r="Z186" s="92">
        <v>0</v>
      </c>
      <c r="AA186" s="92">
        <v>0</v>
      </c>
      <c r="AB186" s="92">
        <v>0</v>
      </c>
      <c r="AC186" s="92">
        <v>0</v>
      </c>
      <c r="AD186" s="95">
        <v>0</v>
      </c>
      <c r="AE186" s="95">
        <v>0</v>
      </c>
      <c r="AF186" s="95">
        <v>0</v>
      </c>
      <c r="AG186" s="92">
        <v>0</v>
      </c>
      <c r="AH186" s="92">
        <v>0</v>
      </c>
      <c r="AI186" s="92">
        <v>0</v>
      </c>
      <c r="AJ186" s="92">
        <v>0</v>
      </c>
      <c r="AK186" s="92">
        <v>0</v>
      </c>
      <c r="AL186" s="130">
        <v>0</v>
      </c>
    </row>
    <row r="187" spans="1:38" x14ac:dyDescent="0.2">
      <c r="A187" s="69" t="s">
        <v>1428</v>
      </c>
      <c r="B187" s="74" t="s">
        <v>986</v>
      </c>
      <c r="C187" s="74" t="s">
        <v>987</v>
      </c>
      <c r="D187" s="74" t="s">
        <v>818</v>
      </c>
      <c r="E187" s="68">
        <v>33000</v>
      </c>
      <c r="F187" s="89">
        <v>22.71</v>
      </c>
      <c r="G187" s="89">
        <v>22.71</v>
      </c>
      <c r="H187" s="89">
        <v>22.5</v>
      </c>
      <c r="I187" s="89">
        <v>22.56</v>
      </c>
      <c r="J187" s="89"/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22.5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/>
      <c r="X187" s="90">
        <v>22.5</v>
      </c>
      <c r="Y187" s="91"/>
      <c r="Z187" s="92">
        <v>0</v>
      </c>
      <c r="AA187" s="92">
        <v>0</v>
      </c>
      <c r="AB187" s="92">
        <v>0</v>
      </c>
      <c r="AC187" s="92">
        <v>0</v>
      </c>
      <c r="AD187" s="95">
        <v>0</v>
      </c>
      <c r="AE187" s="95">
        <v>0</v>
      </c>
      <c r="AF187" s="95">
        <v>1</v>
      </c>
      <c r="AG187" s="92">
        <v>0</v>
      </c>
      <c r="AH187" s="92">
        <v>0</v>
      </c>
      <c r="AI187" s="92">
        <v>0</v>
      </c>
      <c r="AJ187" s="92">
        <v>0</v>
      </c>
      <c r="AK187" s="92">
        <v>0</v>
      </c>
      <c r="AL187" s="130">
        <v>8.3333333333333329E-2</v>
      </c>
    </row>
    <row r="188" spans="1:38" x14ac:dyDescent="0.2">
      <c r="A188" s="69" t="s">
        <v>1429</v>
      </c>
      <c r="B188" s="74" t="s">
        <v>988</v>
      </c>
      <c r="C188" s="74" t="s">
        <v>989</v>
      </c>
      <c r="D188" s="74" t="s">
        <v>818</v>
      </c>
      <c r="E188" s="68">
        <v>33000</v>
      </c>
      <c r="F188" s="89">
        <v>42.77</v>
      </c>
      <c r="G188" s="89">
        <v>42.77</v>
      </c>
      <c r="H188" s="89">
        <v>42.37</v>
      </c>
      <c r="I188" s="89">
        <v>42.49</v>
      </c>
      <c r="J188" s="89"/>
      <c r="K188" s="89">
        <v>42.77</v>
      </c>
      <c r="L188" s="89">
        <v>42.77</v>
      </c>
      <c r="M188" s="89">
        <v>42.77</v>
      </c>
      <c r="N188" s="89">
        <v>0</v>
      </c>
      <c r="O188" s="89">
        <v>0</v>
      </c>
      <c r="P188" s="89">
        <v>42.37</v>
      </c>
      <c r="Q188" s="89">
        <v>42.37</v>
      </c>
      <c r="R188" s="89">
        <v>0</v>
      </c>
      <c r="S188" s="89">
        <v>42.49</v>
      </c>
      <c r="T188" s="89">
        <v>0</v>
      </c>
      <c r="U188" s="89">
        <v>0</v>
      </c>
      <c r="V188" s="89">
        <v>0</v>
      </c>
      <c r="W188" s="89"/>
      <c r="X188" s="90">
        <v>255.54000000000002</v>
      </c>
      <c r="Y188" s="91"/>
      <c r="Z188" s="92">
        <v>1</v>
      </c>
      <c r="AA188" s="92">
        <v>1</v>
      </c>
      <c r="AB188" s="92">
        <v>1</v>
      </c>
      <c r="AC188" s="92">
        <v>0</v>
      </c>
      <c r="AD188" s="95">
        <v>0</v>
      </c>
      <c r="AE188" s="95">
        <v>1</v>
      </c>
      <c r="AF188" s="95">
        <v>1</v>
      </c>
      <c r="AG188" s="92">
        <v>0</v>
      </c>
      <c r="AH188" s="92">
        <v>1</v>
      </c>
      <c r="AI188" s="92">
        <v>0</v>
      </c>
      <c r="AJ188" s="92">
        <v>0</v>
      </c>
      <c r="AK188" s="92">
        <v>0</v>
      </c>
      <c r="AL188" s="130">
        <v>0.5</v>
      </c>
    </row>
    <row r="189" spans="1:38" x14ac:dyDescent="0.2">
      <c r="A189" s="69" t="s">
        <v>1430</v>
      </c>
      <c r="B189" s="74" t="s">
        <v>990</v>
      </c>
      <c r="C189" s="74" t="s">
        <v>991</v>
      </c>
      <c r="D189" s="74" t="s">
        <v>942</v>
      </c>
      <c r="E189" s="68">
        <v>33001</v>
      </c>
      <c r="F189" s="89">
        <v>12.65</v>
      </c>
      <c r="G189" s="89">
        <v>12.65</v>
      </c>
      <c r="H189" s="89">
        <v>12.53</v>
      </c>
      <c r="I189" s="89">
        <v>12.56</v>
      </c>
      <c r="J189" s="89"/>
      <c r="K189" s="89">
        <v>113.85</v>
      </c>
      <c r="L189" s="89">
        <v>177.1</v>
      </c>
      <c r="M189" s="89">
        <v>151.80000000000001</v>
      </c>
      <c r="N189" s="89">
        <v>0</v>
      </c>
      <c r="O189" s="89">
        <v>12.53</v>
      </c>
      <c r="P189" s="89">
        <v>213.01</v>
      </c>
      <c r="Q189" s="89">
        <v>37.590000000000003</v>
      </c>
      <c r="R189" s="89">
        <v>12.56</v>
      </c>
      <c r="S189" s="89">
        <v>62.8</v>
      </c>
      <c r="T189" s="89">
        <v>113.04</v>
      </c>
      <c r="U189" s="89">
        <v>62.8</v>
      </c>
      <c r="V189" s="89">
        <v>100.48</v>
      </c>
      <c r="W189" s="89"/>
      <c r="X189" s="90">
        <v>1057.5599999999997</v>
      </c>
      <c r="Y189" s="91"/>
      <c r="Z189" s="92">
        <v>9</v>
      </c>
      <c r="AA189" s="92">
        <v>14</v>
      </c>
      <c r="AB189" s="92">
        <v>12</v>
      </c>
      <c r="AC189" s="92">
        <v>0</v>
      </c>
      <c r="AD189" s="95">
        <v>1</v>
      </c>
      <c r="AE189" s="95">
        <v>17</v>
      </c>
      <c r="AF189" s="95">
        <v>3.0000000000000004</v>
      </c>
      <c r="AG189" s="92">
        <v>1</v>
      </c>
      <c r="AH189" s="92">
        <v>5</v>
      </c>
      <c r="AI189" s="92">
        <v>9</v>
      </c>
      <c r="AJ189" s="92">
        <v>5</v>
      </c>
      <c r="AK189" s="92">
        <v>8</v>
      </c>
      <c r="AL189" s="130">
        <v>7</v>
      </c>
    </row>
    <row r="190" spans="1:38" x14ac:dyDescent="0.2">
      <c r="A190" s="69" t="s">
        <v>1431</v>
      </c>
      <c r="B190" s="74" t="s">
        <v>992</v>
      </c>
      <c r="C190" s="74" t="s">
        <v>993</v>
      </c>
      <c r="D190" s="74" t="s">
        <v>942</v>
      </c>
      <c r="E190" s="68">
        <v>33001</v>
      </c>
      <c r="F190" s="89">
        <v>6.35</v>
      </c>
      <c r="G190" s="89">
        <v>6.35</v>
      </c>
      <c r="H190" s="89">
        <v>6.29</v>
      </c>
      <c r="I190" s="89">
        <v>6.31</v>
      </c>
      <c r="J190" s="89"/>
      <c r="K190" s="8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/>
      <c r="X190" s="90">
        <v>0</v>
      </c>
      <c r="Y190" s="91"/>
      <c r="Z190" s="92">
        <v>0</v>
      </c>
      <c r="AA190" s="92">
        <v>0</v>
      </c>
      <c r="AB190" s="92">
        <v>0</v>
      </c>
      <c r="AC190" s="92">
        <v>0</v>
      </c>
      <c r="AD190" s="95">
        <v>0</v>
      </c>
      <c r="AE190" s="95">
        <v>0</v>
      </c>
      <c r="AF190" s="95">
        <v>0</v>
      </c>
      <c r="AG190" s="92">
        <v>0</v>
      </c>
      <c r="AH190" s="92">
        <v>0</v>
      </c>
      <c r="AI190" s="92">
        <v>0</v>
      </c>
      <c r="AJ190" s="92">
        <v>0</v>
      </c>
      <c r="AK190" s="92">
        <v>0</v>
      </c>
      <c r="AL190" s="130">
        <v>0</v>
      </c>
    </row>
    <row r="191" spans="1:38" x14ac:dyDescent="0.2">
      <c r="A191" s="69" t="s">
        <v>1432</v>
      </c>
      <c r="B191" s="74" t="s">
        <v>994</v>
      </c>
      <c r="C191" s="74" t="s">
        <v>995</v>
      </c>
      <c r="D191" s="74" t="s">
        <v>942</v>
      </c>
      <c r="E191" s="68">
        <v>33001</v>
      </c>
      <c r="F191" s="89">
        <v>7.4</v>
      </c>
      <c r="G191" s="89">
        <v>7.4</v>
      </c>
      <c r="H191" s="89">
        <v>7.33</v>
      </c>
      <c r="I191" s="89">
        <v>7.35</v>
      </c>
      <c r="J191" s="89"/>
      <c r="K191" s="89">
        <v>0</v>
      </c>
      <c r="L191" s="89">
        <v>0</v>
      </c>
      <c r="M191" s="89">
        <v>0</v>
      </c>
      <c r="N191" s="89">
        <v>0</v>
      </c>
      <c r="O191" s="89">
        <v>0</v>
      </c>
      <c r="P191" s="89">
        <v>0</v>
      </c>
      <c r="Q191" s="89">
        <v>0</v>
      </c>
      <c r="R191" s="89">
        <v>7.33</v>
      </c>
      <c r="S191" s="89">
        <v>0</v>
      </c>
      <c r="T191" s="89">
        <v>7.35</v>
      </c>
      <c r="U191" s="89">
        <v>0</v>
      </c>
      <c r="V191" s="89">
        <v>0</v>
      </c>
      <c r="W191" s="89"/>
      <c r="X191" s="90">
        <v>14.68</v>
      </c>
      <c r="Y191" s="91"/>
      <c r="Z191" s="92">
        <v>0</v>
      </c>
      <c r="AA191" s="92">
        <v>0</v>
      </c>
      <c r="AB191" s="92">
        <v>0</v>
      </c>
      <c r="AC191" s="92">
        <v>0</v>
      </c>
      <c r="AD191" s="95">
        <v>0</v>
      </c>
      <c r="AE191" s="95">
        <v>0</v>
      </c>
      <c r="AF191" s="95">
        <v>0</v>
      </c>
      <c r="AG191" s="92">
        <v>0.99727891156462589</v>
      </c>
      <c r="AH191" s="92">
        <v>0</v>
      </c>
      <c r="AI191" s="92">
        <v>1</v>
      </c>
      <c r="AJ191" s="92">
        <v>0</v>
      </c>
      <c r="AK191" s="92">
        <v>0</v>
      </c>
      <c r="AL191" s="130">
        <v>0.16643990929705216</v>
      </c>
    </row>
    <row r="192" spans="1:38" x14ac:dyDescent="0.2">
      <c r="A192" s="69" t="s">
        <v>1433</v>
      </c>
      <c r="B192" s="74" t="s">
        <v>996</v>
      </c>
      <c r="C192" s="74" t="s">
        <v>997</v>
      </c>
      <c r="D192" s="74" t="s">
        <v>942</v>
      </c>
      <c r="E192" s="68">
        <v>33001</v>
      </c>
      <c r="F192" s="89">
        <v>9.5</v>
      </c>
      <c r="G192" s="89">
        <v>9.5</v>
      </c>
      <c r="H192" s="89">
        <v>9.41</v>
      </c>
      <c r="I192" s="89">
        <v>9.44</v>
      </c>
      <c r="J192" s="89"/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9.44</v>
      </c>
      <c r="T192" s="89">
        <v>0</v>
      </c>
      <c r="U192" s="89">
        <v>0</v>
      </c>
      <c r="V192" s="89">
        <v>0</v>
      </c>
      <c r="W192" s="89"/>
      <c r="X192" s="90">
        <v>9.44</v>
      </c>
      <c r="Y192" s="91"/>
      <c r="Z192" s="92">
        <v>0</v>
      </c>
      <c r="AA192" s="92">
        <v>0</v>
      </c>
      <c r="AB192" s="92">
        <v>0</v>
      </c>
      <c r="AC192" s="92">
        <v>0</v>
      </c>
      <c r="AD192" s="95">
        <v>0</v>
      </c>
      <c r="AE192" s="95">
        <v>0</v>
      </c>
      <c r="AF192" s="95">
        <v>0</v>
      </c>
      <c r="AG192" s="92">
        <v>0</v>
      </c>
      <c r="AH192" s="92">
        <v>1</v>
      </c>
      <c r="AI192" s="92">
        <v>0</v>
      </c>
      <c r="AJ192" s="92">
        <v>0</v>
      </c>
      <c r="AK192" s="92">
        <v>0</v>
      </c>
      <c r="AL192" s="130">
        <v>8.3333333333333329E-2</v>
      </c>
    </row>
    <row r="193" spans="1:38" x14ac:dyDescent="0.2">
      <c r="A193" s="69" t="s">
        <v>1434</v>
      </c>
      <c r="B193" s="74" t="s">
        <v>998</v>
      </c>
      <c r="C193" s="74" t="s">
        <v>999</v>
      </c>
      <c r="D193" s="74" t="s">
        <v>942</v>
      </c>
      <c r="E193" s="68">
        <v>33001</v>
      </c>
      <c r="F193" s="89">
        <v>16.8</v>
      </c>
      <c r="G193" s="89">
        <v>16.8</v>
      </c>
      <c r="H193" s="89">
        <v>16.64</v>
      </c>
      <c r="I193" s="89">
        <v>16.690000000000001</v>
      </c>
      <c r="J193" s="89"/>
      <c r="K193" s="89">
        <v>33.6</v>
      </c>
      <c r="L193" s="89">
        <v>84</v>
      </c>
      <c r="M193" s="89">
        <v>67.2</v>
      </c>
      <c r="N193" s="89">
        <v>50.4</v>
      </c>
      <c r="O193" s="89">
        <v>0</v>
      </c>
      <c r="P193" s="89">
        <v>66.56</v>
      </c>
      <c r="Q193" s="89">
        <v>16.64</v>
      </c>
      <c r="R193" s="89">
        <v>83.45</v>
      </c>
      <c r="S193" s="89">
        <v>50.07</v>
      </c>
      <c r="T193" s="89">
        <v>100.14</v>
      </c>
      <c r="U193" s="89">
        <v>50.07</v>
      </c>
      <c r="V193" s="89">
        <v>33.380000000000003</v>
      </c>
      <c r="W193" s="89"/>
      <c r="X193" s="90">
        <v>635.51</v>
      </c>
      <c r="Y193" s="91"/>
      <c r="Z193" s="92">
        <v>2</v>
      </c>
      <c r="AA193" s="92">
        <v>5</v>
      </c>
      <c r="AB193" s="92">
        <v>4</v>
      </c>
      <c r="AC193" s="92">
        <v>3</v>
      </c>
      <c r="AD193" s="95">
        <v>0</v>
      </c>
      <c r="AE193" s="95">
        <v>4</v>
      </c>
      <c r="AF193" s="95">
        <v>1</v>
      </c>
      <c r="AG193" s="92">
        <v>5</v>
      </c>
      <c r="AH193" s="92">
        <v>3</v>
      </c>
      <c r="AI193" s="92">
        <v>6</v>
      </c>
      <c r="AJ193" s="92">
        <v>3</v>
      </c>
      <c r="AK193" s="92">
        <v>2</v>
      </c>
      <c r="AL193" s="130">
        <v>3.1666666666666665</v>
      </c>
    </row>
    <row r="194" spans="1:38" x14ac:dyDescent="0.2">
      <c r="A194" s="69" t="s">
        <v>1435</v>
      </c>
      <c r="B194" s="74" t="s">
        <v>1000</v>
      </c>
      <c r="C194" s="74" t="s">
        <v>1001</v>
      </c>
      <c r="D194" s="74" t="s">
        <v>942</v>
      </c>
      <c r="E194" s="68">
        <v>33001</v>
      </c>
      <c r="F194" s="89">
        <v>71.09</v>
      </c>
      <c r="G194" s="89">
        <v>71.400000000000006</v>
      </c>
      <c r="H194" s="89">
        <v>70.73</v>
      </c>
      <c r="I194" s="89">
        <v>70.930000000000007</v>
      </c>
      <c r="J194" s="89"/>
      <c r="K194" s="89">
        <v>71.09</v>
      </c>
      <c r="L194" s="89">
        <v>213.27</v>
      </c>
      <c r="M194" s="89">
        <v>214.2</v>
      </c>
      <c r="N194" s="89">
        <v>142.80000000000001</v>
      </c>
      <c r="O194" s="89">
        <v>141.46</v>
      </c>
      <c r="P194" s="89">
        <v>212.19</v>
      </c>
      <c r="Q194" s="89">
        <v>70.73</v>
      </c>
      <c r="R194" s="89">
        <v>283.52</v>
      </c>
      <c r="S194" s="89">
        <v>212.79</v>
      </c>
      <c r="T194" s="89">
        <v>0</v>
      </c>
      <c r="U194" s="89">
        <v>283.72000000000003</v>
      </c>
      <c r="V194" s="89">
        <v>70.930000000000007</v>
      </c>
      <c r="W194" s="89"/>
      <c r="X194" s="90">
        <v>1916.7</v>
      </c>
      <c r="Y194" s="91"/>
      <c r="Z194" s="92">
        <v>1</v>
      </c>
      <c r="AA194" s="92">
        <v>3</v>
      </c>
      <c r="AB194" s="92">
        <v>2.9999999999999996</v>
      </c>
      <c r="AC194" s="92">
        <v>2</v>
      </c>
      <c r="AD194" s="95">
        <v>2</v>
      </c>
      <c r="AE194" s="95">
        <v>3</v>
      </c>
      <c r="AF194" s="95">
        <v>1</v>
      </c>
      <c r="AG194" s="92">
        <v>3.9971803186239949</v>
      </c>
      <c r="AH194" s="92">
        <v>2.9999999999999996</v>
      </c>
      <c r="AI194" s="92">
        <v>0</v>
      </c>
      <c r="AJ194" s="92">
        <v>4</v>
      </c>
      <c r="AK194" s="92">
        <v>1</v>
      </c>
      <c r="AL194" s="130">
        <v>2.2497650265519997</v>
      </c>
    </row>
    <row r="195" spans="1:38" x14ac:dyDescent="0.2">
      <c r="A195" s="69" t="s">
        <v>1436</v>
      </c>
      <c r="B195" s="74" t="s">
        <v>1002</v>
      </c>
      <c r="C195" s="74" t="s">
        <v>1003</v>
      </c>
      <c r="D195" s="74" t="s">
        <v>942</v>
      </c>
      <c r="E195" s="68">
        <v>33001</v>
      </c>
      <c r="F195" s="89">
        <v>63.83</v>
      </c>
      <c r="G195" s="89">
        <v>64.05</v>
      </c>
      <c r="H195" s="89">
        <v>63.45</v>
      </c>
      <c r="I195" s="89">
        <v>63.63</v>
      </c>
      <c r="J195" s="89"/>
      <c r="K195" s="89">
        <v>255.32</v>
      </c>
      <c r="L195" s="89">
        <v>191.49</v>
      </c>
      <c r="M195" s="89">
        <v>320.25</v>
      </c>
      <c r="N195" s="89">
        <v>128.32</v>
      </c>
      <c r="O195" s="89">
        <v>317.25</v>
      </c>
      <c r="P195" s="89">
        <v>660.75</v>
      </c>
      <c r="Q195" s="89">
        <v>444.15</v>
      </c>
      <c r="R195" s="89">
        <v>254.34</v>
      </c>
      <c r="S195" s="89">
        <v>572.66999999999996</v>
      </c>
      <c r="T195" s="89">
        <v>280.52</v>
      </c>
      <c r="U195" s="89">
        <v>254.52</v>
      </c>
      <c r="V195" s="89">
        <v>254.52</v>
      </c>
      <c r="W195" s="89"/>
      <c r="X195" s="90">
        <v>3934.1</v>
      </c>
      <c r="Y195" s="91"/>
      <c r="Z195" s="92">
        <v>4</v>
      </c>
      <c r="AA195" s="92">
        <v>3.0000000000000004</v>
      </c>
      <c r="AB195" s="92">
        <v>5</v>
      </c>
      <c r="AC195" s="92">
        <v>2.0034348165495706</v>
      </c>
      <c r="AD195" s="95">
        <v>5</v>
      </c>
      <c r="AE195" s="95">
        <v>10.41371158392435</v>
      </c>
      <c r="AF195" s="95">
        <v>6.9999999999999991</v>
      </c>
      <c r="AG195" s="92">
        <v>3.9971711456859969</v>
      </c>
      <c r="AH195" s="92">
        <v>8.9999999999999982</v>
      </c>
      <c r="AI195" s="92">
        <v>4.4086122898004083</v>
      </c>
      <c r="AJ195" s="92">
        <v>4</v>
      </c>
      <c r="AK195" s="92">
        <v>4</v>
      </c>
      <c r="AL195" s="130">
        <v>5.1519108196633603</v>
      </c>
    </row>
    <row r="196" spans="1:38" x14ac:dyDescent="0.2">
      <c r="A196" s="69" t="s">
        <v>1437</v>
      </c>
      <c r="B196" s="74" t="s">
        <v>1004</v>
      </c>
      <c r="C196" s="74" t="s">
        <v>1005</v>
      </c>
      <c r="D196" s="74" t="s">
        <v>942</v>
      </c>
      <c r="E196" s="68">
        <v>33001</v>
      </c>
      <c r="F196" s="89">
        <v>79.41</v>
      </c>
      <c r="G196" s="89">
        <v>79.81</v>
      </c>
      <c r="H196" s="89">
        <v>79.06</v>
      </c>
      <c r="I196" s="89">
        <v>79.28</v>
      </c>
      <c r="J196" s="89"/>
      <c r="K196" s="89">
        <v>158.82</v>
      </c>
      <c r="L196" s="89">
        <v>397.05</v>
      </c>
      <c r="M196" s="89">
        <v>478.86</v>
      </c>
      <c r="N196" s="89">
        <v>558.66999999999996</v>
      </c>
      <c r="O196" s="89">
        <v>790.6</v>
      </c>
      <c r="P196" s="89">
        <v>711.54</v>
      </c>
      <c r="Q196" s="89">
        <v>474.36</v>
      </c>
      <c r="R196" s="89">
        <v>396.4</v>
      </c>
      <c r="S196" s="89">
        <v>317.12</v>
      </c>
      <c r="T196" s="89">
        <v>554.96</v>
      </c>
      <c r="U196" s="89">
        <v>158.56</v>
      </c>
      <c r="V196" s="89">
        <v>79.28</v>
      </c>
      <c r="W196" s="89"/>
      <c r="X196" s="90">
        <v>5076.22</v>
      </c>
      <c r="Y196" s="91"/>
      <c r="Z196" s="92">
        <v>2</v>
      </c>
      <c r="AA196" s="92">
        <v>5</v>
      </c>
      <c r="AB196" s="92">
        <v>6</v>
      </c>
      <c r="AC196" s="92">
        <v>6.9999999999999991</v>
      </c>
      <c r="AD196" s="95">
        <v>10</v>
      </c>
      <c r="AE196" s="95">
        <v>9</v>
      </c>
      <c r="AF196" s="95">
        <v>6</v>
      </c>
      <c r="AG196" s="92">
        <v>5</v>
      </c>
      <c r="AH196" s="92">
        <v>4</v>
      </c>
      <c r="AI196" s="92">
        <v>7</v>
      </c>
      <c r="AJ196" s="92">
        <v>2</v>
      </c>
      <c r="AK196" s="92">
        <v>1</v>
      </c>
      <c r="AL196" s="130">
        <v>5.333333333333333</v>
      </c>
    </row>
    <row r="197" spans="1:38" x14ac:dyDescent="0.2">
      <c r="A197" s="69" t="s">
        <v>1438</v>
      </c>
      <c r="B197" s="74" t="s">
        <v>1006</v>
      </c>
      <c r="C197" s="74" t="s">
        <v>1007</v>
      </c>
      <c r="D197" s="74" t="s">
        <v>942</v>
      </c>
      <c r="E197" s="68">
        <v>33001</v>
      </c>
      <c r="F197" s="89">
        <v>91.89</v>
      </c>
      <c r="G197" s="89">
        <v>92.48</v>
      </c>
      <c r="H197" s="89">
        <v>91.61</v>
      </c>
      <c r="I197" s="89">
        <v>91.86</v>
      </c>
      <c r="J197" s="89"/>
      <c r="K197" s="89">
        <v>91.89</v>
      </c>
      <c r="L197" s="89">
        <v>459.45</v>
      </c>
      <c r="M197" s="89">
        <v>92.48</v>
      </c>
      <c r="N197" s="89">
        <v>369.92</v>
      </c>
      <c r="O197" s="89">
        <v>549.66</v>
      </c>
      <c r="P197" s="89">
        <v>183.22</v>
      </c>
      <c r="Q197" s="89">
        <v>91.61</v>
      </c>
      <c r="R197" s="89">
        <v>275.33</v>
      </c>
      <c r="S197" s="89">
        <v>275.58</v>
      </c>
      <c r="T197" s="89">
        <v>0</v>
      </c>
      <c r="U197" s="89">
        <v>275.58</v>
      </c>
      <c r="V197" s="89">
        <v>183.72</v>
      </c>
      <c r="W197" s="89"/>
      <c r="X197" s="90">
        <v>2848.4399999999996</v>
      </c>
      <c r="Y197" s="91"/>
      <c r="Z197" s="92">
        <v>1</v>
      </c>
      <c r="AA197" s="92">
        <v>5</v>
      </c>
      <c r="AB197" s="92">
        <v>1</v>
      </c>
      <c r="AC197" s="92">
        <v>4</v>
      </c>
      <c r="AD197" s="95">
        <v>6</v>
      </c>
      <c r="AE197" s="95">
        <v>2</v>
      </c>
      <c r="AF197" s="95">
        <v>1</v>
      </c>
      <c r="AG197" s="92">
        <v>2.9972784672327455</v>
      </c>
      <c r="AH197" s="92">
        <v>3</v>
      </c>
      <c r="AI197" s="92">
        <v>0</v>
      </c>
      <c r="AJ197" s="92">
        <v>3</v>
      </c>
      <c r="AK197" s="92">
        <v>2</v>
      </c>
      <c r="AL197" s="130">
        <v>2.5831065389360623</v>
      </c>
    </row>
    <row r="198" spans="1:38" x14ac:dyDescent="0.2">
      <c r="A198" s="69" t="s">
        <v>1439</v>
      </c>
      <c r="B198" s="74" t="s">
        <v>1008</v>
      </c>
      <c r="C198" s="74" t="s">
        <v>1009</v>
      </c>
      <c r="D198" s="74" t="s">
        <v>942</v>
      </c>
      <c r="E198" s="68">
        <v>33001</v>
      </c>
      <c r="F198" s="89">
        <v>106.14</v>
      </c>
      <c r="G198" s="89">
        <v>106.9</v>
      </c>
      <c r="H198" s="89">
        <v>105.9</v>
      </c>
      <c r="I198" s="89">
        <v>106.19</v>
      </c>
      <c r="J198" s="89"/>
      <c r="K198" s="89">
        <v>318.42</v>
      </c>
      <c r="L198" s="89">
        <v>636.84</v>
      </c>
      <c r="M198" s="89">
        <v>320.7</v>
      </c>
      <c r="N198" s="89">
        <v>855.2</v>
      </c>
      <c r="O198" s="89">
        <v>847.2</v>
      </c>
      <c r="P198" s="89">
        <v>1482.6</v>
      </c>
      <c r="Q198" s="89">
        <v>317.7</v>
      </c>
      <c r="R198" s="89">
        <v>530.95000000000005</v>
      </c>
      <c r="S198" s="89">
        <v>1126.24</v>
      </c>
      <c r="T198" s="89">
        <v>530.95000000000005</v>
      </c>
      <c r="U198" s="89">
        <v>743.33</v>
      </c>
      <c r="V198" s="89">
        <v>743.33</v>
      </c>
      <c r="W198" s="89"/>
      <c r="X198" s="90">
        <v>8453.4599999999991</v>
      </c>
      <c r="Y198" s="91"/>
      <c r="Z198" s="92">
        <v>3</v>
      </c>
      <c r="AA198" s="92">
        <v>6</v>
      </c>
      <c r="AB198" s="92">
        <v>2.9999999999999996</v>
      </c>
      <c r="AC198" s="92">
        <v>8</v>
      </c>
      <c r="AD198" s="95">
        <v>8</v>
      </c>
      <c r="AE198" s="95">
        <v>13.999999999999998</v>
      </c>
      <c r="AF198" s="95">
        <v>2.9999999999999996</v>
      </c>
      <c r="AG198" s="92">
        <v>5.0000000000000009</v>
      </c>
      <c r="AH198" s="92">
        <v>10.605895093699973</v>
      </c>
      <c r="AI198" s="92">
        <v>5.0000000000000009</v>
      </c>
      <c r="AJ198" s="92">
        <v>7.0000000000000009</v>
      </c>
      <c r="AK198" s="92">
        <v>7.0000000000000009</v>
      </c>
      <c r="AL198" s="130">
        <v>6.6338245911416642</v>
      </c>
    </row>
    <row r="199" spans="1:38" x14ac:dyDescent="0.2">
      <c r="A199" s="69" t="s">
        <v>1440</v>
      </c>
      <c r="B199" s="74" t="s">
        <v>1010</v>
      </c>
      <c r="C199" s="74" t="s">
        <v>1011</v>
      </c>
      <c r="D199" s="74" t="s">
        <v>942</v>
      </c>
      <c r="E199" s="68">
        <v>33001</v>
      </c>
      <c r="F199" s="89">
        <v>126.22</v>
      </c>
      <c r="G199" s="89">
        <v>127.27</v>
      </c>
      <c r="H199" s="89">
        <v>126.08</v>
      </c>
      <c r="I199" s="89">
        <v>126.43</v>
      </c>
      <c r="J199" s="89"/>
      <c r="K199" s="89">
        <v>631.1</v>
      </c>
      <c r="L199" s="89">
        <v>1009.76</v>
      </c>
      <c r="M199" s="89">
        <v>1145.43</v>
      </c>
      <c r="N199" s="89">
        <v>2290.86</v>
      </c>
      <c r="O199" s="89">
        <v>6556.16</v>
      </c>
      <c r="P199" s="89">
        <v>7186.56</v>
      </c>
      <c r="Q199" s="89">
        <v>3404.16</v>
      </c>
      <c r="R199" s="89">
        <v>4044.71</v>
      </c>
      <c r="S199" s="89">
        <v>5689.35</v>
      </c>
      <c r="T199" s="89">
        <v>4930.7700000000004</v>
      </c>
      <c r="U199" s="89">
        <v>2655.03</v>
      </c>
      <c r="V199" s="89">
        <v>3287.18</v>
      </c>
      <c r="W199" s="89"/>
      <c r="X199" s="90">
        <v>42831.07</v>
      </c>
      <c r="Y199" s="91"/>
      <c r="Z199" s="92">
        <v>5</v>
      </c>
      <c r="AA199" s="92">
        <v>8</v>
      </c>
      <c r="AB199" s="92">
        <v>9</v>
      </c>
      <c r="AC199" s="92">
        <v>18</v>
      </c>
      <c r="AD199" s="95">
        <v>52</v>
      </c>
      <c r="AE199" s="95">
        <v>57.000000000000007</v>
      </c>
      <c r="AF199" s="95">
        <v>27</v>
      </c>
      <c r="AG199" s="92">
        <v>31.991695009095942</v>
      </c>
      <c r="AH199" s="92">
        <v>45</v>
      </c>
      <c r="AI199" s="92">
        <v>39</v>
      </c>
      <c r="AJ199" s="92">
        <v>21</v>
      </c>
      <c r="AK199" s="92">
        <v>25.999999999999996</v>
      </c>
      <c r="AL199" s="130">
        <v>28.249307917424659</v>
      </c>
    </row>
    <row r="200" spans="1:38" x14ac:dyDescent="0.2">
      <c r="A200" s="69" t="s">
        <v>1441</v>
      </c>
      <c r="B200" s="74" t="s">
        <v>1012</v>
      </c>
      <c r="C200" s="74" t="s">
        <v>1011</v>
      </c>
      <c r="D200" s="74" t="s">
        <v>942</v>
      </c>
      <c r="E200" s="68">
        <v>33001</v>
      </c>
      <c r="F200" s="89">
        <v>190.99</v>
      </c>
      <c r="G200" s="89">
        <v>193.28</v>
      </c>
      <c r="H200" s="89">
        <v>191.48</v>
      </c>
      <c r="I200" s="89">
        <v>192.01</v>
      </c>
      <c r="J200" s="89"/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/>
      <c r="X200" s="90">
        <v>0</v>
      </c>
      <c r="Y200" s="91"/>
      <c r="Z200" s="92">
        <v>0</v>
      </c>
      <c r="AA200" s="92">
        <v>0</v>
      </c>
      <c r="AB200" s="92">
        <v>0</v>
      </c>
      <c r="AC200" s="92">
        <v>0</v>
      </c>
      <c r="AD200" s="95">
        <v>0</v>
      </c>
      <c r="AE200" s="95">
        <v>0</v>
      </c>
      <c r="AF200" s="95">
        <v>0</v>
      </c>
      <c r="AG200" s="92">
        <v>0</v>
      </c>
      <c r="AH200" s="92">
        <v>0</v>
      </c>
      <c r="AI200" s="92">
        <v>0</v>
      </c>
      <c r="AJ200" s="92">
        <v>0</v>
      </c>
      <c r="AK200" s="92">
        <v>0</v>
      </c>
      <c r="AL200" s="130">
        <v>0</v>
      </c>
    </row>
    <row r="201" spans="1:38" x14ac:dyDescent="0.2">
      <c r="A201" s="69" t="s">
        <v>1442</v>
      </c>
      <c r="B201" s="74" t="s">
        <v>1013</v>
      </c>
      <c r="C201" s="74" t="s">
        <v>1011</v>
      </c>
      <c r="D201" s="74" t="s">
        <v>942</v>
      </c>
      <c r="E201" s="68">
        <v>33001</v>
      </c>
      <c r="F201" s="89">
        <v>61.6</v>
      </c>
      <c r="G201" s="89">
        <v>61.6</v>
      </c>
      <c r="H201" s="89">
        <v>61.6</v>
      </c>
      <c r="I201" s="89">
        <v>61.6</v>
      </c>
      <c r="J201" s="89"/>
      <c r="K201" s="89">
        <v>0</v>
      </c>
      <c r="L201" s="89">
        <v>0</v>
      </c>
      <c r="M201" s="89">
        <v>0</v>
      </c>
      <c r="N201" s="89">
        <v>0</v>
      </c>
      <c r="O201" s="89">
        <v>0</v>
      </c>
      <c r="P201" s="89">
        <v>0</v>
      </c>
      <c r="Q201" s="89">
        <v>61.27</v>
      </c>
      <c r="R201" s="89">
        <v>61.27</v>
      </c>
      <c r="S201" s="89">
        <v>0</v>
      </c>
      <c r="T201" s="89">
        <v>0</v>
      </c>
      <c r="U201" s="89">
        <v>0</v>
      </c>
      <c r="V201" s="89">
        <v>0</v>
      </c>
      <c r="W201" s="89"/>
      <c r="X201" s="90">
        <v>122.54</v>
      </c>
      <c r="Y201" s="91"/>
      <c r="Z201" s="92">
        <v>0</v>
      </c>
      <c r="AA201" s="92">
        <v>0</v>
      </c>
      <c r="AB201" s="92">
        <v>0</v>
      </c>
      <c r="AC201" s="92">
        <v>0</v>
      </c>
      <c r="AD201" s="95">
        <v>0</v>
      </c>
      <c r="AE201" s="95">
        <v>0</v>
      </c>
      <c r="AF201" s="95">
        <v>0.99464285714285716</v>
      </c>
      <c r="AG201" s="92">
        <v>0.99464285714285716</v>
      </c>
      <c r="AH201" s="92">
        <v>0</v>
      </c>
      <c r="AI201" s="92">
        <v>0</v>
      </c>
      <c r="AJ201" s="92">
        <v>0</v>
      </c>
      <c r="AK201" s="92">
        <v>0</v>
      </c>
      <c r="AL201" s="130">
        <v>0.16577380952380952</v>
      </c>
    </row>
    <row r="202" spans="1:38" x14ac:dyDescent="0.2">
      <c r="A202" s="69" t="s">
        <v>1443</v>
      </c>
      <c r="B202" s="74" t="s">
        <v>1014</v>
      </c>
      <c r="C202" s="74" t="s">
        <v>1011</v>
      </c>
      <c r="D202" s="74" t="s">
        <v>942</v>
      </c>
      <c r="E202" s="68">
        <v>33001</v>
      </c>
      <c r="F202" s="89">
        <v>262.14</v>
      </c>
      <c r="G202" s="89">
        <v>265.27999999999997</v>
      </c>
      <c r="H202" s="89">
        <v>262.8</v>
      </c>
      <c r="I202" s="89">
        <v>263.52999999999997</v>
      </c>
      <c r="J202" s="89"/>
      <c r="K202" s="89">
        <v>0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/>
      <c r="X202" s="90">
        <v>0</v>
      </c>
      <c r="Y202" s="91"/>
      <c r="Z202" s="92">
        <v>0</v>
      </c>
      <c r="AA202" s="92">
        <v>0</v>
      </c>
      <c r="AB202" s="92">
        <v>0</v>
      </c>
      <c r="AC202" s="92">
        <v>0</v>
      </c>
      <c r="AD202" s="95">
        <v>0</v>
      </c>
      <c r="AE202" s="95">
        <v>0</v>
      </c>
      <c r="AF202" s="95">
        <v>0</v>
      </c>
      <c r="AG202" s="92">
        <v>0</v>
      </c>
      <c r="AH202" s="92">
        <v>0</v>
      </c>
      <c r="AI202" s="92">
        <v>0</v>
      </c>
      <c r="AJ202" s="92">
        <v>0</v>
      </c>
      <c r="AK202" s="92">
        <v>0</v>
      </c>
      <c r="AL202" s="130">
        <v>0</v>
      </c>
    </row>
    <row r="203" spans="1:38" x14ac:dyDescent="0.2">
      <c r="A203" s="69" t="s">
        <v>1652</v>
      </c>
      <c r="B203" s="74" t="s">
        <v>1633</v>
      </c>
      <c r="C203" s="74" t="s">
        <v>1653</v>
      </c>
      <c r="D203" s="74"/>
      <c r="F203" s="89">
        <v>10.83</v>
      </c>
      <c r="G203" s="89">
        <v>10.83</v>
      </c>
      <c r="H203" s="89">
        <v>0</v>
      </c>
      <c r="I203" s="89">
        <v>0</v>
      </c>
      <c r="J203" s="89"/>
      <c r="K203" s="89">
        <v>24.26</v>
      </c>
      <c r="L203" s="89">
        <v>12.13</v>
      </c>
      <c r="M203" s="89">
        <v>12.13</v>
      </c>
      <c r="N203" s="89">
        <v>26.74</v>
      </c>
      <c r="O203" s="89">
        <v>0</v>
      </c>
      <c r="P203" s="89">
        <v>114.95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/>
      <c r="X203" s="90">
        <v>190.21</v>
      </c>
      <c r="Y203" s="91"/>
      <c r="Z203" s="92">
        <v>2.2400738688827331</v>
      </c>
      <c r="AA203" s="92">
        <v>1.1200369344413665</v>
      </c>
      <c r="AB203" s="92">
        <v>1.1200369344413665</v>
      </c>
      <c r="AC203" s="92">
        <v>2.469067405355494</v>
      </c>
      <c r="AD203" s="95">
        <v>0</v>
      </c>
      <c r="AE203" s="95">
        <v>0</v>
      </c>
      <c r="AF203" s="95">
        <v>0</v>
      </c>
      <c r="AG203" s="92">
        <v>0</v>
      </c>
      <c r="AH203" s="92">
        <v>0</v>
      </c>
      <c r="AI203" s="92">
        <v>0</v>
      </c>
      <c r="AJ203" s="92">
        <v>0</v>
      </c>
      <c r="AK203" s="92">
        <v>0</v>
      </c>
      <c r="AL203" s="130">
        <v>0.57910126192674671</v>
      </c>
    </row>
    <row r="204" spans="1:38" x14ac:dyDescent="0.2">
      <c r="A204" s="69" t="s">
        <v>1654</v>
      </c>
      <c r="B204" s="74" t="s">
        <v>1634</v>
      </c>
      <c r="C204" s="74" t="s">
        <v>1655</v>
      </c>
      <c r="D204" s="74"/>
      <c r="F204" s="89">
        <v>3.97</v>
      </c>
      <c r="G204" s="89">
        <v>3.97</v>
      </c>
      <c r="H204" s="89">
        <v>0</v>
      </c>
      <c r="I204" s="89">
        <v>0</v>
      </c>
      <c r="J204" s="89"/>
      <c r="K204" s="89">
        <v>44.99</v>
      </c>
      <c r="L204" s="89">
        <v>40.9</v>
      </c>
      <c r="M204" s="89">
        <v>24.54</v>
      </c>
      <c r="N204" s="89">
        <v>43.13</v>
      </c>
      <c r="O204" s="89">
        <v>0</v>
      </c>
      <c r="P204" s="89">
        <v>83.24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/>
      <c r="X204" s="90">
        <v>236.8</v>
      </c>
      <c r="Y204" s="91"/>
      <c r="Z204" s="92">
        <v>11.332493702770781</v>
      </c>
      <c r="AA204" s="92">
        <v>10.30226700251889</v>
      </c>
      <c r="AB204" s="92">
        <v>6.1813602015113345</v>
      </c>
      <c r="AC204" s="92">
        <v>10.863979848866499</v>
      </c>
      <c r="AD204" s="95">
        <v>0</v>
      </c>
      <c r="AE204" s="95">
        <v>0</v>
      </c>
      <c r="AF204" s="95">
        <v>0</v>
      </c>
      <c r="AG204" s="92">
        <v>0</v>
      </c>
      <c r="AH204" s="92">
        <v>0</v>
      </c>
      <c r="AI204" s="92">
        <v>0</v>
      </c>
      <c r="AJ204" s="92">
        <v>0</v>
      </c>
      <c r="AK204" s="92">
        <v>0</v>
      </c>
      <c r="AL204" s="130">
        <v>3.223341729638959</v>
      </c>
    </row>
    <row r="205" spans="1:38" x14ac:dyDescent="0.2">
      <c r="A205" s="69" t="s">
        <v>1444</v>
      </c>
      <c r="B205" s="74" t="s">
        <v>1015</v>
      </c>
      <c r="C205" s="74" t="s">
        <v>1445</v>
      </c>
      <c r="D205" s="74"/>
      <c r="F205" s="89">
        <v>12.25</v>
      </c>
      <c r="G205" s="89">
        <v>12.25</v>
      </c>
      <c r="H205" s="89">
        <v>0</v>
      </c>
      <c r="I205" s="89">
        <v>0</v>
      </c>
      <c r="J205" s="89"/>
      <c r="K205" s="89">
        <v>12.25</v>
      </c>
      <c r="L205" s="89">
        <v>0</v>
      </c>
      <c r="M205" s="89">
        <v>12.25</v>
      </c>
      <c r="N205" s="89">
        <v>12.25</v>
      </c>
      <c r="O205" s="89">
        <v>0</v>
      </c>
      <c r="P205" s="89">
        <v>0</v>
      </c>
      <c r="Q205" s="89">
        <v>70.73</v>
      </c>
      <c r="R205" s="89">
        <v>0</v>
      </c>
      <c r="S205" s="89">
        <v>63.63</v>
      </c>
      <c r="T205" s="89">
        <v>0</v>
      </c>
      <c r="U205" s="89">
        <v>0</v>
      </c>
      <c r="V205" s="89">
        <v>0</v>
      </c>
      <c r="W205" s="89"/>
      <c r="X205" s="90">
        <v>171.11</v>
      </c>
      <c r="Y205" s="91"/>
      <c r="Z205" s="92">
        <v>1</v>
      </c>
      <c r="AA205" s="92">
        <v>0</v>
      </c>
      <c r="AB205" s="92">
        <v>1</v>
      </c>
      <c r="AC205" s="92">
        <v>1</v>
      </c>
      <c r="AD205" s="95">
        <v>0</v>
      </c>
      <c r="AE205" s="95">
        <v>0</v>
      </c>
      <c r="AF205" s="95">
        <v>0</v>
      </c>
      <c r="AG205" s="92">
        <v>0</v>
      </c>
      <c r="AH205" s="92">
        <v>0</v>
      </c>
      <c r="AI205" s="92">
        <v>0</v>
      </c>
      <c r="AJ205" s="92">
        <v>0</v>
      </c>
      <c r="AK205" s="92">
        <v>0</v>
      </c>
      <c r="AL205" s="130">
        <v>0.25</v>
      </c>
    </row>
    <row r="206" spans="1:38" x14ac:dyDescent="0.2">
      <c r="A206" s="69" t="s">
        <v>1446</v>
      </c>
      <c r="B206" s="74" t="s">
        <v>1016</v>
      </c>
      <c r="C206" s="74" t="s">
        <v>1447</v>
      </c>
      <c r="D206" s="74"/>
      <c r="F206" s="89">
        <v>4.2300000000000004</v>
      </c>
      <c r="G206" s="89">
        <v>4.2300000000000004</v>
      </c>
      <c r="H206" s="89">
        <v>0</v>
      </c>
      <c r="I206" s="89">
        <v>0</v>
      </c>
      <c r="J206" s="89"/>
      <c r="K206" s="89">
        <v>8.7200000000000006</v>
      </c>
      <c r="L206" s="89">
        <v>0</v>
      </c>
      <c r="M206" s="89">
        <v>12.69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/>
      <c r="X206" s="90">
        <v>21.41</v>
      </c>
      <c r="Y206" s="91"/>
      <c r="Z206" s="92">
        <v>2.061465721040189</v>
      </c>
      <c r="AA206" s="92">
        <v>0</v>
      </c>
      <c r="AB206" s="92">
        <v>2.9999999999999996</v>
      </c>
      <c r="AC206" s="92">
        <v>0</v>
      </c>
      <c r="AD206" s="95">
        <v>0</v>
      </c>
      <c r="AE206" s="95">
        <v>0</v>
      </c>
      <c r="AF206" s="95">
        <v>0</v>
      </c>
      <c r="AG206" s="92">
        <v>0</v>
      </c>
      <c r="AH206" s="92">
        <v>0</v>
      </c>
      <c r="AI206" s="92">
        <v>0</v>
      </c>
      <c r="AJ206" s="92">
        <v>0</v>
      </c>
      <c r="AK206" s="92">
        <v>0</v>
      </c>
      <c r="AL206" s="130">
        <v>0.4217888100866824</v>
      </c>
    </row>
    <row r="207" spans="1:38" x14ac:dyDescent="0.2">
      <c r="A207" s="69" t="s">
        <v>1448</v>
      </c>
      <c r="B207" s="74" t="s">
        <v>1017</v>
      </c>
      <c r="C207" s="74" t="s">
        <v>1018</v>
      </c>
      <c r="D207" s="74" t="s">
        <v>942</v>
      </c>
      <c r="E207" s="68">
        <v>33001</v>
      </c>
      <c r="F207" s="89">
        <v>106</v>
      </c>
      <c r="G207" s="89">
        <v>106</v>
      </c>
      <c r="H207" s="89">
        <v>105</v>
      </c>
      <c r="I207" s="89">
        <v>105.29</v>
      </c>
      <c r="J207" s="89"/>
      <c r="K207" s="89">
        <v>2067</v>
      </c>
      <c r="L207" s="89">
        <v>1378</v>
      </c>
      <c r="M207" s="89">
        <v>26.5</v>
      </c>
      <c r="N207" s="89">
        <v>715.5</v>
      </c>
      <c r="O207" s="89">
        <v>1371.5</v>
      </c>
      <c r="P207" s="89">
        <v>1443.75</v>
      </c>
      <c r="Q207" s="89">
        <v>682.5</v>
      </c>
      <c r="R207" s="89">
        <v>763.36</v>
      </c>
      <c r="S207" s="89">
        <v>1368.78</v>
      </c>
      <c r="T207" s="89">
        <v>1421.4199999999998</v>
      </c>
      <c r="U207" s="89">
        <v>737.03000000000009</v>
      </c>
      <c r="V207" s="89">
        <v>684.39</v>
      </c>
      <c r="W207" s="89"/>
      <c r="X207" s="90">
        <v>12659.730000000001</v>
      </c>
      <c r="Y207" s="91"/>
      <c r="Z207" s="92">
        <v>19.5</v>
      </c>
      <c r="AA207" s="92">
        <v>13</v>
      </c>
      <c r="AB207" s="92">
        <v>0.25</v>
      </c>
      <c r="AC207" s="92">
        <v>6.75</v>
      </c>
      <c r="AD207" s="95">
        <v>13.061904761904762</v>
      </c>
      <c r="AE207" s="95">
        <v>13.75</v>
      </c>
      <c r="AF207" s="95">
        <v>6.5</v>
      </c>
      <c r="AG207" s="92">
        <v>7.2500712318358813</v>
      </c>
      <c r="AH207" s="92">
        <v>13.000094975781174</v>
      </c>
      <c r="AI207" s="92">
        <v>13.500047487890585</v>
      </c>
      <c r="AJ207" s="92">
        <v>7</v>
      </c>
      <c r="AK207" s="92">
        <v>6.500047487890587</v>
      </c>
      <c r="AL207" s="130">
        <v>10.005180495441914</v>
      </c>
    </row>
    <row r="208" spans="1:38" x14ac:dyDescent="0.2">
      <c r="A208" s="69" t="s">
        <v>1449</v>
      </c>
      <c r="B208" s="74" t="s">
        <v>1019</v>
      </c>
      <c r="C208" s="74" t="s">
        <v>1020</v>
      </c>
      <c r="D208" s="74" t="s">
        <v>818</v>
      </c>
      <c r="E208" s="68">
        <v>33000</v>
      </c>
      <c r="F208" s="89">
        <v>0</v>
      </c>
      <c r="G208" s="89">
        <v>0</v>
      </c>
      <c r="H208" s="89">
        <v>0</v>
      </c>
      <c r="I208" s="89">
        <v>0</v>
      </c>
      <c r="J208" s="89"/>
      <c r="K208" s="89">
        <v>0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10</v>
      </c>
      <c r="U208" s="89">
        <v>0</v>
      </c>
      <c r="V208" s="89">
        <v>0</v>
      </c>
      <c r="W208" s="89"/>
      <c r="X208" s="90">
        <v>10</v>
      </c>
      <c r="Y208" s="91"/>
      <c r="Z208" s="92">
        <v>0</v>
      </c>
      <c r="AA208" s="92">
        <v>0</v>
      </c>
      <c r="AB208" s="92">
        <v>0</v>
      </c>
      <c r="AC208" s="92">
        <v>0</v>
      </c>
      <c r="AD208" s="95">
        <v>0</v>
      </c>
      <c r="AE208" s="95">
        <v>0</v>
      </c>
      <c r="AF208" s="95">
        <v>0</v>
      </c>
      <c r="AG208" s="92">
        <v>0</v>
      </c>
      <c r="AH208" s="92">
        <v>0</v>
      </c>
      <c r="AI208" s="92">
        <v>0</v>
      </c>
      <c r="AJ208" s="92">
        <v>0</v>
      </c>
      <c r="AK208" s="92">
        <v>0</v>
      </c>
      <c r="AL208" s="130">
        <v>0</v>
      </c>
    </row>
    <row r="209" spans="1:40" x14ac:dyDescent="0.2">
      <c r="A209" s="69" t="s">
        <v>1450</v>
      </c>
      <c r="B209" s="74" t="s">
        <v>1021</v>
      </c>
      <c r="C209" s="74" t="s">
        <v>1022</v>
      </c>
      <c r="D209" s="74" t="s">
        <v>818</v>
      </c>
      <c r="E209" s="68">
        <v>33000</v>
      </c>
      <c r="F209" s="89">
        <v>17.25</v>
      </c>
      <c r="G209" s="89">
        <v>17.25</v>
      </c>
      <c r="H209" s="89">
        <v>17.09</v>
      </c>
      <c r="I209" s="89">
        <v>17.14</v>
      </c>
      <c r="J209" s="89"/>
      <c r="K209" s="89">
        <v>17.25</v>
      </c>
      <c r="L209" s="89">
        <v>86.25</v>
      </c>
      <c r="M209" s="89">
        <v>34.5</v>
      </c>
      <c r="N209" s="89">
        <v>0</v>
      </c>
      <c r="O209" s="89">
        <v>0</v>
      </c>
      <c r="P209" s="89">
        <v>34.18</v>
      </c>
      <c r="Q209" s="89">
        <v>0</v>
      </c>
      <c r="R209" s="89">
        <v>68.56</v>
      </c>
      <c r="S209" s="89">
        <v>0</v>
      </c>
      <c r="T209" s="89">
        <v>17.14</v>
      </c>
      <c r="U209" s="89">
        <v>0</v>
      </c>
      <c r="V209" s="89">
        <v>68.56</v>
      </c>
      <c r="W209" s="89"/>
      <c r="X209" s="90">
        <v>326.44</v>
      </c>
      <c r="Y209" s="91"/>
      <c r="Z209" s="92">
        <v>1</v>
      </c>
      <c r="AA209" s="92">
        <v>5</v>
      </c>
      <c r="AB209" s="92">
        <v>2</v>
      </c>
      <c r="AC209" s="92">
        <v>0</v>
      </c>
      <c r="AD209" s="95">
        <v>0</v>
      </c>
      <c r="AE209" s="95">
        <v>2</v>
      </c>
      <c r="AF209" s="95">
        <v>0</v>
      </c>
      <c r="AG209" s="92">
        <v>4</v>
      </c>
      <c r="AH209" s="92">
        <v>0</v>
      </c>
      <c r="AI209" s="92">
        <v>1</v>
      </c>
      <c r="AJ209" s="92">
        <v>0</v>
      </c>
      <c r="AK209" s="92">
        <v>4</v>
      </c>
      <c r="AL209" s="130">
        <v>1.5833333333333333</v>
      </c>
    </row>
    <row r="210" spans="1:40" x14ac:dyDescent="0.2">
      <c r="A210" s="69" t="s">
        <v>1451</v>
      </c>
      <c r="B210" s="74" t="s">
        <v>1023</v>
      </c>
      <c r="C210" s="74" t="s">
        <v>1452</v>
      </c>
      <c r="D210" s="74" t="s">
        <v>818</v>
      </c>
      <c r="E210" s="68">
        <v>33000</v>
      </c>
      <c r="F210" s="89">
        <v>103.21</v>
      </c>
      <c r="G210" s="89">
        <v>104.42</v>
      </c>
      <c r="H210" s="89">
        <v>103.45</v>
      </c>
      <c r="I210" s="89">
        <v>103.74</v>
      </c>
      <c r="J210" s="89"/>
      <c r="K210" s="89">
        <v>0</v>
      </c>
      <c r="L210" s="89">
        <v>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/>
      <c r="X210" s="90">
        <v>0</v>
      </c>
      <c r="Y210" s="91"/>
      <c r="Z210" s="92">
        <v>0</v>
      </c>
      <c r="AA210" s="92">
        <v>0</v>
      </c>
      <c r="AB210" s="92">
        <v>0</v>
      </c>
      <c r="AC210" s="92">
        <v>0</v>
      </c>
      <c r="AD210" s="95">
        <v>0</v>
      </c>
      <c r="AE210" s="95">
        <v>0</v>
      </c>
      <c r="AF210" s="95">
        <v>0</v>
      </c>
      <c r="AG210" s="92">
        <v>0</v>
      </c>
      <c r="AH210" s="92">
        <v>0</v>
      </c>
      <c r="AI210" s="92">
        <v>0</v>
      </c>
      <c r="AJ210" s="92">
        <v>0</v>
      </c>
      <c r="AK210" s="92">
        <v>0</v>
      </c>
      <c r="AL210" s="130">
        <v>0</v>
      </c>
    </row>
    <row r="211" spans="1:40" x14ac:dyDescent="0.2">
      <c r="A211" s="69" t="s">
        <v>1453</v>
      </c>
      <c r="B211" s="74" t="s">
        <v>1024</v>
      </c>
      <c r="C211" s="74" t="s">
        <v>1454</v>
      </c>
      <c r="D211" s="74" t="s">
        <v>818</v>
      </c>
      <c r="E211" s="68">
        <v>33000</v>
      </c>
      <c r="F211" s="89">
        <v>6.35</v>
      </c>
      <c r="G211" s="89">
        <v>6.35</v>
      </c>
      <c r="H211" s="89">
        <v>6.29</v>
      </c>
      <c r="I211" s="89">
        <v>6.31</v>
      </c>
      <c r="J211" s="89"/>
      <c r="K211" s="89">
        <v>0</v>
      </c>
      <c r="L211" s="89">
        <v>0</v>
      </c>
      <c r="M211" s="8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  <c r="U211" s="89">
        <v>0</v>
      </c>
      <c r="V211" s="89">
        <v>0</v>
      </c>
      <c r="W211" s="89"/>
      <c r="X211" s="90">
        <v>0</v>
      </c>
      <c r="Y211" s="91"/>
      <c r="Z211" s="92">
        <v>0</v>
      </c>
      <c r="AA211" s="92">
        <v>0</v>
      </c>
      <c r="AB211" s="92">
        <v>0</v>
      </c>
      <c r="AC211" s="92">
        <v>0</v>
      </c>
      <c r="AD211" s="95">
        <v>0</v>
      </c>
      <c r="AE211" s="95">
        <v>0</v>
      </c>
      <c r="AF211" s="95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130">
        <v>0</v>
      </c>
    </row>
    <row r="212" spans="1:40" x14ac:dyDescent="0.2">
      <c r="A212" s="69" t="s">
        <v>1455</v>
      </c>
      <c r="B212" s="74" t="s">
        <v>1025</v>
      </c>
      <c r="C212" s="74" t="s">
        <v>1456</v>
      </c>
      <c r="D212" s="74" t="s">
        <v>818</v>
      </c>
      <c r="E212" s="68">
        <v>33000</v>
      </c>
      <c r="F212" s="89">
        <v>6.35</v>
      </c>
      <c r="G212" s="89">
        <v>6.35</v>
      </c>
      <c r="H212" s="89">
        <v>6.29</v>
      </c>
      <c r="I212" s="89">
        <v>6.31</v>
      </c>
      <c r="J212" s="89"/>
      <c r="K212" s="89">
        <v>0</v>
      </c>
      <c r="L212" s="89">
        <v>0</v>
      </c>
      <c r="M212" s="89">
        <v>0</v>
      </c>
      <c r="N212" s="89">
        <v>0</v>
      </c>
      <c r="O212" s="89">
        <v>6.29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</v>
      </c>
      <c r="V212" s="89">
        <v>0</v>
      </c>
      <c r="W212" s="94"/>
      <c r="X212" s="90">
        <v>6.29</v>
      </c>
      <c r="Y212" s="91"/>
      <c r="Z212" s="92">
        <v>0</v>
      </c>
      <c r="AA212" s="92">
        <v>0</v>
      </c>
      <c r="AB212" s="92">
        <v>0</v>
      </c>
      <c r="AC212" s="92">
        <v>0</v>
      </c>
      <c r="AD212" s="95">
        <v>1</v>
      </c>
      <c r="AE212" s="95">
        <v>0</v>
      </c>
      <c r="AF212" s="95">
        <v>0</v>
      </c>
      <c r="AG212" s="92">
        <v>0</v>
      </c>
      <c r="AH212" s="92">
        <v>0</v>
      </c>
      <c r="AI212" s="92">
        <v>0</v>
      </c>
      <c r="AJ212" s="92">
        <v>0</v>
      </c>
      <c r="AK212" s="92">
        <v>0</v>
      </c>
      <c r="AL212" s="130">
        <v>8.3333333333333329E-2</v>
      </c>
    </row>
    <row r="213" spans="1:40" x14ac:dyDescent="0.2">
      <c r="A213" s="69" t="s">
        <v>1457</v>
      </c>
      <c r="B213" s="74" t="s">
        <v>1026</v>
      </c>
      <c r="C213" s="74" t="s">
        <v>1027</v>
      </c>
      <c r="D213" s="74" t="s">
        <v>818</v>
      </c>
      <c r="E213" s="68">
        <v>33000</v>
      </c>
      <c r="F213" s="89">
        <v>0</v>
      </c>
      <c r="G213" s="89">
        <v>0</v>
      </c>
      <c r="H213" s="89">
        <v>0</v>
      </c>
      <c r="I213" s="89">
        <v>0</v>
      </c>
      <c r="J213" s="89"/>
      <c r="K213" s="89">
        <v>0</v>
      </c>
      <c r="L213" s="89">
        <v>-1.76</v>
      </c>
      <c r="M213" s="89">
        <v>-300</v>
      </c>
      <c r="N213" s="89">
        <v>-30</v>
      </c>
      <c r="O213" s="89">
        <v>-40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-16.16</v>
      </c>
      <c r="W213" s="94"/>
      <c r="X213" s="90">
        <v>-387.92</v>
      </c>
      <c r="Y213" s="91"/>
      <c r="Z213" s="92">
        <v>0</v>
      </c>
      <c r="AA213" s="92">
        <v>0</v>
      </c>
      <c r="AB213" s="92">
        <v>0</v>
      </c>
      <c r="AC213" s="92">
        <v>0</v>
      </c>
      <c r="AD213" s="95">
        <v>0</v>
      </c>
      <c r="AE213" s="95">
        <v>0</v>
      </c>
      <c r="AF213" s="95">
        <v>0</v>
      </c>
      <c r="AG213" s="92">
        <v>0</v>
      </c>
      <c r="AH213" s="92">
        <v>0</v>
      </c>
      <c r="AI213" s="92">
        <v>0</v>
      </c>
      <c r="AJ213" s="92">
        <v>0</v>
      </c>
      <c r="AK213" s="92">
        <v>0</v>
      </c>
      <c r="AL213" s="130">
        <v>0</v>
      </c>
    </row>
    <row r="214" spans="1:40" x14ac:dyDescent="0.2">
      <c r="A214" s="69" t="s">
        <v>1656</v>
      </c>
      <c r="B214" s="74" t="s">
        <v>1635</v>
      </c>
      <c r="C214" s="74" t="s">
        <v>1657</v>
      </c>
      <c r="D214" s="74" t="s">
        <v>818</v>
      </c>
      <c r="E214" s="68">
        <v>33000</v>
      </c>
      <c r="F214" s="89">
        <v>0</v>
      </c>
      <c r="G214" s="89">
        <v>0</v>
      </c>
      <c r="H214" s="89">
        <v>0</v>
      </c>
      <c r="I214" s="89">
        <v>0</v>
      </c>
      <c r="J214" s="89"/>
      <c r="K214" s="89">
        <v>0</v>
      </c>
      <c r="L214" s="89">
        <v>0</v>
      </c>
      <c r="M214" s="89">
        <v>0</v>
      </c>
      <c r="N214" s="89">
        <v>0</v>
      </c>
      <c r="O214" s="89">
        <v>-46.07</v>
      </c>
      <c r="P214" s="89">
        <v>0</v>
      </c>
      <c r="Q214" s="89">
        <v>-23.61</v>
      </c>
      <c r="R214" s="89">
        <v>0</v>
      </c>
      <c r="S214" s="89">
        <v>0</v>
      </c>
      <c r="T214" s="89">
        <v>0</v>
      </c>
      <c r="U214" s="89">
        <v>-4.41</v>
      </c>
      <c r="V214" s="89">
        <v>4.32</v>
      </c>
      <c r="W214" s="94"/>
      <c r="X214" s="90">
        <v>-69.77000000000001</v>
      </c>
      <c r="Y214" s="91"/>
      <c r="Z214" s="92">
        <v>0</v>
      </c>
      <c r="AA214" s="92">
        <v>0</v>
      </c>
      <c r="AB214" s="92">
        <v>0</v>
      </c>
      <c r="AC214" s="92">
        <v>0</v>
      </c>
      <c r="AD214" s="95">
        <v>0</v>
      </c>
      <c r="AE214" s="95">
        <v>0</v>
      </c>
      <c r="AF214" s="95">
        <v>0</v>
      </c>
      <c r="AG214" s="92">
        <v>0</v>
      </c>
      <c r="AH214" s="92">
        <v>0</v>
      </c>
      <c r="AI214" s="92">
        <v>0</v>
      </c>
      <c r="AJ214" s="92">
        <v>0</v>
      </c>
      <c r="AK214" s="92">
        <v>0</v>
      </c>
      <c r="AL214" s="130">
        <v>0</v>
      </c>
    </row>
    <row r="215" spans="1:40" ht="14.25" x14ac:dyDescent="0.2">
      <c r="A215" s="69" t="s">
        <v>1658</v>
      </c>
      <c r="B215" s="131" t="s">
        <v>1636</v>
      </c>
      <c r="C215" s="74" t="s">
        <v>1637</v>
      </c>
      <c r="D215" s="74" t="s">
        <v>818</v>
      </c>
      <c r="E215" s="68">
        <v>33000</v>
      </c>
      <c r="F215" s="89"/>
      <c r="G215" s="89"/>
      <c r="H215" s="89"/>
      <c r="I215" s="89">
        <v>0</v>
      </c>
      <c r="J215" s="89"/>
      <c r="K215" s="89">
        <v>0</v>
      </c>
      <c r="L215" s="89">
        <v>3160</v>
      </c>
      <c r="M215" s="89">
        <v>-960</v>
      </c>
      <c r="N215" s="89">
        <v>0</v>
      </c>
      <c r="O215" s="89">
        <v>-1100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</v>
      </c>
      <c r="X215" s="90">
        <v>1100</v>
      </c>
      <c r="Y215" s="91"/>
      <c r="Z215" s="92"/>
      <c r="AA215" s="92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</row>
    <row r="216" spans="1:40" x14ac:dyDescent="0.2">
      <c r="B216" s="74"/>
      <c r="C216" s="96" t="s">
        <v>1028</v>
      </c>
      <c r="D216" s="74"/>
      <c r="F216" s="89"/>
      <c r="G216" s="89"/>
      <c r="H216" s="89"/>
      <c r="I216" s="89">
        <v>0</v>
      </c>
      <c r="J216" s="97"/>
      <c r="K216" s="98">
        <v>669100.44000000006</v>
      </c>
      <c r="L216" s="98">
        <v>669577.51000000013</v>
      </c>
      <c r="M216" s="98">
        <v>675402.17</v>
      </c>
      <c r="N216" s="98">
        <v>636009.78000000014</v>
      </c>
      <c r="O216" s="98">
        <v>639508.89999999979</v>
      </c>
      <c r="P216" s="98">
        <v>657036.52</v>
      </c>
      <c r="Q216" s="98">
        <v>665335.85999999964</v>
      </c>
      <c r="R216" s="98">
        <v>673167</v>
      </c>
      <c r="S216" s="98">
        <v>680983.53</v>
      </c>
      <c r="T216" s="98">
        <v>683774.46000000031</v>
      </c>
      <c r="U216" s="98">
        <v>677940.1399999999</v>
      </c>
      <c r="V216" s="98">
        <v>676242.86000000022</v>
      </c>
      <c r="W216" s="94"/>
      <c r="X216" s="98">
        <v>8007672.3799999971</v>
      </c>
      <c r="Y216" s="100"/>
      <c r="Z216" s="92">
        <v>4275.321887041624</v>
      </c>
      <c r="AA216" s="92">
        <v>4118.071031040904</v>
      </c>
      <c r="AB216" s="92">
        <v>4108.3576299779343</v>
      </c>
      <c r="AC216" s="92">
        <v>3611.1435265710334</v>
      </c>
      <c r="AD216" s="92">
        <v>3661.7594828590736</v>
      </c>
      <c r="AE216" s="92">
        <v>3702.3996955664934</v>
      </c>
      <c r="AF216" s="92">
        <v>3737.1429636209996</v>
      </c>
      <c r="AG216" s="92">
        <v>3776.2394239761288</v>
      </c>
      <c r="AH216" s="92">
        <v>3816.8246351316184</v>
      </c>
      <c r="AI216" s="92">
        <v>3814.8536924004393</v>
      </c>
      <c r="AJ216" s="92">
        <v>3801.3197059955364</v>
      </c>
      <c r="AK216" s="92">
        <v>3798.3364708427171</v>
      </c>
      <c r="AL216" s="99">
        <v>4804.9383099139686</v>
      </c>
      <c r="AN216" s="123">
        <f>X216*$AO$4</f>
        <v>29724.674153027296</v>
      </c>
    </row>
    <row r="217" spans="1:40" x14ac:dyDescent="0.2">
      <c r="B217" s="74"/>
      <c r="C217" s="96"/>
      <c r="D217" s="74"/>
      <c r="E217" s="132"/>
      <c r="F217" s="89"/>
      <c r="G217" s="89"/>
      <c r="H217" s="89"/>
      <c r="I217" s="89"/>
      <c r="J217" s="97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94"/>
      <c r="X217" s="90"/>
      <c r="Y217" s="100"/>
      <c r="Z217" s="92"/>
      <c r="AA217" s="92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73">
        <v>2019.8458824153356</v>
      </c>
      <c r="AM217" s="69" t="s">
        <v>1029</v>
      </c>
    </row>
    <row r="218" spans="1:40" x14ac:dyDescent="0.2">
      <c r="B218" s="104" t="s">
        <v>1030</v>
      </c>
      <c r="C218" s="96"/>
      <c r="D218" s="74"/>
      <c r="E218" s="132"/>
      <c r="F218" s="89"/>
      <c r="G218" s="89"/>
      <c r="H218" s="89"/>
      <c r="I218" s="89"/>
      <c r="J218" s="97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94"/>
      <c r="X218" s="90"/>
      <c r="Y218" s="100"/>
      <c r="Z218" s="92"/>
      <c r="AA218" s="92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73">
        <v>2785.0924274986319</v>
      </c>
      <c r="AM218" s="69" t="s">
        <v>547</v>
      </c>
    </row>
    <row r="219" spans="1:40" x14ac:dyDescent="0.2">
      <c r="A219" s="69" t="s">
        <v>1458</v>
      </c>
      <c r="B219" s="74" t="s">
        <v>1031</v>
      </c>
      <c r="C219" s="74" t="s">
        <v>1032</v>
      </c>
      <c r="D219" s="74" t="s">
        <v>818</v>
      </c>
      <c r="E219" s="68">
        <v>33000</v>
      </c>
      <c r="F219" s="89">
        <v>2.4500000000000002</v>
      </c>
      <c r="G219" s="89">
        <v>2.4500000000000002</v>
      </c>
      <c r="H219" s="89">
        <v>3.2</v>
      </c>
      <c r="I219" s="89">
        <v>3.21</v>
      </c>
      <c r="J219" s="89"/>
      <c r="K219" s="89">
        <v>2638.65</v>
      </c>
      <c r="L219" s="89">
        <v>2640.49</v>
      </c>
      <c r="M219" s="89">
        <v>1463.94</v>
      </c>
      <c r="N219" s="89">
        <v>1384.25</v>
      </c>
      <c r="O219" s="89">
        <v>1923.2</v>
      </c>
      <c r="P219" s="89">
        <v>1910.4</v>
      </c>
      <c r="Q219" s="89">
        <v>1908.48</v>
      </c>
      <c r="R219" s="89">
        <v>1916.37</v>
      </c>
      <c r="S219" s="89">
        <v>1924.09</v>
      </c>
      <c r="T219" s="89">
        <v>2223.44</v>
      </c>
      <c r="U219" s="89">
        <v>3166.65</v>
      </c>
      <c r="V219" s="89">
        <v>3450.75</v>
      </c>
      <c r="W219" s="94"/>
      <c r="X219" s="90">
        <v>26550.71</v>
      </c>
      <c r="Y219" s="91"/>
      <c r="Z219" s="92">
        <v>1077</v>
      </c>
      <c r="AA219" s="92">
        <v>1077.7510204081632</v>
      </c>
      <c r="AB219" s="92">
        <v>597.52653061224487</v>
      </c>
      <c r="AC219" s="92">
        <v>565</v>
      </c>
      <c r="AD219" s="95">
        <v>601</v>
      </c>
      <c r="AE219" s="95">
        <v>597</v>
      </c>
      <c r="AF219" s="95">
        <v>596.4</v>
      </c>
      <c r="AG219" s="92">
        <v>597</v>
      </c>
      <c r="AH219" s="92">
        <v>599.40498442367596</v>
      </c>
      <c r="AI219" s="92">
        <v>692.66043613707166</v>
      </c>
      <c r="AJ219" s="92">
        <v>986.4953271028038</v>
      </c>
      <c r="AK219" s="92">
        <v>1075</v>
      </c>
      <c r="AL219" s="93">
        <v>755.18652489032991</v>
      </c>
    </row>
    <row r="220" spans="1:40" x14ac:dyDescent="0.2">
      <c r="A220" s="69" t="s">
        <v>1459</v>
      </c>
      <c r="B220" s="74" t="s">
        <v>1033</v>
      </c>
      <c r="C220" s="74" t="s">
        <v>1034</v>
      </c>
      <c r="D220" s="74" t="s">
        <v>1035</v>
      </c>
      <c r="E220" s="132">
        <v>33020</v>
      </c>
      <c r="F220" s="89">
        <v>1.7</v>
      </c>
      <c r="G220" s="89">
        <v>1.7</v>
      </c>
      <c r="H220" s="89">
        <v>2.2200000000000002</v>
      </c>
      <c r="I220" s="89">
        <v>2.23</v>
      </c>
      <c r="J220" s="89"/>
      <c r="K220" s="89">
        <v>17079.080000000002</v>
      </c>
      <c r="L220" s="89">
        <v>17136.87</v>
      </c>
      <c r="M220" s="89">
        <v>17969.77</v>
      </c>
      <c r="N220" s="89">
        <v>17939.25</v>
      </c>
      <c r="O220" s="89">
        <v>23434.38</v>
      </c>
      <c r="P220" s="89">
        <v>23469.899999999998</v>
      </c>
      <c r="Q220" s="89">
        <v>23634.400000000001</v>
      </c>
      <c r="R220" s="89">
        <v>23724.97</v>
      </c>
      <c r="S220" s="89">
        <v>23695.74</v>
      </c>
      <c r="T220" s="89">
        <v>23525.39</v>
      </c>
      <c r="U220" s="89">
        <v>22860.63</v>
      </c>
      <c r="V220" s="89">
        <v>22703.93</v>
      </c>
      <c r="W220" s="94"/>
      <c r="X220" s="90">
        <v>257174.31</v>
      </c>
      <c r="Y220" s="91"/>
      <c r="Z220" s="92">
        <v>10046.517647058825</v>
      </c>
      <c r="AA220" s="92">
        <v>10080.511764705881</v>
      </c>
      <c r="AB220" s="92">
        <v>10570.452941176471</v>
      </c>
      <c r="AC220" s="92">
        <v>10552.5</v>
      </c>
      <c r="AD220" s="95">
        <v>10556.027027027027</v>
      </c>
      <c r="AE220" s="95">
        <v>10572.027027027025</v>
      </c>
      <c r="AF220" s="95">
        <v>10646.126126126126</v>
      </c>
      <c r="AG220" s="92">
        <v>10639</v>
      </c>
      <c r="AH220" s="92">
        <v>10625.892376681615</v>
      </c>
      <c r="AI220" s="92">
        <v>10549.502242152466</v>
      </c>
      <c r="AJ220" s="92">
        <v>10251.403587443947</v>
      </c>
      <c r="AK220" s="92">
        <v>10181.134529147983</v>
      </c>
      <c r="AL220" s="93">
        <v>10439.257939045614</v>
      </c>
    </row>
    <row r="221" spans="1:40" x14ac:dyDescent="0.2">
      <c r="B221" s="74"/>
      <c r="C221" s="96"/>
      <c r="D221" s="74"/>
      <c r="E221" s="132"/>
      <c r="F221" s="89"/>
      <c r="G221" s="89"/>
      <c r="H221" s="89"/>
      <c r="I221" s="89"/>
      <c r="J221" s="97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94"/>
      <c r="X221" s="90"/>
      <c r="Y221" s="100"/>
      <c r="Z221" s="92"/>
      <c r="AA221" s="92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N221" s="73">
        <f>+AD216+'[12]2180 (Reg EA.) - Price Out'!AD198+'[12]2180 (FtL) - Price Out'!AA65</f>
        <v>3775.500953075883</v>
      </c>
    </row>
    <row r="222" spans="1:40" x14ac:dyDescent="0.2">
      <c r="B222" s="74"/>
      <c r="C222" s="96" t="s">
        <v>1036</v>
      </c>
      <c r="D222" s="74"/>
      <c r="E222" s="132"/>
      <c r="F222" s="89"/>
      <c r="G222" s="89"/>
      <c r="H222" s="89"/>
      <c r="I222" s="89"/>
      <c r="J222" s="97"/>
      <c r="K222" s="98">
        <v>19717.730000000003</v>
      </c>
      <c r="L222" s="98">
        <v>19777.36</v>
      </c>
      <c r="M222" s="98">
        <v>19433.71</v>
      </c>
      <c r="N222" s="98">
        <v>19323.5</v>
      </c>
      <c r="O222" s="98">
        <v>25357.58</v>
      </c>
      <c r="P222" s="98">
        <v>25380.3</v>
      </c>
      <c r="Q222" s="98">
        <v>25542.880000000001</v>
      </c>
      <c r="R222" s="98">
        <v>25641.34</v>
      </c>
      <c r="S222" s="98">
        <v>25619.83</v>
      </c>
      <c r="T222" s="98">
        <v>25748.829999999998</v>
      </c>
      <c r="U222" s="98">
        <v>26027.280000000002</v>
      </c>
      <c r="V222" s="98">
        <v>26154.68</v>
      </c>
      <c r="W222" s="94"/>
      <c r="X222" s="98">
        <v>283725.02</v>
      </c>
      <c r="Y222" s="100"/>
      <c r="Z222" s="98">
        <v>11123.517647058825</v>
      </c>
      <c r="AA222" s="98">
        <v>11158.262785114044</v>
      </c>
      <c r="AB222" s="98">
        <v>11167.979471788716</v>
      </c>
      <c r="AC222" s="98">
        <v>11117.5</v>
      </c>
      <c r="AD222" s="98">
        <v>11157.027027027027</v>
      </c>
      <c r="AE222" s="98">
        <v>11169.027027027025</v>
      </c>
      <c r="AF222" s="98">
        <v>11242.526126126126</v>
      </c>
      <c r="AG222" s="98">
        <v>11236</v>
      </c>
      <c r="AH222" s="98">
        <v>11225.297361105291</v>
      </c>
      <c r="AI222" s="98">
        <v>11242.162678289538</v>
      </c>
      <c r="AJ222" s="98">
        <v>11237.898914546751</v>
      </c>
      <c r="AK222" s="98">
        <v>11256.134529147983</v>
      </c>
      <c r="AL222" s="99">
        <v>11194.444463935944</v>
      </c>
      <c r="AN222" s="123">
        <f>X222*$AO$4</f>
        <v>1053.1941578460478</v>
      </c>
    </row>
    <row r="223" spans="1:40" x14ac:dyDescent="0.2">
      <c r="B223" s="74"/>
      <c r="C223" s="96"/>
      <c r="D223" s="74"/>
      <c r="E223" s="132"/>
      <c r="F223" s="89"/>
      <c r="G223" s="89"/>
      <c r="H223" s="89"/>
      <c r="I223" s="89"/>
      <c r="J223" s="97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90"/>
      <c r="Y223" s="100"/>
      <c r="Z223" s="92"/>
      <c r="AA223" s="92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</row>
    <row r="224" spans="1:40" x14ac:dyDescent="0.2">
      <c r="B224" s="74"/>
      <c r="C224" s="74"/>
      <c r="D224" s="74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90"/>
      <c r="Y224" s="91"/>
      <c r="Z224" s="92">
        <v>0</v>
      </c>
      <c r="AA224" s="92">
        <v>0</v>
      </c>
      <c r="AB224" s="95">
        <v>0</v>
      </c>
      <c r="AC224" s="95">
        <v>0</v>
      </c>
      <c r="AD224" s="95">
        <v>0</v>
      </c>
      <c r="AE224" s="95">
        <v>0</v>
      </c>
      <c r="AF224" s="95">
        <v>0</v>
      </c>
      <c r="AG224" s="95">
        <v>0</v>
      </c>
      <c r="AH224" s="95">
        <v>0</v>
      </c>
      <c r="AI224" s="95">
        <v>0</v>
      </c>
      <c r="AJ224" s="95">
        <v>0</v>
      </c>
      <c r="AK224" s="95">
        <v>0</v>
      </c>
    </row>
    <row r="225" spans="1:39" x14ac:dyDescent="0.2">
      <c r="F225" s="89"/>
      <c r="G225" s="89"/>
      <c r="H225" s="89"/>
      <c r="I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90"/>
      <c r="Y225" s="72"/>
      <c r="Z225" s="92"/>
      <c r="AA225" s="92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</row>
    <row r="226" spans="1:39" x14ac:dyDescent="0.2">
      <c r="F226" s="89"/>
      <c r="G226" s="89"/>
      <c r="H226" s="89"/>
      <c r="I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90"/>
      <c r="Y226" s="74"/>
      <c r="Z226" s="92"/>
      <c r="AA226" s="92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</row>
    <row r="227" spans="1:39" s="108" customFormat="1" ht="13.5" thickBot="1" x14ac:dyDescent="0.25">
      <c r="A227" s="133"/>
      <c r="B227" s="113" t="s">
        <v>1037</v>
      </c>
      <c r="C227" s="113"/>
      <c r="D227" s="113"/>
      <c r="E227" s="114"/>
      <c r="F227" s="115"/>
      <c r="G227" s="115"/>
      <c r="H227" s="115"/>
      <c r="I227" s="115"/>
      <c r="J227" s="113"/>
      <c r="K227" s="116">
        <v>688818.17</v>
      </c>
      <c r="L227" s="116">
        <v>689354.87000000011</v>
      </c>
      <c r="M227" s="116">
        <v>694835.88</v>
      </c>
      <c r="N227" s="116">
        <v>655333.28000000014</v>
      </c>
      <c r="O227" s="116">
        <v>664866.47999999975</v>
      </c>
      <c r="P227" s="116">
        <v>682416.82000000007</v>
      </c>
      <c r="Q227" s="116">
        <v>690878.73999999964</v>
      </c>
      <c r="R227" s="116">
        <v>698808.34</v>
      </c>
      <c r="S227" s="116">
        <v>706603.36</v>
      </c>
      <c r="T227" s="116">
        <v>709523.29000000027</v>
      </c>
      <c r="U227" s="116">
        <v>703967.41999999993</v>
      </c>
      <c r="V227" s="116">
        <v>702397.54000000027</v>
      </c>
      <c r="W227" s="116"/>
      <c r="X227" s="118">
        <v>8291397.3999999966</v>
      </c>
      <c r="Y227" s="134"/>
      <c r="Z227" s="92"/>
      <c r="AA227" s="92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M227" s="320">
        <f>X227*$AO$4</f>
        <v>30777.868310873342</v>
      </c>
    </row>
    <row r="228" spans="1:39" s="108" customFormat="1" x14ac:dyDescent="0.2">
      <c r="B228" s="66"/>
      <c r="C228" s="66"/>
      <c r="D228" s="66"/>
      <c r="E228" s="77"/>
      <c r="F228" s="89"/>
      <c r="G228" s="89"/>
      <c r="H228" s="89"/>
      <c r="I228" s="89"/>
      <c r="J228" s="127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90"/>
      <c r="Y228" s="135"/>
      <c r="Z228" s="92"/>
      <c r="AA228" s="92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</row>
    <row r="229" spans="1:39" x14ac:dyDescent="0.2">
      <c r="F229" s="89"/>
      <c r="G229" s="89"/>
      <c r="H229" s="89"/>
      <c r="I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90"/>
      <c r="Z229" s="92"/>
      <c r="AA229" s="92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</row>
    <row r="230" spans="1:39" x14ac:dyDescent="0.2">
      <c r="B230" s="83" t="s">
        <v>1038</v>
      </c>
      <c r="C230" s="83"/>
      <c r="D230" s="83"/>
      <c r="F230" s="89"/>
      <c r="G230" s="89"/>
      <c r="H230" s="89"/>
      <c r="I230" s="89"/>
      <c r="J230" s="84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90"/>
      <c r="Y230" s="129"/>
      <c r="Z230" s="92"/>
      <c r="AA230" s="92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</row>
    <row r="231" spans="1:39" x14ac:dyDescent="0.2">
      <c r="B231" s="83"/>
      <c r="C231" s="83"/>
      <c r="D231" s="83"/>
      <c r="F231" s="89"/>
      <c r="G231" s="89"/>
      <c r="H231" s="89"/>
      <c r="I231" s="89"/>
      <c r="J231" s="84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90"/>
      <c r="Y231" s="129"/>
      <c r="Z231" s="92"/>
      <c r="AA231" s="92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</row>
    <row r="232" spans="1:39" x14ac:dyDescent="0.2">
      <c r="B232" s="104" t="s">
        <v>1039</v>
      </c>
      <c r="C232" s="74"/>
      <c r="D232" s="74"/>
      <c r="F232" s="89"/>
      <c r="G232" s="89"/>
      <c r="H232" s="89"/>
      <c r="I232" s="89"/>
      <c r="J232" s="136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90"/>
      <c r="Y232" s="137"/>
      <c r="Z232" s="92"/>
      <c r="AA232" s="92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</row>
    <row r="233" spans="1:39" x14ac:dyDescent="0.2">
      <c r="A233" s="69" t="s">
        <v>1460</v>
      </c>
      <c r="B233" s="74" t="s">
        <v>1040</v>
      </c>
      <c r="C233" s="74" t="s">
        <v>1461</v>
      </c>
      <c r="D233" s="74" t="s">
        <v>1041</v>
      </c>
      <c r="E233" s="68">
        <v>31000</v>
      </c>
      <c r="F233" s="89">
        <v>150</v>
      </c>
      <c r="G233" s="89">
        <v>150</v>
      </c>
      <c r="H233" s="89">
        <v>150</v>
      </c>
      <c r="I233" s="89">
        <v>150</v>
      </c>
      <c r="J233" s="89"/>
      <c r="K233" s="89">
        <v>150</v>
      </c>
      <c r="L233" s="89">
        <v>0</v>
      </c>
      <c r="M233" s="89">
        <v>0</v>
      </c>
      <c r="N233" s="89">
        <v>0</v>
      </c>
      <c r="O233" s="89">
        <v>0</v>
      </c>
      <c r="P233" s="89">
        <v>0</v>
      </c>
      <c r="Q233" s="89">
        <v>0</v>
      </c>
      <c r="R233" s="89">
        <v>0</v>
      </c>
      <c r="S233" s="89">
        <v>0</v>
      </c>
      <c r="T233" s="89">
        <v>0</v>
      </c>
      <c r="U233" s="89">
        <v>150</v>
      </c>
      <c r="V233" s="89">
        <v>0</v>
      </c>
      <c r="W233" s="89"/>
      <c r="X233" s="90">
        <v>300</v>
      </c>
      <c r="Y233" s="91"/>
      <c r="Z233" s="92">
        <v>1</v>
      </c>
      <c r="AA233" s="92">
        <v>0</v>
      </c>
      <c r="AB233" s="92">
        <v>0</v>
      </c>
      <c r="AC233" s="92">
        <v>0</v>
      </c>
      <c r="AD233" s="95">
        <v>0</v>
      </c>
      <c r="AE233" s="95">
        <v>0</v>
      </c>
      <c r="AF233" s="95">
        <v>0</v>
      </c>
      <c r="AG233" s="92">
        <v>0</v>
      </c>
      <c r="AH233" s="92">
        <v>0</v>
      </c>
      <c r="AI233" s="92">
        <v>0</v>
      </c>
      <c r="AJ233" s="92">
        <v>1</v>
      </c>
      <c r="AK233" s="92">
        <v>0</v>
      </c>
      <c r="AL233" s="93">
        <v>0.16666666666666666</v>
      </c>
    </row>
    <row r="234" spans="1:39" x14ac:dyDescent="0.2">
      <c r="A234" s="69" t="s">
        <v>1462</v>
      </c>
      <c r="B234" s="74" t="s">
        <v>1042</v>
      </c>
      <c r="C234" s="74" t="s">
        <v>1043</v>
      </c>
      <c r="D234" s="74" t="s">
        <v>1041</v>
      </c>
      <c r="E234" s="68">
        <v>31000</v>
      </c>
      <c r="F234" s="89">
        <v>152</v>
      </c>
      <c r="G234" s="89">
        <v>152</v>
      </c>
      <c r="H234" s="89">
        <v>150.56</v>
      </c>
      <c r="I234" s="89">
        <v>150.97999999999999</v>
      </c>
      <c r="J234" s="89"/>
      <c r="K234" s="89">
        <v>9880</v>
      </c>
      <c r="L234" s="89">
        <v>9272</v>
      </c>
      <c r="M234" s="89">
        <v>10792</v>
      </c>
      <c r="N234" s="89">
        <v>4864</v>
      </c>
      <c r="O234" s="89">
        <v>6776.64</v>
      </c>
      <c r="P234" s="89">
        <v>9786.4</v>
      </c>
      <c r="Q234" s="89">
        <v>10087.519999999999</v>
      </c>
      <c r="R234" s="89">
        <v>9661.0399999999991</v>
      </c>
      <c r="S234" s="89">
        <v>9360.76</v>
      </c>
      <c r="T234" s="89">
        <v>8756.84</v>
      </c>
      <c r="U234" s="89">
        <v>10266.64</v>
      </c>
      <c r="V234" s="89">
        <v>9964.68</v>
      </c>
      <c r="W234" s="89"/>
      <c r="X234" s="90">
        <v>109468.51999999999</v>
      </c>
      <c r="Y234" s="91"/>
      <c r="Z234" s="92">
        <v>65</v>
      </c>
      <c r="AA234" s="92">
        <v>61</v>
      </c>
      <c r="AB234" s="92">
        <v>71</v>
      </c>
      <c r="AC234" s="92">
        <v>32</v>
      </c>
      <c r="AD234" s="95">
        <v>45.009564293304997</v>
      </c>
      <c r="AE234" s="95">
        <v>65</v>
      </c>
      <c r="AF234" s="95">
        <v>66.999999999999986</v>
      </c>
      <c r="AG234" s="92">
        <v>63.988872698370642</v>
      </c>
      <c r="AH234" s="92">
        <v>62.000000000000007</v>
      </c>
      <c r="AI234" s="92">
        <v>58.000000000000007</v>
      </c>
      <c r="AJ234" s="92">
        <v>68</v>
      </c>
      <c r="AK234" s="92">
        <v>66</v>
      </c>
      <c r="AL234" s="93">
        <v>60.333203082639642</v>
      </c>
    </row>
    <row r="235" spans="1:39" x14ac:dyDescent="0.2">
      <c r="A235" s="69" t="s">
        <v>1463</v>
      </c>
      <c r="B235" s="74" t="s">
        <v>1044</v>
      </c>
      <c r="C235" s="74" t="s">
        <v>1045</v>
      </c>
      <c r="D235" s="74" t="s">
        <v>1041</v>
      </c>
      <c r="E235" s="68">
        <v>31000</v>
      </c>
      <c r="F235" s="89">
        <v>159</v>
      </c>
      <c r="G235" s="89">
        <v>159</v>
      </c>
      <c r="H235" s="89">
        <v>157.5</v>
      </c>
      <c r="I235" s="89">
        <v>157.94</v>
      </c>
      <c r="J235" s="89"/>
      <c r="K235" s="89">
        <v>10971</v>
      </c>
      <c r="L235" s="89">
        <v>10335</v>
      </c>
      <c r="M235" s="89">
        <v>11130</v>
      </c>
      <c r="N235" s="89">
        <v>9858</v>
      </c>
      <c r="O235" s="89">
        <v>9766.5</v>
      </c>
      <c r="P235" s="89">
        <v>10552.5</v>
      </c>
      <c r="Q235" s="89">
        <v>10867.5</v>
      </c>
      <c r="R235" s="89">
        <v>10580.66</v>
      </c>
      <c r="S235" s="89">
        <v>11055.8</v>
      </c>
      <c r="T235" s="89">
        <v>10266.1</v>
      </c>
      <c r="U235" s="89">
        <v>10266.1</v>
      </c>
      <c r="V235" s="89">
        <v>11529.62</v>
      </c>
      <c r="W235" s="89"/>
      <c r="X235" s="90">
        <v>127178.78000000001</v>
      </c>
      <c r="Y235" s="91"/>
      <c r="Z235" s="92">
        <v>69</v>
      </c>
      <c r="AA235" s="92">
        <v>65</v>
      </c>
      <c r="AB235" s="92">
        <v>70</v>
      </c>
      <c r="AC235" s="92">
        <v>62</v>
      </c>
      <c r="AD235" s="95">
        <v>62.009523809523813</v>
      </c>
      <c r="AE235" s="95">
        <v>67</v>
      </c>
      <c r="AF235" s="95">
        <v>69</v>
      </c>
      <c r="AG235" s="92">
        <v>66.991642395846526</v>
      </c>
      <c r="AH235" s="92">
        <v>70</v>
      </c>
      <c r="AI235" s="92">
        <v>65</v>
      </c>
      <c r="AJ235" s="92">
        <v>65</v>
      </c>
      <c r="AK235" s="92">
        <v>73</v>
      </c>
      <c r="AL235" s="93">
        <v>67.000097183780852</v>
      </c>
    </row>
    <row r="236" spans="1:39" x14ac:dyDescent="0.2">
      <c r="A236" s="69" t="s">
        <v>1464</v>
      </c>
      <c r="B236" s="74" t="s">
        <v>1046</v>
      </c>
      <c r="C236" s="74" t="s">
        <v>1047</v>
      </c>
      <c r="D236" s="74" t="s">
        <v>1041</v>
      </c>
      <c r="E236" s="68">
        <v>31000</v>
      </c>
      <c r="F236" s="89">
        <v>165</v>
      </c>
      <c r="G236" s="89">
        <v>165</v>
      </c>
      <c r="H236" s="89">
        <v>163.44</v>
      </c>
      <c r="I236" s="89">
        <v>163.89</v>
      </c>
      <c r="J236" s="89"/>
      <c r="K236" s="89">
        <v>21780</v>
      </c>
      <c r="L236" s="89">
        <v>21780</v>
      </c>
      <c r="M236" s="89">
        <v>25575</v>
      </c>
      <c r="N236" s="89">
        <v>19635</v>
      </c>
      <c r="O236" s="89">
        <v>19454.039999999997</v>
      </c>
      <c r="P236" s="89">
        <v>26477.279999999999</v>
      </c>
      <c r="Q236" s="89">
        <v>25528.27</v>
      </c>
      <c r="R236" s="89">
        <v>25397.55</v>
      </c>
      <c r="S236" s="89">
        <v>23927.94</v>
      </c>
      <c r="T236" s="89">
        <v>25239.06</v>
      </c>
      <c r="U236" s="89">
        <v>23436.27</v>
      </c>
      <c r="V236" s="89">
        <v>22780.71</v>
      </c>
      <c r="W236" s="89"/>
      <c r="X236" s="90">
        <v>281011.12</v>
      </c>
      <c r="Y236" s="91"/>
      <c r="Z236" s="92">
        <v>132</v>
      </c>
      <c r="AA236" s="92">
        <v>132</v>
      </c>
      <c r="AB236" s="92">
        <v>155</v>
      </c>
      <c r="AC236" s="92">
        <v>119</v>
      </c>
      <c r="AD236" s="95">
        <v>119.02863436123347</v>
      </c>
      <c r="AE236" s="95">
        <v>162</v>
      </c>
      <c r="AF236" s="95">
        <v>156.1935266764562</v>
      </c>
      <c r="AG236" s="92">
        <v>154.9670510708402</v>
      </c>
      <c r="AH236" s="92">
        <v>146</v>
      </c>
      <c r="AI236" s="92">
        <v>154.00000000000003</v>
      </c>
      <c r="AJ236" s="92">
        <v>143.00000000000003</v>
      </c>
      <c r="AK236" s="92">
        <v>139</v>
      </c>
      <c r="AL236" s="93">
        <v>142.68243434237749</v>
      </c>
    </row>
    <row r="237" spans="1:39" x14ac:dyDescent="0.2">
      <c r="A237" s="69" t="s">
        <v>1465</v>
      </c>
      <c r="B237" s="74" t="s">
        <v>1048</v>
      </c>
      <c r="C237" s="74" t="s">
        <v>1466</v>
      </c>
      <c r="D237" s="74"/>
      <c r="F237" s="89">
        <v>152</v>
      </c>
      <c r="G237" s="89">
        <v>152</v>
      </c>
      <c r="H237" s="89">
        <v>150.56</v>
      </c>
      <c r="I237" s="89">
        <v>150.97999999999999</v>
      </c>
      <c r="J237" s="89"/>
      <c r="K237" s="89">
        <v>456</v>
      </c>
      <c r="L237" s="89">
        <v>304</v>
      </c>
      <c r="M237" s="89">
        <v>760</v>
      </c>
      <c r="N237" s="89">
        <v>152</v>
      </c>
      <c r="O237" s="89">
        <v>302.56</v>
      </c>
      <c r="P237" s="89">
        <v>752.8</v>
      </c>
      <c r="Q237" s="89">
        <v>451.68</v>
      </c>
      <c r="R237" s="89">
        <v>603.91999999999996</v>
      </c>
      <c r="S237" s="89">
        <v>452.94</v>
      </c>
      <c r="T237" s="89">
        <v>452.94</v>
      </c>
      <c r="U237" s="89">
        <v>603.91999999999996</v>
      </c>
      <c r="V237" s="89">
        <v>603.91999999999996</v>
      </c>
      <c r="W237" s="89"/>
      <c r="X237" s="90">
        <v>5896.6799999999994</v>
      </c>
      <c r="Y237" s="91"/>
      <c r="Z237" s="92">
        <v>3</v>
      </c>
      <c r="AA237" s="92">
        <v>2</v>
      </c>
      <c r="AB237" s="92">
        <v>5</v>
      </c>
      <c r="AC237" s="92">
        <v>1</v>
      </c>
      <c r="AD237" s="95">
        <v>2.0095642933049946</v>
      </c>
      <c r="AE237" s="95">
        <v>5</v>
      </c>
      <c r="AF237" s="95">
        <v>3</v>
      </c>
      <c r="AG237" s="92">
        <v>4</v>
      </c>
      <c r="AH237" s="92">
        <v>3</v>
      </c>
      <c r="AI237" s="92">
        <v>3</v>
      </c>
      <c r="AJ237" s="92">
        <v>4</v>
      </c>
      <c r="AK237" s="92">
        <v>4</v>
      </c>
      <c r="AL237" s="93">
        <v>3.2507970244420825</v>
      </c>
    </row>
    <row r="238" spans="1:39" x14ac:dyDescent="0.2">
      <c r="A238" s="69" t="s">
        <v>1467</v>
      </c>
      <c r="B238" s="74" t="s">
        <v>1049</v>
      </c>
      <c r="C238" s="74" t="s">
        <v>1050</v>
      </c>
      <c r="D238" s="74" t="s">
        <v>1041</v>
      </c>
      <c r="E238" s="68">
        <v>31000</v>
      </c>
      <c r="F238" s="89">
        <v>152</v>
      </c>
      <c r="G238" s="89">
        <v>152</v>
      </c>
      <c r="H238" s="89">
        <v>150.56</v>
      </c>
      <c r="I238" s="89">
        <v>150.97999999999999</v>
      </c>
      <c r="J238" s="89"/>
      <c r="K238" s="89">
        <v>304</v>
      </c>
      <c r="L238" s="89">
        <v>0</v>
      </c>
      <c r="M238" s="89">
        <v>304</v>
      </c>
      <c r="N238" s="89">
        <v>152</v>
      </c>
      <c r="O238" s="89">
        <v>150.56</v>
      </c>
      <c r="P238" s="89">
        <v>150.56</v>
      </c>
      <c r="Q238" s="89">
        <v>0</v>
      </c>
      <c r="R238" s="89">
        <v>452.94</v>
      </c>
      <c r="S238" s="89">
        <v>452.94</v>
      </c>
      <c r="T238" s="89">
        <v>452.94</v>
      </c>
      <c r="U238" s="89">
        <v>452.94</v>
      </c>
      <c r="V238" s="89">
        <v>150.97999999999999</v>
      </c>
      <c r="W238" s="89"/>
      <c r="X238" s="90">
        <v>3023.86</v>
      </c>
      <c r="Y238" s="91"/>
      <c r="Z238" s="92">
        <v>2</v>
      </c>
      <c r="AA238" s="92">
        <v>0</v>
      </c>
      <c r="AB238" s="92">
        <v>2</v>
      </c>
      <c r="AC238" s="92">
        <v>1</v>
      </c>
      <c r="AD238" s="95">
        <v>1</v>
      </c>
      <c r="AE238" s="95">
        <v>1</v>
      </c>
      <c r="AF238" s="95">
        <v>0</v>
      </c>
      <c r="AG238" s="92">
        <v>3</v>
      </c>
      <c r="AH238" s="92">
        <v>3</v>
      </c>
      <c r="AI238" s="92">
        <v>3</v>
      </c>
      <c r="AJ238" s="92">
        <v>3</v>
      </c>
      <c r="AK238" s="92">
        <v>1</v>
      </c>
      <c r="AL238" s="93">
        <v>1.6666666666666667</v>
      </c>
    </row>
    <row r="239" spans="1:39" x14ac:dyDescent="0.2">
      <c r="A239" s="69" t="s">
        <v>1468</v>
      </c>
      <c r="B239" s="74" t="s">
        <v>1051</v>
      </c>
      <c r="C239" s="74" t="s">
        <v>1052</v>
      </c>
      <c r="D239" s="74" t="s">
        <v>1041</v>
      </c>
      <c r="E239" s="68">
        <v>31000</v>
      </c>
      <c r="F239" s="89">
        <v>159</v>
      </c>
      <c r="G239" s="89">
        <v>159</v>
      </c>
      <c r="H239" s="89">
        <v>157.5</v>
      </c>
      <c r="I239" s="89">
        <v>157.94</v>
      </c>
      <c r="J239" s="89"/>
      <c r="K239" s="89">
        <v>159</v>
      </c>
      <c r="L239" s="89">
        <v>0</v>
      </c>
      <c r="M239" s="89">
        <v>0</v>
      </c>
      <c r="N239" s="89">
        <v>318</v>
      </c>
      <c r="O239" s="89">
        <v>157.5</v>
      </c>
      <c r="P239" s="89">
        <v>0</v>
      </c>
      <c r="Q239" s="89">
        <v>472.5</v>
      </c>
      <c r="R239" s="89">
        <v>315.88</v>
      </c>
      <c r="S239" s="89">
        <v>631.76</v>
      </c>
      <c r="T239" s="89">
        <v>315.88</v>
      </c>
      <c r="U239" s="89">
        <v>0</v>
      </c>
      <c r="V239" s="89">
        <v>473.82</v>
      </c>
      <c r="W239" s="89"/>
      <c r="X239" s="90">
        <v>2844.3400000000006</v>
      </c>
      <c r="Y239" s="91"/>
      <c r="Z239" s="92">
        <v>1</v>
      </c>
      <c r="AA239" s="92">
        <v>0</v>
      </c>
      <c r="AB239" s="92">
        <v>0</v>
      </c>
      <c r="AC239" s="92">
        <v>2</v>
      </c>
      <c r="AD239" s="95">
        <v>1</v>
      </c>
      <c r="AE239" s="95">
        <v>0</v>
      </c>
      <c r="AF239" s="95">
        <v>3</v>
      </c>
      <c r="AG239" s="92">
        <v>2</v>
      </c>
      <c r="AH239" s="92">
        <v>4</v>
      </c>
      <c r="AI239" s="92">
        <v>2</v>
      </c>
      <c r="AJ239" s="92">
        <v>0</v>
      </c>
      <c r="AK239" s="92">
        <v>3</v>
      </c>
      <c r="AL239" s="93">
        <v>1.5</v>
      </c>
    </row>
    <row r="240" spans="1:39" x14ac:dyDescent="0.2">
      <c r="A240" s="69" t="s">
        <v>1469</v>
      </c>
      <c r="B240" s="74" t="s">
        <v>1053</v>
      </c>
      <c r="C240" s="74" t="s">
        <v>1054</v>
      </c>
      <c r="D240" s="74" t="s">
        <v>1041</v>
      </c>
      <c r="E240" s="68">
        <v>31000</v>
      </c>
      <c r="F240" s="89">
        <v>165</v>
      </c>
      <c r="G240" s="89">
        <v>165</v>
      </c>
      <c r="H240" s="89">
        <v>163.44</v>
      </c>
      <c r="I240" s="89">
        <v>163.89</v>
      </c>
      <c r="J240" s="89"/>
      <c r="K240" s="89">
        <v>0</v>
      </c>
      <c r="L240" s="89">
        <v>0</v>
      </c>
      <c r="M240" s="89">
        <v>0</v>
      </c>
      <c r="N240" s="89">
        <v>330</v>
      </c>
      <c r="O240" s="89">
        <v>163.44</v>
      </c>
      <c r="P240" s="89">
        <v>326.88</v>
      </c>
      <c r="Q240" s="89">
        <v>163.44</v>
      </c>
      <c r="R240" s="89">
        <v>0</v>
      </c>
      <c r="S240" s="89">
        <v>163.89</v>
      </c>
      <c r="T240" s="89">
        <v>0</v>
      </c>
      <c r="U240" s="89">
        <v>163.89</v>
      </c>
      <c r="V240" s="89">
        <v>655.56</v>
      </c>
      <c r="W240" s="89"/>
      <c r="X240" s="90">
        <v>1967.1</v>
      </c>
      <c r="Y240" s="91"/>
      <c r="Z240" s="92">
        <v>0</v>
      </c>
      <c r="AA240" s="92">
        <v>0</v>
      </c>
      <c r="AB240" s="92">
        <v>0</v>
      </c>
      <c r="AC240" s="92">
        <v>2</v>
      </c>
      <c r="AD240" s="95">
        <v>1</v>
      </c>
      <c r="AE240" s="95">
        <v>2</v>
      </c>
      <c r="AF240" s="95">
        <v>1</v>
      </c>
      <c r="AG240" s="92">
        <v>0</v>
      </c>
      <c r="AH240" s="92">
        <v>1</v>
      </c>
      <c r="AI240" s="92">
        <v>0</v>
      </c>
      <c r="AJ240" s="92">
        <v>1</v>
      </c>
      <c r="AK240" s="92">
        <v>4</v>
      </c>
      <c r="AL240" s="93">
        <v>1</v>
      </c>
    </row>
    <row r="241" spans="1:38" x14ac:dyDescent="0.2">
      <c r="A241" s="69" t="s">
        <v>1470</v>
      </c>
      <c r="B241" s="74" t="s">
        <v>1055</v>
      </c>
      <c r="C241" s="74" t="s">
        <v>1056</v>
      </c>
      <c r="D241" s="74"/>
      <c r="F241" s="89">
        <v>159</v>
      </c>
      <c r="G241" s="89">
        <v>159</v>
      </c>
      <c r="H241" s="89">
        <v>157.5</v>
      </c>
      <c r="I241" s="89">
        <v>157.94</v>
      </c>
      <c r="J241" s="89"/>
      <c r="K241" s="89">
        <v>318</v>
      </c>
      <c r="L241" s="89">
        <v>159</v>
      </c>
      <c r="M241" s="89">
        <v>477</v>
      </c>
      <c r="N241" s="89">
        <v>159</v>
      </c>
      <c r="O241" s="89">
        <v>157.5</v>
      </c>
      <c r="P241" s="89">
        <v>315</v>
      </c>
      <c r="Q241" s="89">
        <v>315</v>
      </c>
      <c r="R241" s="89">
        <v>157.94</v>
      </c>
      <c r="S241" s="89">
        <v>157.94</v>
      </c>
      <c r="T241" s="89">
        <v>315.88</v>
      </c>
      <c r="U241" s="89">
        <v>157.94</v>
      </c>
      <c r="V241" s="89">
        <v>157.94</v>
      </c>
      <c r="W241" s="89"/>
      <c r="X241" s="90">
        <v>2848.1400000000003</v>
      </c>
      <c r="Y241" s="91"/>
      <c r="Z241" s="92">
        <v>2</v>
      </c>
      <c r="AA241" s="92">
        <v>1</v>
      </c>
      <c r="AB241" s="92">
        <v>3</v>
      </c>
      <c r="AC241" s="92">
        <v>1</v>
      </c>
      <c r="AD241" s="95">
        <v>1</v>
      </c>
      <c r="AE241" s="95">
        <v>2</v>
      </c>
      <c r="AF241" s="95">
        <v>2</v>
      </c>
      <c r="AG241" s="92">
        <v>1</v>
      </c>
      <c r="AH241" s="92">
        <v>1</v>
      </c>
      <c r="AI241" s="92">
        <v>2</v>
      </c>
      <c r="AJ241" s="92">
        <v>1</v>
      </c>
      <c r="AK241" s="92">
        <v>1</v>
      </c>
      <c r="AL241" s="93">
        <v>1.5</v>
      </c>
    </row>
    <row r="242" spans="1:38" x14ac:dyDescent="0.2">
      <c r="A242" s="69" t="s">
        <v>1471</v>
      </c>
      <c r="B242" s="74" t="s">
        <v>1057</v>
      </c>
      <c r="C242" s="74" t="s">
        <v>1058</v>
      </c>
      <c r="D242" s="74" t="s">
        <v>1041</v>
      </c>
      <c r="E242" s="68">
        <v>31000</v>
      </c>
      <c r="F242" s="89">
        <v>179</v>
      </c>
      <c r="G242" s="89">
        <v>179</v>
      </c>
      <c r="H242" s="89">
        <v>177.31</v>
      </c>
      <c r="I242" s="89">
        <v>177.8</v>
      </c>
      <c r="J242" s="89"/>
      <c r="K242" s="89">
        <v>6086</v>
      </c>
      <c r="L242" s="89">
        <v>5907</v>
      </c>
      <c r="M242" s="89">
        <v>5012</v>
      </c>
      <c r="N242" s="89">
        <v>6265</v>
      </c>
      <c r="O242" s="89">
        <v>5677.3</v>
      </c>
      <c r="P242" s="89">
        <v>6028.54</v>
      </c>
      <c r="Q242" s="89">
        <v>5673.92</v>
      </c>
      <c r="R242" s="89">
        <v>5334</v>
      </c>
      <c r="S242" s="89">
        <v>5511.8</v>
      </c>
      <c r="T242" s="89">
        <v>5511.8</v>
      </c>
      <c r="U242" s="89">
        <v>5689.6</v>
      </c>
      <c r="V242" s="89">
        <v>6400.8</v>
      </c>
      <c r="W242" s="89"/>
      <c r="X242" s="90">
        <v>69097.759999999995</v>
      </c>
      <c r="Y242" s="91"/>
      <c r="Z242" s="92">
        <v>34</v>
      </c>
      <c r="AA242" s="92">
        <v>33</v>
      </c>
      <c r="AB242" s="92">
        <v>28</v>
      </c>
      <c r="AC242" s="92">
        <v>35</v>
      </c>
      <c r="AD242" s="95">
        <v>32.019062658620498</v>
      </c>
      <c r="AE242" s="95">
        <v>34</v>
      </c>
      <c r="AF242" s="95">
        <v>32</v>
      </c>
      <c r="AG242" s="92">
        <v>29.999999999999996</v>
      </c>
      <c r="AH242" s="92">
        <v>31</v>
      </c>
      <c r="AI242" s="92">
        <v>31</v>
      </c>
      <c r="AJ242" s="92">
        <v>32</v>
      </c>
      <c r="AK242" s="92">
        <v>36</v>
      </c>
      <c r="AL242" s="93">
        <v>32.334921888218375</v>
      </c>
    </row>
    <row r="243" spans="1:38" x14ac:dyDescent="0.2">
      <c r="A243" s="69" t="s">
        <v>1472</v>
      </c>
      <c r="B243" s="74" t="s">
        <v>1059</v>
      </c>
      <c r="C243" s="74" t="s">
        <v>1060</v>
      </c>
      <c r="D243" s="74" t="s">
        <v>1041</v>
      </c>
      <c r="E243" s="68">
        <v>31000</v>
      </c>
      <c r="F243" s="89">
        <v>198.5</v>
      </c>
      <c r="G243" s="89">
        <v>198.5</v>
      </c>
      <c r="H243" s="89">
        <v>196.63</v>
      </c>
      <c r="I243" s="89">
        <v>197.18</v>
      </c>
      <c r="J243" s="89"/>
      <c r="K243" s="89">
        <v>11116</v>
      </c>
      <c r="L243" s="89">
        <v>10322</v>
      </c>
      <c r="M243" s="89">
        <v>11116</v>
      </c>
      <c r="N243" s="89">
        <v>10719</v>
      </c>
      <c r="O243" s="89">
        <v>10427</v>
      </c>
      <c r="P243" s="89">
        <v>11207.91</v>
      </c>
      <c r="Q243" s="89">
        <v>11404.54</v>
      </c>
      <c r="R243" s="89">
        <v>8872</v>
      </c>
      <c r="S243" s="89">
        <v>10844.9</v>
      </c>
      <c r="T243" s="89">
        <v>10450.540000000001</v>
      </c>
      <c r="U243" s="89">
        <v>9464.64</v>
      </c>
      <c r="V243" s="89">
        <v>10056.18</v>
      </c>
      <c r="W243" s="89"/>
      <c r="X243" s="90">
        <v>126000.71000000002</v>
      </c>
      <c r="Y243" s="91"/>
      <c r="Z243" s="92">
        <v>56</v>
      </c>
      <c r="AA243" s="92">
        <v>52</v>
      </c>
      <c r="AB243" s="92">
        <v>56</v>
      </c>
      <c r="AC243" s="92">
        <v>54</v>
      </c>
      <c r="AD243" s="95">
        <v>53.028530743019886</v>
      </c>
      <c r="AE243" s="95">
        <v>57</v>
      </c>
      <c r="AF243" s="95">
        <v>58.000000000000007</v>
      </c>
      <c r="AG243" s="92">
        <v>44.994421340906783</v>
      </c>
      <c r="AH243" s="92">
        <v>54.999999999999993</v>
      </c>
      <c r="AI243" s="92">
        <v>53</v>
      </c>
      <c r="AJ243" s="92">
        <v>47.999999999999993</v>
      </c>
      <c r="AK243" s="92">
        <v>51</v>
      </c>
      <c r="AL243" s="93">
        <v>53.16857934032722</v>
      </c>
    </row>
    <row r="244" spans="1:38" x14ac:dyDescent="0.2">
      <c r="A244" s="69" t="s">
        <v>1473</v>
      </c>
      <c r="B244" s="74" t="s">
        <v>1061</v>
      </c>
      <c r="C244" s="74" t="s">
        <v>1062</v>
      </c>
      <c r="D244" s="74" t="s">
        <v>1041</v>
      </c>
      <c r="E244" s="68">
        <v>31000</v>
      </c>
      <c r="F244" s="89">
        <v>218.5</v>
      </c>
      <c r="G244" s="89">
        <v>218.5</v>
      </c>
      <c r="H244" s="89">
        <v>216.44</v>
      </c>
      <c r="I244" s="89">
        <v>217.04</v>
      </c>
      <c r="J244" s="89"/>
      <c r="K244" s="89">
        <v>13547</v>
      </c>
      <c r="L244" s="89">
        <v>11799</v>
      </c>
      <c r="M244" s="89">
        <v>15076.5</v>
      </c>
      <c r="N244" s="89">
        <v>10269.5</v>
      </c>
      <c r="O244" s="89">
        <v>9092.5400000000009</v>
      </c>
      <c r="P244" s="89">
        <v>11471.32</v>
      </c>
      <c r="Q244" s="89">
        <v>13852.16</v>
      </c>
      <c r="R244" s="89">
        <v>12152.44</v>
      </c>
      <c r="S244" s="89">
        <v>11720.16</v>
      </c>
      <c r="T244" s="89">
        <v>14324.64</v>
      </c>
      <c r="U244" s="89">
        <v>13456.48</v>
      </c>
      <c r="V244" s="89">
        <v>12371.28</v>
      </c>
      <c r="W244" s="89"/>
      <c r="X244" s="90">
        <v>149133.02000000002</v>
      </c>
      <c r="Y244" s="91"/>
      <c r="Z244" s="92">
        <v>62</v>
      </c>
      <c r="AA244" s="92">
        <v>54</v>
      </c>
      <c r="AB244" s="92">
        <v>69</v>
      </c>
      <c r="AC244" s="92">
        <v>47</v>
      </c>
      <c r="AD244" s="95">
        <v>42.009517649233047</v>
      </c>
      <c r="AE244" s="95">
        <v>53</v>
      </c>
      <c r="AF244" s="95">
        <v>64</v>
      </c>
      <c r="AG244" s="92">
        <v>55.991706597862148</v>
      </c>
      <c r="AH244" s="92">
        <v>54</v>
      </c>
      <c r="AI244" s="92">
        <v>66</v>
      </c>
      <c r="AJ244" s="92">
        <v>62</v>
      </c>
      <c r="AK244" s="92">
        <v>57.000000000000007</v>
      </c>
      <c r="AL244" s="93">
        <v>57.166768687257935</v>
      </c>
    </row>
    <row r="245" spans="1:38" x14ac:dyDescent="0.2">
      <c r="A245" s="69" t="s">
        <v>1474</v>
      </c>
      <c r="B245" s="74" t="s">
        <v>1063</v>
      </c>
      <c r="C245" s="74" t="s">
        <v>1064</v>
      </c>
      <c r="D245" s="74" t="s">
        <v>1041</v>
      </c>
      <c r="E245" s="68">
        <v>31000</v>
      </c>
      <c r="F245" s="89">
        <v>238</v>
      </c>
      <c r="G245" s="89">
        <v>238</v>
      </c>
      <c r="H245" s="89">
        <v>235.75</v>
      </c>
      <c r="I245" s="89">
        <v>236.4</v>
      </c>
      <c r="J245" s="89"/>
      <c r="K245" s="89">
        <v>5236</v>
      </c>
      <c r="L245" s="89">
        <v>4284</v>
      </c>
      <c r="M245" s="89">
        <v>4522</v>
      </c>
      <c r="N245" s="89">
        <v>2142</v>
      </c>
      <c r="O245" s="89">
        <v>2831.25</v>
      </c>
      <c r="P245" s="89">
        <v>3772</v>
      </c>
      <c r="Q245" s="89">
        <v>2829</v>
      </c>
      <c r="R245" s="89">
        <v>2364</v>
      </c>
      <c r="S245" s="89">
        <v>2836.8</v>
      </c>
      <c r="T245" s="89">
        <v>3546</v>
      </c>
      <c r="U245" s="89">
        <v>3309.6</v>
      </c>
      <c r="V245" s="89">
        <v>3073.2</v>
      </c>
      <c r="W245" s="89"/>
      <c r="X245" s="90">
        <v>40745.85</v>
      </c>
      <c r="Y245" s="91"/>
      <c r="Z245" s="92">
        <v>22</v>
      </c>
      <c r="AA245" s="92">
        <v>18</v>
      </c>
      <c r="AB245" s="92">
        <v>19</v>
      </c>
      <c r="AC245" s="92">
        <v>9</v>
      </c>
      <c r="AD245" s="95">
        <v>12.009544008483562</v>
      </c>
      <c r="AE245" s="95">
        <v>16</v>
      </c>
      <c r="AF245" s="95">
        <v>12</v>
      </c>
      <c r="AG245" s="92">
        <v>10</v>
      </c>
      <c r="AH245" s="92">
        <v>12</v>
      </c>
      <c r="AI245" s="92">
        <v>15</v>
      </c>
      <c r="AJ245" s="92">
        <v>14</v>
      </c>
      <c r="AK245" s="92">
        <v>12.999999999999998</v>
      </c>
      <c r="AL245" s="93">
        <v>14.334128667373628</v>
      </c>
    </row>
    <row r="246" spans="1:38" x14ac:dyDescent="0.2">
      <c r="A246" s="69" t="s">
        <v>1475</v>
      </c>
      <c r="B246" s="74" t="s">
        <v>1065</v>
      </c>
      <c r="C246" s="74" t="s">
        <v>1066</v>
      </c>
      <c r="D246" s="74" t="s">
        <v>1067</v>
      </c>
      <c r="E246" s="68">
        <v>31001</v>
      </c>
      <c r="F246" s="89">
        <v>106</v>
      </c>
      <c r="G246" s="89">
        <v>106</v>
      </c>
      <c r="H246" s="89">
        <v>105</v>
      </c>
      <c r="I246" s="89">
        <v>105.29</v>
      </c>
      <c r="J246" s="89"/>
      <c r="K246" s="89">
        <v>1272</v>
      </c>
      <c r="L246" s="89">
        <v>2120</v>
      </c>
      <c r="M246" s="89">
        <v>2544</v>
      </c>
      <c r="N246" s="89">
        <v>2756</v>
      </c>
      <c r="O246" s="89">
        <v>3571</v>
      </c>
      <c r="P246" s="89">
        <v>3990</v>
      </c>
      <c r="Q246" s="89">
        <v>5145</v>
      </c>
      <c r="R246" s="89">
        <v>5474.5</v>
      </c>
      <c r="S246" s="89">
        <v>4001.0199999999995</v>
      </c>
      <c r="T246" s="89">
        <v>2842.83</v>
      </c>
      <c r="U246" s="89">
        <v>2737.54</v>
      </c>
      <c r="V246" s="89">
        <v>2737.54</v>
      </c>
      <c r="W246" s="89"/>
      <c r="X246" s="90">
        <v>39191.43</v>
      </c>
      <c r="Y246" s="91"/>
      <c r="Z246" s="92">
        <v>12</v>
      </c>
      <c r="AA246" s="92">
        <v>20</v>
      </c>
      <c r="AB246" s="92">
        <v>24</v>
      </c>
      <c r="AC246" s="92">
        <v>26</v>
      </c>
      <c r="AD246" s="95">
        <v>34.009523809523813</v>
      </c>
      <c r="AE246" s="95">
        <v>38</v>
      </c>
      <c r="AF246" s="95">
        <v>49</v>
      </c>
      <c r="AG246" s="92">
        <v>51.9944914046918</v>
      </c>
      <c r="AH246" s="92">
        <v>37.999999999999993</v>
      </c>
      <c r="AI246" s="92">
        <v>26.999999999999996</v>
      </c>
      <c r="AJ246" s="92">
        <v>25.999999999999996</v>
      </c>
      <c r="AK246" s="92">
        <v>25.999999999999996</v>
      </c>
      <c r="AL246" s="93">
        <v>31.000334601184633</v>
      </c>
    </row>
    <row r="247" spans="1:38" x14ac:dyDescent="0.2">
      <c r="A247" s="69" t="s">
        <v>1476</v>
      </c>
      <c r="B247" s="74" t="s">
        <v>1068</v>
      </c>
      <c r="C247" s="74" t="s">
        <v>1069</v>
      </c>
      <c r="D247" s="74" t="s">
        <v>1067</v>
      </c>
      <c r="E247" s="68">
        <v>31001</v>
      </c>
      <c r="F247" s="89">
        <v>106</v>
      </c>
      <c r="G247" s="89">
        <v>106</v>
      </c>
      <c r="H247" s="89">
        <v>105</v>
      </c>
      <c r="I247" s="89">
        <v>105.29</v>
      </c>
      <c r="J247" s="89"/>
      <c r="K247" s="89">
        <v>1166</v>
      </c>
      <c r="L247" s="89">
        <v>1272</v>
      </c>
      <c r="M247" s="89">
        <v>1378</v>
      </c>
      <c r="N247" s="89">
        <v>1590</v>
      </c>
      <c r="O247" s="89">
        <v>3154</v>
      </c>
      <c r="P247" s="89">
        <v>1696.68</v>
      </c>
      <c r="Q247" s="89">
        <v>1575</v>
      </c>
      <c r="R247" s="89">
        <v>2105.2199999999998</v>
      </c>
      <c r="S247" s="89">
        <v>1474.06</v>
      </c>
      <c r="T247" s="89">
        <v>2526.96</v>
      </c>
      <c r="U247" s="89">
        <v>1263.48</v>
      </c>
      <c r="V247" s="89">
        <v>842.32</v>
      </c>
      <c r="W247" s="89"/>
      <c r="X247" s="90">
        <v>20043.719999999998</v>
      </c>
      <c r="Y247" s="91"/>
      <c r="Z247" s="92">
        <v>11</v>
      </c>
      <c r="AA247" s="92">
        <v>12</v>
      </c>
      <c r="AB247" s="92">
        <v>13</v>
      </c>
      <c r="AC247" s="92">
        <v>15</v>
      </c>
      <c r="AD247" s="95">
        <v>30.038095238095238</v>
      </c>
      <c r="AE247" s="95">
        <v>16.158857142857144</v>
      </c>
      <c r="AF247" s="95">
        <v>15</v>
      </c>
      <c r="AG247" s="92">
        <v>19.9944914046918</v>
      </c>
      <c r="AH247" s="92">
        <v>13.999999999999998</v>
      </c>
      <c r="AI247" s="92">
        <v>24</v>
      </c>
      <c r="AJ247" s="92">
        <v>12</v>
      </c>
      <c r="AK247" s="92">
        <v>8</v>
      </c>
      <c r="AL247" s="93">
        <v>15.849286982137016</v>
      </c>
    </row>
    <row r="248" spans="1:38" x14ac:dyDescent="0.2">
      <c r="A248" s="69" t="s">
        <v>1477</v>
      </c>
      <c r="B248" s="74" t="s">
        <v>1070</v>
      </c>
      <c r="C248" s="74" t="s">
        <v>1071</v>
      </c>
      <c r="D248" s="74" t="s">
        <v>1067</v>
      </c>
      <c r="E248" s="68">
        <v>31001</v>
      </c>
      <c r="F248" s="89">
        <v>106</v>
      </c>
      <c r="G248" s="89">
        <v>106</v>
      </c>
      <c r="H248" s="89">
        <v>105</v>
      </c>
      <c r="I248" s="89">
        <v>105.29</v>
      </c>
      <c r="J248" s="89"/>
      <c r="K248" s="89">
        <v>1484</v>
      </c>
      <c r="L248" s="89">
        <v>1484</v>
      </c>
      <c r="M248" s="89">
        <v>1272</v>
      </c>
      <c r="N248" s="89">
        <v>1060</v>
      </c>
      <c r="O248" s="89">
        <v>1260</v>
      </c>
      <c r="P248" s="89">
        <v>2205</v>
      </c>
      <c r="Q248" s="89">
        <v>2205</v>
      </c>
      <c r="R248" s="89">
        <v>1474.06</v>
      </c>
      <c r="S248" s="89">
        <v>2632.25</v>
      </c>
      <c r="T248" s="89">
        <v>1368.77</v>
      </c>
      <c r="U248" s="89">
        <v>421.16</v>
      </c>
      <c r="V248" s="89">
        <v>1158.19</v>
      </c>
      <c r="W248" s="89"/>
      <c r="X248" s="90">
        <v>18024.429999999997</v>
      </c>
      <c r="Y248" s="91"/>
      <c r="Z248" s="92">
        <v>14</v>
      </c>
      <c r="AA248" s="92">
        <v>14</v>
      </c>
      <c r="AB248" s="92">
        <v>12</v>
      </c>
      <c r="AC248" s="92">
        <v>10</v>
      </c>
      <c r="AD248" s="95">
        <v>12</v>
      </c>
      <c r="AE248" s="95">
        <v>21</v>
      </c>
      <c r="AF248" s="95">
        <v>21</v>
      </c>
      <c r="AG248" s="92">
        <v>13.999999999999998</v>
      </c>
      <c r="AH248" s="92">
        <v>25</v>
      </c>
      <c r="AI248" s="92">
        <v>12.999999999999998</v>
      </c>
      <c r="AJ248" s="92">
        <v>4</v>
      </c>
      <c r="AK248" s="92">
        <v>11</v>
      </c>
      <c r="AL248" s="93">
        <v>14.25</v>
      </c>
    </row>
    <row r="249" spans="1:38" x14ac:dyDescent="0.2">
      <c r="A249" s="69" t="s">
        <v>1478</v>
      </c>
      <c r="B249" s="74" t="s">
        <v>1072</v>
      </c>
      <c r="C249" s="74" t="s">
        <v>1073</v>
      </c>
      <c r="D249" s="74" t="s">
        <v>1067</v>
      </c>
      <c r="E249" s="68">
        <v>31001</v>
      </c>
      <c r="F249" s="89">
        <v>165.5</v>
      </c>
      <c r="G249" s="89">
        <v>165.5</v>
      </c>
      <c r="H249" s="89">
        <v>163.94</v>
      </c>
      <c r="I249" s="89">
        <v>164.39</v>
      </c>
      <c r="J249" s="89"/>
      <c r="K249" s="89">
        <v>2317</v>
      </c>
      <c r="L249" s="89">
        <v>2813.5</v>
      </c>
      <c r="M249" s="89">
        <v>4634</v>
      </c>
      <c r="N249" s="89">
        <v>4634</v>
      </c>
      <c r="O249" s="89">
        <v>5739.46</v>
      </c>
      <c r="P249" s="89">
        <v>5082.1399999999994</v>
      </c>
      <c r="Q249" s="89">
        <v>7213.3599999999988</v>
      </c>
      <c r="R249" s="89">
        <v>6904.38</v>
      </c>
      <c r="S249" s="89">
        <v>7890.72</v>
      </c>
      <c r="T249" s="89">
        <v>4274.1399999999994</v>
      </c>
      <c r="U249" s="89">
        <v>4109.75</v>
      </c>
      <c r="V249" s="89">
        <v>3945.3599999999997</v>
      </c>
      <c r="W249" s="89"/>
      <c r="X249" s="90">
        <v>59557.81</v>
      </c>
      <c r="Y249" s="91"/>
      <c r="Z249" s="92">
        <v>14</v>
      </c>
      <c r="AA249" s="92">
        <v>17</v>
      </c>
      <c r="AB249" s="92">
        <v>28</v>
      </c>
      <c r="AC249" s="92">
        <v>28</v>
      </c>
      <c r="AD249" s="95">
        <v>35.009515676467004</v>
      </c>
      <c r="AE249" s="95">
        <v>30.999999999999996</v>
      </c>
      <c r="AF249" s="95">
        <v>43.999999999999993</v>
      </c>
      <c r="AG249" s="92">
        <v>42.000000000000007</v>
      </c>
      <c r="AH249" s="92">
        <v>48.000000000000007</v>
      </c>
      <c r="AI249" s="92">
        <v>26</v>
      </c>
      <c r="AJ249" s="92">
        <v>25.000000000000004</v>
      </c>
      <c r="AK249" s="92">
        <v>24</v>
      </c>
      <c r="AL249" s="93">
        <v>30.167459639705584</v>
      </c>
    </row>
    <row r="250" spans="1:38" x14ac:dyDescent="0.2">
      <c r="A250" s="69" t="s">
        <v>1479</v>
      </c>
      <c r="B250" s="74" t="s">
        <v>1074</v>
      </c>
      <c r="C250" s="74" t="s">
        <v>1075</v>
      </c>
      <c r="D250" s="74" t="s">
        <v>1067</v>
      </c>
      <c r="E250" s="68">
        <v>31001</v>
      </c>
      <c r="F250" s="89">
        <v>172</v>
      </c>
      <c r="G250" s="89">
        <v>172</v>
      </c>
      <c r="H250" s="89">
        <v>170.38</v>
      </c>
      <c r="I250" s="89">
        <v>170.85</v>
      </c>
      <c r="J250" s="89"/>
      <c r="K250" s="89">
        <v>1376</v>
      </c>
      <c r="L250" s="89">
        <v>344</v>
      </c>
      <c r="M250" s="89">
        <v>2924</v>
      </c>
      <c r="N250" s="89">
        <v>1548</v>
      </c>
      <c r="O250" s="89">
        <v>3579.6</v>
      </c>
      <c r="P250" s="89">
        <v>4259.5</v>
      </c>
      <c r="Q250" s="89">
        <v>2214.94</v>
      </c>
      <c r="R250" s="89">
        <v>2733.6</v>
      </c>
      <c r="S250" s="89">
        <v>2733.6</v>
      </c>
      <c r="T250" s="89">
        <v>3758.7000000000003</v>
      </c>
      <c r="U250" s="89">
        <v>2050.1999999999998</v>
      </c>
      <c r="V250" s="89">
        <v>1366.8</v>
      </c>
      <c r="W250" s="89"/>
      <c r="X250" s="90">
        <v>28888.94</v>
      </c>
      <c r="Y250" s="91"/>
      <c r="Z250" s="92">
        <v>8</v>
      </c>
      <c r="AA250" s="92">
        <v>2</v>
      </c>
      <c r="AB250" s="92">
        <v>17</v>
      </c>
      <c r="AC250" s="92">
        <v>9</v>
      </c>
      <c r="AD250" s="95">
        <v>21.009508158234535</v>
      </c>
      <c r="AE250" s="95">
        <v>25</v>
      </c>
      <c r="AF250" s="95">
        <v>13</v>
      </c>
      <c r="AG250" s="92">
        <v>16</v>
      </c>
      <c r="AH250" s="92">
        <v>16</v>
      </c>
      <c r="AI250" s="92">
        <v>22.000000000000004</v>
      </c>
      <c r="AJ250" s="92">
        <v>12</v>
      </c>
      <c r="AK250" s="92">
        <v>8</v>
      </c>
      <c r="AL250" s="93">
        <v>14.08412567985288</v>
      </c>
    </row>
    <row r="251" spans="1:38" x14ac:dyDescent="0.2">
      <c r="A251" s="69" t="s">
        <v>1480</v>
      </c>
      <c r="B251" s="74" t="s">
        <v>1076</v>
      </c>
      <c r="C251" s="74" t="s">
        <v>1077</v>
      </c>
      <c r="D251" s="74" t="s">
        <v>1067</v>
      </c>
      <c r="E251" s="68">
        <v>31001</v>
      </c>
      <c r="F251" s="89">
        <v>178.5</v>
      </c>
      <c r="G251" s="89">
        <v>178.5</v>
      </c>
      <c r="H251" s="89">
        <v>176.81</v>
      </c>
      <c r="I251" s="89">
        <v>177.3</v>
      </c>
      <c r="J251" s="89"/>
      <c r="K251" s="89">
        <v>1785</v>
      </c>
      <c r="L251" s="89">
        <v>1606.5</v>
      </c>
      <c r="M251" s="89">
        <v>1071</v>
      </c>
      <c r="N251" s="89">
        <v>1963.5</v>
      </c>
      <c r="O251" s="89">
        <v>1944.91</v>
      </c>
      <c r="P251" s="89">
        <v>1768.1</v>
      </c>
      <c r="Q251" s="89">
        <v>4597.0600000000004</v>
      </c>
      <c r="R251" s="89">
        <v>1950.3</v>
      </c>
      <c r="S251" s="89">
        <v>2482.2000000000003</v>
      </c>
      <c r="T251" s="89">
        <v>3723.3</v>
      </c>
      <c r="U251" s="89">
        <v>886.5</v>
      </c>
      <c r="V251" s="89">
        <v>1950.3</v>
      </c>
      <c r="W251" s="89"/>
      <c r="X251" s="90">
        <v>25728.67</v>
      </c>
      <c r="Y251" s="91"/>
      <c r="Z251" s="92">
        <v>10</v>
      </c>
      <c r="AA251" s="92">
        <v>9</v>
      </c>
      <c r="AB251" s="92">
        <v>6</v>
      </c>
      <c r="AC251" s="92">
        <v>11</v>
      </c>
      <c r="AD251" s="95">
        <v>11</v>
      </c>
      <c r="AE251" s="95">
        <v>10</v>
      </c>
      <c r="AF251" s="95">
        <v>26.000000000000004</v>
      </c>
      <c r="AG251" s="92">
        <v>10.999999999999998</v>
      </c>
      <c r="AH251" s="92">
        <v>14</v>
      </c>
      <c r="AI251" s="92">
        <v>21</v>
      </c>
      <c r="AJ251" s="92">
        <v>5</v>
      </c>
      <c r="AK251" s="92">
        <v>10.999999999999998</v>
      </c>
      <c r="AL251" s="93">
        <v>12.083333333333334</v>
      </c>
    </row>
    <row r="252" spans="1:38" x14ac:dyDescent="0.2">
      <c r="A252" s="69" t="s">
        <v>1481</v>
      </c>
      <c r="B252" s="74" t="s">
        <v>1078</v>
      </c>
      <c r="C252" s="74" t="s">
        <v>1079</v>
      </c>
      <c r="D252" s="74" t="s">
        <v>1067</v>
      </c>
      <c r="E252" s="68">
        <v>31001</v>
      </c>
      <c r="F252" s="89">
        <v>165.5</v>
      </c>
      <c r="G252" s="89">
        <v>165.5</v>
      </c>
      <c r="H252" s="89">
        <v>163.94</v>
      </c>
      <c r="I252" s="89">
        <v>164.39</v>
      </c>
      <c r="J252" s="89"/>
      <c r="K252" s="89">
        <v>1324</v>
      </c>
      <c r="L252" s="89">
        <v>1605</v>
      </c>
      <c r="M252" s="89">
        <v>1986</v>
      </c>
      <c r="N252" s="89">
        <v>662</v>
      </c>
      <c r="O252" s="89">
        <v>1311.52</v>
      </c>
      <c r="P252" s="89">
        <v>1311.52</v>
      </c>
      <c r="Q252" s="89">
        <v>1967.28</v>
      </c>
      <c r="R252" s="89">
        <v>2958.57</v>
      </c>
      <c r="S252" s="89">
        <v>4109.75</v>
      </c>
      <c r="T252" s="89">
        <v>1150.73</v>
      </c>
      <c r="U252" s="89">
        <v>986.34</v>
      </c>
      <c r="V252" s="89">
        <v>2137.0700000000002</v>
      </c>
      <c r="W252" s="89"/>
      <c r="X252" s="90">
        <v>21509.78</v>
      </c>
      <c r="Y252" s="91"/>
      <c r="Z252" s="92">
        <v>8</v>
      </c>
      <c r="AA252" s="92">
        <v>9.6978851963746227</v>
      </c>
      <c r="AB252" s="92">
        <v>12</v>
      </c>
      <c r="AC252" s="92">
        <v>4</v>
      </c>
      <c r="AD252" s="95">
        <v>8</v>
      </c>
      <c r="AE252" s="95">
        <v>8</v>
      </c>
      <c r="AF252" s="95">
        <v>12</v>
      </c>
      <c r="AG252" s="92">
        <v>17.997262607214552</v>
      </c>
      <c r="AH252" s="92">
        <v>25.000000000000004</v>
      </c>
      <c r="AI252" s="92">
        <v>7.0000000000000009</v>
      </c>
      <c r="AJ252" s="92">
        <v>6.0000000000000009</v>
      </c>
      <c r="AK252" s="92">
        <v>13.000000000000002</v>
      </c>
      <c r="AL252" s="93">
        <v>10.891262316965765</v>
      </c>
    </row>
    <row r="253" spans="1:38" x14ac:dyDescent="0.2">
      <c r="A253" s="69" t="s">
        <v>1482</v>
      </c>
      <c r="B253" s="74" t="s">
        <v>1080</v>
      </c>
      <c r="C253" s="74" t="s">
        <v>1081</v>
      </c>
      <c r="D253" s="74" t="s">
        <v>1067</v>
      </c>
      <c r="E253" s="68">
        <v>31001</v>
      </c>
      <c r="F253" s="89">
        <v>172</v>
      </c>
      <c r="G253" s="89">
        <v>172</v>
      </c>
      <c r="H253" s="89">
        <v>170.38</v>
      </c>
      <c r="I253" s="89">
        <v>170.85</v>
      </c>
      <c r="J253" s="89"/>
      <c r="K253" s="89">
        <v>1376</v>
      </c>
      <c r="L253" s="89">
        <v>1548</v>
      </c>
      <c r="M253" s="89">
        <v>860</v>
      </c>
      <c r="N253" s="89">
        <v>688</v>
      </c>
      <c r="O253" s="89">
        <v>2044.56</v>
      </c>
      <c r="P253" s="89">
        <v>1192.6600000000001</v>
      </c>
      <c r="Q253" s="89">
        <v>2214.94</v>
      </c>
      <c r="R253" s="89">
        <v>2732.66</v>
      </c>
      <c r="S253" s="89">
        <v>1879.35</v>
      </c>
      <c r="T253" s="89">
        <v>1025.0999999999999</v>
      </c>
      <c r="U253" s="89">
        <v>1366.8</v>
      </c>
      <c r="V253" s="89">
        <v>683.4</v>
      </c>
      <c r="W253" s="89"/>
      <c r="X253" s="90">
        <v>17611.47</v>
      </c>
      <c r="Y253" s="91"/>
      <c r="Z253" s="92">
        <v>8</v>
      </c>
      <c r="AA253" s="92">
        <v>9</v>
      </c>
      <c r="AB253" s="92">
        <v>5</v>
      </c>
      <c r="AC253" s="92">
        <v>4</v>
      </c>
      <c r="AD253" s="95">
        <v>12</v>
      </c>
      <c r="AE253" s="95">
        <v>7.0000000000000009</v>
      </c>
      <c r="AF253" s="95">
        <v>13</v>
      </c>
      <c r="AG253" s="92">
        <v>15.994498097746561</v>
      </c>
      <c r="AH253" s="92">
        <v>11</v>
      </c>
      <c r="AI253" s="92">
        <v>6</v>
      </c>
      <c r="AJ253" s="92">
        <v>8</v>
      </c>
      <c r="AK253" s="92">
        <v>4</v>
      </c>
      <c r="AL253" s="93">
        <v>8.5828748414788798</v>
      </c>
    </row>
    <row r="254" spans="1:38" x14ac:dyDescent="0.2">
      <c r="A254" s="69" t="s">
        <v>1483</v>
      </c>
      <c r="B254" s="74" t="s">
        <v>1082</v>
      </c>
      <c r="C254" s="74" t="s">
        <v>1083</v>
      </c>
      <c r="D254" s="74" t="s">
        <v>1067</v>
      </c>
      <c r="E254" s="68">
        <v>31001</v>
      </c>
      <c r="F254" s="89">
        <v>178.5</v>
      </c>
      <c r="G254" s="89">
        <v>178.5</v>
      </c>
      <c r="H254" s="89">
        <v>176.81</v>
      </c>
      <c r="I254" s="89">
        <v>177.3</v>
      </c>
      <c r="J254" s="89"/>
      <c r="K254" s="89">
        <v>892.5</v>
      </c>
      <c r="L254" s="89">
        <v>892.5</v>
      </c>
      <c r="M254" s="89">
        <v>892.5</v>
      </c>
      <c r="N254" s="89">
        <v>535.5</v>
      </c>
      <c r="O254" s="89">
        <v>1591.29</v>
      </c>
      <c r="P254" s="89">
        <v>2652.15</v>
      </c>
      <c r="Q254" s="89">
        <v>1591.29</v>
      </c>
      <c r="R254" s="89">
        <v>1063.8</v>
      </c>
      <c r="S254" s="89">
        <v>3900.6000000000004</v>
      </c>
      <c r="T254" s="89">
        <v>1595.7</v>
      </c>
      <c r="U254" s="89">
        <v>177.3</v>
      </c>
      <c r="V254" s="89">
        <v>354.6</v>
      </c>
      <c r="W254" s="89"/>
      <c r="X254" s="90">
        <v>16139.73</v>
      </c>
      <c r="Y254" s="91"/>
      <c r="Z254" s="92">
        <v>5</v>
      </c>
      <c r="AA254" s="92">
        <v>5</v>
      </c>
      <c r="AB254" s="92">
        <v>5</v>
      </c>
      <c r="AC254" s="92">
        <v>3</v>
      </c>
      <c r="AD254" s="95">
        <v>9</v>
      </c>
      <c r="AE254" s="95">
        <v>15</v>
      </c>
      <c r="AF254" s="95">
        <v>9</v>
      </c>
      <c r="AG254" s="92">
        <v>5.9999999999999991</v>
      </c>
      <c r="AH254" s="92">
        <v>22</v>
      </c>
      <c r="AI254" s="92">
        <v>9</v>
      </c>
      <c r="AJ254" s="92">
        <v>1</v>
      </c>
      <c r="AK254" s="92">
        <v>2</v>
      </c>
      <c r="AL254" s="93">
        <v>7.583333333333333</v>
      </c>
    </row>
    <row r="255" spans="1:38" x14ac:dyDescent="0.2">
      <c r="A255" s="69" t="s">
        <v>1484</v>
      </c>
      <c r="B255" s="74" t="s">
        <v>1084</v>
      </c>
      <c r="C255" s="74" t="s">
        <v>1085</v>
      </c>
      <c r="D255" s="74" t="s">
        <v>1086</v>
      </c>
      <c r="E255" s="68">
        <v>31002</v>
      </c>
      <c r="F255" s="89">
        <v>50</v>
      </c>
      <c r="G255" s="89">
        <v>50</v>
      </c>
      <c r="H255" s="89">
        <v>50</v>
      </c>
      <c r="I255" s="89">
        <v>50</v>
      </c>
      <c r="J255" s="89"/>
      <c r="K255" s="89">
        <v>50</v>
      </c>
      <c r="L255" s="89">
        <v>50</v>
      </c>
      <c r="M255" s="89">
        <v>50</v>
      </c>
      <c r="N255" s="89">
        <v>50</v>
      </c>
      <c r="O255" s="89">
        <v>50</v>
      </c>
      <c r="P255" s="89">
        <v>50</v>
      </c>
      <c r="Q255" s="89">
        <v>50</v>
      </c>
      <c r="R255" s="89">
        <v>50</v>
      </c>
      <c r="S255" s="89">
        <v>50</v>
      </c>
      <c r="T255" s="89">
        <v>50</v>
      </c>
      <c r="U255" s="89">
        <v>50</v>
      </c>
      <c r="V255" s="89">
        <v>50</v>
      </c>
      <c r="W255" s="89"/>
      <c r="X255" s="90">
        <v>600</v>
      </c>
      <c r="Y255" s="91"/>
      <c r="Z255" s="92">
        <v>1</v>
      </c>
      <c r="AA255" s="92">
        <v>1</v>
      </c>
      <c r="AB255" s="92">
        <v>1</v>
      </c>
      <c r="AC255" s="92">
        <v>1</v>
      </c>
      <c r="AD255" s="95">
        <v>1</v>
      </c>
      <c r="AE255" s="95">
        <v>1</v>
      </c>
      <c r="AF255" s="95">
        <v>1</v>
      </c>
      <c r="AG255" s="92">
        <v>1</v>
      </c>
      <c r="AH255" s="92">
        <v>1</v>
      </c>
      <c r="AI255" s="92">
        <v>1</v>
      </c>
      <c r="AJ255" s="92">
        <v>1</v>
      </c>
      <c r="AK255" s="92">
        <v>1</v>
      </c>
      <c r="AL255" s="93">
        <v>1</v>
      </c>
    </row>
    <row r="256" spans="1:38" x14ac:dyDescent="0.2">
      <c r="A256" s="69" t="s">
        <v>1485</v>
      </c>
      <c r="B256" s="74" t="s">
        <v>1087</v>
      </c>
      <c r="C256" s="74" t="s">
        <v>1085</v>
      </c>
      <c r="D256" s="74" t="s">
        <v>1086</v>
      </c>
      <c r="E256" s="68">
        <v>31002</v>
      </c>
      <c r="F256" s="89">
        <v>59.5</v>
      </c>
      <c r="G256" s="89">
        <v>59.5</v>
      </c>
      <c r="H256" s="89">
        <v>58.94</v>
      </c>
      <c r="I256" s="89">
        <v>58.94</v>
      </c>
      <c r="J256" s="89"/>
      <c r="K256" s="89">
        <v>3040.26</v>
      </c>
      <c r="L256" s="89">
        <v>1128.4499999999998</v>
      </c>
      <c r="M256" s="89">
        <v>2804.18</v>
      </c>
      <c r="N256" s="89">
        <v>2814.35</v>
      </c>
      <c r="O256" s="89">
        <v>2810.1</v>
      </c>
      <c r="P256" s="89">
        <v>863.91999999999985</v>
      </c>
      <c r="Q256" s="89">
        <v>2920.38</v>
      </c>
      <c r="R256" s="89">
        <v>3028.76</v>
      </c>
      <c r="S256" s="89">
        <v>3237.78</v>
      </c>
      <c r="T256" s="89">
        <v>3253.12</v>
      </c>
      <c r="U256" s="89">
        <v>3477.47</v>
      </c>
      <c r="V256" s="89">
        <v>3553.51</v>
      </c>
      <c r="W256" s="89"/>
      <c r="X256" s="90">
        <v>32932.28</v>
      </c>
      <c r="Y256" s="91"/>
      <c r="Z256" s="92">
        <v>51.096806722689081</v>
      </c>
      <c r="AA256" s="92">
        <v>18.965546218487393</v>
      </c>
      <c r="AB256" s="92">
        <v>47.129075630252096</v>
      </c>
      <c r="AC256" s="92">
        <v>47.3</v>
      </c>
      <c r="AD256" s="95">
        <v>47.677298948082793</v>
      </c>
      <c r="AE256" s="95">
        <v>14.657617916525277</v>
      </c>
      <c r="AF256" s="95">
        <v>49.54835425856804</v>
      </c>
      <c r="AG256" s="92">
        <v>51.387173396674591</v>
      </c>
      <c r="AH256" s="92">
        <v>54.933491686460812</v>
      </c>
      <c r="AI256" s="92">
        <v>55.193756362402446</v>
      </c>
      <c r="AJ256" s="92">
        <v>59.000169664065147</v>
      </c>
      <c r="AK256" s="92">
        <v>60.290295215473371</v>
      </c>
      <c r="AL256" s="93">
        <v>46.431632168306756</v>
      </c>
    </row>
    <row r="257" spans="1:41" x14ac:dyDescent="0.2">
      <c r="A257" s="69" t="s">
        <v>1486</v>
      </c>
      <c r="B257" s="74" t="s">
        <v>1088</v>
      </c>
      <c r="C257" s="74" t="s">
        <v>1089</v>
      </c>
      <c r="D257" s="74" t="s">
        <v>1086</v>
      </c>
      <c r="E257" s="68">
        <v>31002</v>
      </c>
      <c r="F257" s="89">
        <v>59.5</v>
      </c>
      <c r="G257" s="89">
        <v>59.5</v>
      </c>
      <c r="H257" s="89">
        <v>58.94</v>
      </c>
      <c r="I257" s="89">
        <v>58.94</v>
      </c>
      <c r="J257" s="89"/>
      <c r="K257" s="89">
        <v>2299.39</v>
      </c>
      <c r="L257" s="89">
        <v>2142</v>
      </c>
      <c r="M257" s="89">
        <v>2226.4499999999998</v>
      </c>
      <c r="N257" s="89">
        <v>2292.73</v>
      </c>
      <c r="O257" s="89">
        <v>2205.5</v>
      </c>
      <c r="P257" s="89">
        <v>2196.5</v>
      </c>
      <c r="Q257" s="89">
        <v>2272.04</v>
      </c>
      <c r="R257" s="89">
        <v>2264.44</v>
      </c>
      <c r="S257" s="89">
        <v>2318.31</v>
      </c>
      <c r="T257" s="89">
        <v>2361.41</v>
      </c>
      <c r="U257" s="89">
        <v>2416.54</v>
      </c>
      <c r="V257" s="89">
        <v>2357.6</v>
      </c>
      <c r="W257" s="89"/>
      <c r="X257" s="90">
        <v>27352.91</v>
      </c>
      <c r="Y257" s="91"/>
      <c r="Z257" s="92">
        <v>38.645210084033614</v>
      </c>
      <c r="AA257" s="92">
        <v>36</v>
      </c>
      <c r="AB257" s="92">
        <v>37.419327731092437</v>
      </c>
      <c r="AC257" s="92">
        <v>38.533277310924369</v>
      </c>
      <c r="AD257" s="95">
        <v>37.419409569053279</v>
      </c>
      <c r="AE257" s="95">
        <v>37.266711910417378</v>
      </c>
      <c r="AF257" s="95">
        <v>38.54835425856804</v>
      </c>
      <c r="AG257" s="92">
        <v>38.419409569053279</v>
      </c>
      <c r="AH257" s="92">
        <v>39.333389888021721</v>
      </c>
      <c r="AI257" s="92">
        <v>40.064642008822531</v>
      </c>
      <c r="AJ257" s="92">
        <v>41</v>
      </c>
      <c r="AK257" s="92">
        <v>40</v>
      </c>
      <c r="AL257" s="93">
        <v>38.554144360832218</v>
      </c>
    </row>
    <row r="258" spans="1:41" x14ac:dyDescent="0.2">
      <c r="A258" s="69" t="s">
        <v>1487</v>
      </c>
      <c r="B258" s="74" t="s">
        <v>1090</v>
      </c>
      <c r="C258" s="74" t="s">
        <v>1091</v>
      </c>
      <c r="D258" s="74" t="s">
        <v>1086</v>
      </c>
      <c r="E258" s="68">
        <v>31002</v>
      </c>
      <c r="F258" s="89">
        <v>59.5</v>
      </c>
      <c r="G258" s="89">
        <v>59.5</v>
      </c>
      <c r="H258" s="89">
        <v>58.94</v>
      </c>
      <c r="I258" s="89">
        <v>58.94</v>
      </c>
      <c r="J258" s="89"/>
      <c r="K258" s="89">
        <v>2009.57</v>
      </c>
      <c r="L258" s="89">
        <v>2098.92</v>
      </c>
      <c r="M258" s="89">
        <v>2201.5</v>
      </c>
      <c r="N258" s="89">
        <v>2067.14</v>
      </c>
      <c r="O258" s="89">
        <v>2146.56</v>
      </c>
      <c r="P258" s="89">
        <v>2078.62</v>
      </c>
      <c r="Q258" s="89">
        <v>1996.36</v>
      </c>
      <c r="R258" s="89">
        <v>2102.83</v>
      </c>
      <c r="S258" s="89">
        <v>2062.9</v>
      </c>
      <c r="T258" s="89">
        <v>2118.0500000000002</v>
      </c>
      <c r="U258" s="89">
        <v>2235.79</v>
      </c>
      <c r="V258" s="89">
        <v>2127.54</v>
      </c>
      <c r="W258" s="89"/>
      <c r="X258" s="90">
        <v>25245.780000000002</v>
      </c>
      <c r="Y258" s="91"/>
      <c r="Z258" s="92">
        <v>33.77428571428571</v>
      </c>
      <c r="AA258" s="92">
        <v>35.275966386554622</v>
      </c>
      <c r="AB258" s="92">
        <v>37</v>
      </c>
      <c r="AC258" s="92">
        <v>34.741848739495794</v>
      </c>
      <c r="AD258" s="95">
        <v>36.419409569053272</v>
      </c>
      <c r="AE258" s="95">
        <v>35.266711910417371</v>
      </c>
      <c r="AF258" s="95">
        <v>33.871055310485239</v>
      </c>
      <c r="AG258" s="92">
        <v>35.677468612147948</v>
      </c>
      <c r="AH258" s="92">
        <v>35</v>
      </c>
      <c r="AI258" s="92">
        <v>35.935697319307778</v>
      </c>
      <c r="AJ258" s="92">
        <v>37.933322022395657</v>
      </c>
      <c r="AK258" s="92">
        <v>36.096708517136072</v>
      </c>
      <c r="AL258" s="93">
        <v>35.582706175106622</v>
      </c>
    </row>
    <row r="259" spans="1:41" x14ac:dyDescent="0.2">
      <c r="A259" s="69" t="s">
        <v>1488</v>
      </c>
      <c r="B259" s="74" t="s">
        <v>1092</v>
      </c>
      <c r="C259" s="74" t="s">
        <v>1093</v>
      </c>
      <c r="D259" s="74" t="s">
        <v>1086</v>
      </c>
      <c r="E259" s="68">
        <v>31002</v>
      </c>
      <c r="F259" s="89">
        <v>5.15</v>
      </c>
      <c r="G259" s="89">
        <v>5.15</v>
      </c>
      <c r="H259" s="89">
        <v>5.0999999999999996</v>
      </c>
      <c r="I259" s="89">
        <v>5.0999999999999996</v>
      </c>
      <c r="J259" s="89"/>
      <c r="K259" s="89">
        <v>1382.36</v>
      </c>
      <c r="L259" s="89">
        <v>1720.1000000000001</v>
      </c>
      <c r="M259" s="89">
        <v>2255.6999999999998</v>
      </c>
      <c r="N259" s="89">
        <v>1895.2</v>
      </c>
      <c r="O259" s="89">
        <v>2141.25</v>
      </c>
      <c r="P259" s="89">
        <v>2397</v>
      </c>
      <c r="Q259" s="89">
        <v>2932.5</v>
      </c>
      <c r="R259" s="89">
        <v>4692.0000000000009</v>
      </c>
      <c r="S259" s="89">
        <v>4477.7999999999993</v>
      </c>
      <c r="T259" s="89">
        <v>2845.8</v>
      </c>
      <c r="U259" s="89">
        <v>2626.5</v>
      </c>
      <c r="V259" s="89">
        <v>2397.81</v>
      </c>
      <c r="W259" s="89"/>
      <c r="X259" s="90">
        <v>31764.02</v>
      </c>
      <c r="Y259" s="91"/>
      <c r="Z259" s="92">
        <v>268.4194174757281</v>
      </c>
      <c r="AA259" s="92">
        <v>334</v>
      </c>
      <c r="AB259" s="92">
        <v>437.99999999999994</v>
      </c>
      <c r="AC259" s="92">
        <v>368</v>
      </c>
      <c r="AD259" s="95">
        <v>419.85294117647061</v>
      </c>
      <c r="AE259" s="95">
        <v>470.00000000000006</v>
      </c>
      <c r="AF259" s="95">
        <v>575</v>
      </c>
      <c r="AG259" s="92">
        <v>920.00000000000023</v>
      </c>
      <c r="AH259" s="92">
        <v>877.99999999999989</v>
      </c>
      <c r="AI259" s="92">
        <v>558.00000000000011</v>
      </c>
      <c r="AJ259" s="92">
        <v>515</v>
      </c>
      <c r="AK259" s="92">
        <v>470.15882352941179</v>
      </c>
      <c r="AL259" s="93">
        <v>517.86926518180087</v>
      </c>
      <c r="AM259" s="138">
        <f>AL259/30</f>
        <v>17.262308839393363</v>
      </c>
    </row>
    <row r="260" spans="1:41" x14ac:dyDescent="0.2">
      <c r="A260" s="69" t="s">
        <v>1489</v>
      </c>
      <c r="B260" s="74" t="s">
        <v>1094</v>
      </c>
      <c r="C260" s="74" t="s">
        <v>1095</v>
      </c>
      <c r="D260" s="74" t="s">
        <v>1086</v>
      </c>
      <c r="E260" s="68">
        <v>31002</v>
      </c>
      <c r="F260" s="89">
        <v>6.1</v>
      </c>
      <c r="G260" s="89">
        <v>6.1</v>
      </c>
      <c r="H260" s="89">
        <v>6.04</v>
      </c>
      <c r="I260" s="89">
        <v>6.04</v>
      </c>
      <c r="J260" s="89"/>
      <c r="K260" s="89">
        <v>1171.1999999999998</v>
      </c>
      <c r="L260" s="89">
        <v>2128.9</v>
      </c>
      <c r="M260" s="89">
        <v>1525</v>
      </c>
      <c r="N260" s="89">
        <v>1799.5</v>
      </c>
      <c r="O260" s="89">
        <v>3571.2599999999998</v>
      </c>
      <c r="P260" s="89">
        <v>3315.96</v>
      </c>
      <c r="Q260" s="89">
        <v>2277.08</v>
      </c>
      <c r="R260" s="89">
        <v>1576.44</v>
      </c>
      <c r="S260" s="89">
        <v>1558.32</v>
      </c>
      <c r="T260" s="89">
        <v>2114</v>
      </c>
      <c r="U260" s="89">
        <v>1697.24</v>
      </c>
      <c r="V260" s="89">
        <v>1654.96</v>
      </c>
      <c r="W260" s="89"/>
      <c r="X260" s="90">
        <v>24389.86</v>
      </c>
      <c r="Y260" s="91"/>
      <c r="Z260" s="92">
        <v>191.99999999999997</v>
      </c>
      <c r="AA260" s="92">
        <v>349.00000000000006</v>
      </c>
      <c r="AB260" s="92">
        <v>250.00000000000003</v>
      </c>
      <c r="AC260" s="92">
        <v>295</v>
      </c>
      <c r="AD260" s="95">
        <v>591.26821192052978</v>
      </c>
      <c r="AE260" s="95">
        <v>549</v>
      </c>
      <c r="AF260" s="95">
        <v>377</v>
      </c>
      <c r="AG260" s="92">
        <v>261</v>
      </c>
      <c r="AH260" s="92">
        <v>258</v>
      </c>
      <c r="AI260" s="92">
        <v>350</v>
      </c>
      <c r="AJ260" s="92">
        <v>281</v>
      </c>
      <c r="AK260" s="92">
        <v>274</v>
      </c>
      <c r="AL260" s="93">
        <v>335.60568432671079</v>
      </c>
      <c r="AM260" s="138">
        <f>AL260/30</f>
        <v>11.186856144223693</v>
      </c>
    </row>
    <row r="261" spans="1:41" x14ac:dyDescent="0.2">
      <c r="A261" s="69" t="s">
        <v>1490</v>
      </c>
      <c r="B261" s="74" t="s">
        <v>1096</v>
      </c>
      <c r="C261" s="74" t="s">
        <v>1097</v>
      </c>
      <c r="D261" s="74" t="s">
        <v>1086</v>
      </c>
      <c r="E261" s="68">
        <v>31002</v>
      </c>
      <c r="F261" s="89">
        <v>7.15</v>
      </c>
      <c r="G261" s="89">
        <v>7.15</v>
      </c>
      <c r="H261" s="89">
        <v>7.08</v>
      </c>
      <c r="I261" s="89">
        <v>7.08</v>
      </c>
      <c r="J261" s="89"/>
      <c r="K261" s="89">
        <v>1766.05</v>
      </c>
      <c r="L261" s="89">
        <v>1408.55</v>
      </c>
      <c r="M261" s="89">
        <v>1015.3000000000001</v>
      </c>
      <c r="N261" s="89">
        <v>1208.3499999999999</v>
      </c>
      <c r="O261" s="89">
        <v>1515.12</v>
      </c>
      <c r="P261" s="89">
        <v>2478</v>
      </c>
      <c r="Q261" s="89">
        <v>2322.2399999999998</v>
      </c>
      <c r="R261" s="89">
        <v>2315.16</v>
      </c>
      <c r="S261" s="89">
        <v>3009</v>
      </c>
      <c r="T261" s="89">
        <v>2378.8799999999997</v>
      </c>
      <c r="U261" s="89">
        <v>1239</v>
      </c>
      <c r="V261" s="89">
        <v>1047.8400000000001</v>
      </c>
      <c r="W261" s="89"/>
      <c r="X261" s="90">
        <v>21703.489999999998</v>
      </c>
      <c r="Y261" s="91"/>
      <c r="Z261" s="92">
        <v>246.99999999999997</v>
      </c>
      <c r="AA261" s="92">
        <v>196.99999999999997</v>
      </c>
      <c r="AB261" s="92">
        <v>142</v>
      </c>
      <c r="AC261" s="92">
        <v>168.99999999999997</v>
      </c>
      <c r="AD261" s="95">
        <v>213.99999999999997</v>
      </c>
      <c r="AE261" s="95">
        <v>350</v>
      </c>
      <c r="AF261" s="95">
        <v>327.99999999999994</v>
      </c>
      <c r="AG261" s="92">
        <v>327</v>
      </c>
      <c r="AH261" s="92">
        <v>425</v>
      </c>
      <c r="AI261" s="92">
        <v>335.99999999999994</v>
      </c>
      <c r="AJ261" s="92">
        <v>175</v>
      </c>
      <c r="AK261" s="92">
        <v>148.00000000000003</v>
      </c>
      <c r="AL261" s="93">
        <v>254.83333333333334</v>
      </c>
      <c r="AM261" s="138">
        <f>AL261/30</f>
        <v>8.4944444444444454</v>
      </c>
    </row>
    <row r="262" spans="1:41" x14ac:dyDescent="0.2">
      <c r="A262" s="69" t="s">
        <v>1491</v>
      </c>
      <c r="B262" s="74" t="s">
        <v>1098</v>
      </c>
      <c r="C262" s="74" t="s">
        <v>1097</v>
      </c>
      <c r="D262" s="74" t="s">
        <v>1086</v>
      </c>
      <c r="E262" s="68">
        <v>31002</v>
      </c>
      <c r="F262" s="89">
        <v>10.5</v>
      </c>
      <c r="G262" s="89">
        <v>10.5</v>
      </c>
      <c r="H262" s="89">
        <v>10.4</v>
      </c>
      <c r="I262" s="89">
        <v>10.43</v>
      </c>
      <c r="J262" s="89"/>
      <c r="K262" s="89">
        <v>1848</v>
      </c>
      <c r="L262" s="89">
        <v>1648.5</v>
      </c>
      <c r="M262" s="89">
        <v>1837.5</v>
      </c>
      <c r="N262" s="89">
        <v>1533</v>
      </c>
      <c r="O262" s="89">
        <v>1446.2</v>
      </c>
      <c r="P262" s="89">
        <v>1684.8</v>
      </c>
      <c r="Q262" s="89">
        <v>1747.2</v>
      </c>
      <c r="R262" s="89">
        <v>1480.91</v>
      </c>
      <c r="S262" s="89">
        <v>1585.36</v>
      </c>
      <c r="T262" s="89">
        <v>1720.95</v>
      </c>
      <c r="U262" s="89">
        <v>1627.08</v>
      </c>
      <c r="V262" s="89">
        <v>1647.94</v>
      </c>
      <c r="W262" s="89"/>
      <c r="X262" s="90">
        <v>19807.439999999999</v>
      </c>
      <c r="Y262" s="91"/>
      <c r="Z262" s="92">
        <v>176</v>
      </c>
      <c r="AA262" s="92">
        <v>157</v>
      </c>
      <c r="AB262" s="92">
        <v>175</v>
      </c>
      <c r="AC262" s="92">
        <v>146</v>
      </c>
      <c r="AD262" s="95">
        <v>139.05769230769232</v>
      </c>
      <c r="AE262" s="95">
        <v>162</v>
      </c>
      <c r="AF262" s="95">
        <v>168</v>
      </c>
      <c r="AG262" s="92">
        <v>141.9856184084372</v>
      </c>
      <c r="AH262" s="92">
        <v>152</v>
      </c>
      <c r="AI262" s="92">
        <v>165</v>
      </c>
      <c r="AJ262" s="92">
        <v>156</v>
      </c>
      <c r="AK262" s="92">
        <v>158</v>
      </c>
      <c r="AL262" s="93">
        <v>158.00360922634414</v>
      </c>
      <c r="AM262" s="138">
        <f>AL262/30</f>
        <v>5.2667869742114712</v>
      </c>
    </row>
    <row r="263" spans="1:41" x14ac:dyDescent="0.2">
      <c r="A263" s="69" t="s">
        <v>1492</v>
      </c>
      <c r="B263" s="74" t="s">
        <v>1099</v>
      </c>
      <c r="C263" s="74" t="s">
        <v>1100</v>
      </c>
      <c r="D263" s="74" t="s">
        <v>1041</v>
      </c>
      <c r="E263" s="68">
        <v>31000</v>
      </c>
      <c r="F263" s="89">
        <v>95</v>
      </c>
      <c r="G263" s="89">
        <v>95</v>
      </c>
      <c r="H263" s="89">
        <v>94.2</v>
      </c>
      <c r="I263" s="89">
        <v>94.4</v>
      </c>
      <c r="J263" s="89"/>
      <c r="K263" s="89">
        <v>95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94.2</v>
      </c>
      <c r="R263" s="89">
        <v>0</v>
      </c>
      <c r="S263" s="89">
        <v>94.4</v>
      </c>
      <c r="T263" s="89">
        <v>0</v>
      </c>
      <c r="U263" s="89">
        <v>0</v>
      </c>
      <c r="V263" s="89">
        <v>0</v>
      </c>
      <c r="W263" s="89"/>
      <c r="X263" s="90">
        <v>283.60000000000002</v>
      </c>
      <c r="Y263" s="91"/>
      <c r="Z263" s="92">
        <v>1</v>
      </c>
      <c r="AA263" s="92">
        <v>0</v>
      </c>
      <c r="AB263" s="92">
        <v>0</v>
      </c>
      <c r="AC263" s="92">
        <v>0</v>
      </c>
      <c r="AD263" s="95">
        <v>0</v>
      </c>
      <c r="AE263" s="95">
        <v>0</v>
      </c>
      <c r="AF263" s="95">
        <v>1</v>
      </c>
      <c r="AG263" s="92">
        <v>0</v>
      </c>
      <c r="AH263" s="92">
        <v>1</v>
      </c>
      <c r="AI263" s="92">
        <v>0</v>
      </c>
      <c r="AJ263" s="92">
        <v>0</v>
      </c>
      <c r="AK263" s="92">
        <v>0</v>
      </c>
      <c r="AL263" s="93">
        <v>0.25</v>
      </c>
    </row>
    <row r="264" spans="1:41" x14ac:dyDescent="0.2">
      <c r="A264" s="69" t="s">
        <v>1493</v>
      </c>
      <c r="B264" s="74" t="s">
        <v>1101</v>
      </c>
      <c r="C264" s="74" t="s">
        <v>1102</v>
      </c>
      <c r="D264" s="74" t="s">
        <v>1041</v>
      </c>
      <c r="E264" s="68">
        <v>31000</v>
      </c>
      <c r="F264" s="89">
        <v>118.75</v>
      </c>
      <c r="G264" s="89">
        <v>118.75</v>
      </c>
      <c r="H264" s="89">
        <v>117.75</v>
      </c>
      <c r="I264" s="89">
        <v>118</v>
      </c>
      <c r="J264" s="89"/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/>
      <c r="X264" s="90">
        <v>0</v>
      </c>
      <c r="Y264" s="91"/>
      <c r="Z264" s="92">
        <v>0</v>
      </c>
      <c r="AA264" s="92">
        <v>0</v>
      </c>
      <c r="AB264" s="92">
        <v>0</v>
      </c>
      <c r="AC264" s="92">
        <v>0</v>
      </c>
      <c r="AD264" s="95">
        <v>0</v>
      </c>
      <c r="AE264" s="95">
        <v>0</v>
      </c>
      <c r="AF264" s="95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3">
        <v>0</v>
      </c>
    </row>
    <row r="265" spans="1:41" x14ac:dyDescent="0.2">
      <c r="A265" s="69" t="s">
        <v>1494</v>
      </c>
      <c r="B265" s="74" t="s">
        <v>1103</v>
      </c>
      <c r="C265" s="74" t="s">
        <v>1104</v>
      </c>
      <c r="D265" s="74" t="s">
        <v>1041</v>
      </c>
      <c r="E265" s="68">
        <v>31000</v>
      </c>
      <c r="F265" s="89">
        <v>142.5</v>
      </c>
      <c r="G265" s="89">
        <v>142.5</v>
      </c>
      <c r="H265" s="89">
        <v>141.30000000000001</v>
      </c>
      <c r="I265" s="89">
        <v>141.6</v>
      </c>
      <c r="J265" s="89"/>
      <c r="K265" s="89">
        <v>0</v>
      </c>
      <c r="L265" s="89">
        <v>142.5</v>
      </c>
      <c r="M265" s="89">
        <v>0</v>
      </c>
      <c r="N265" s="89">
        <v>0</v>
      </c>
      <c r="O265" s="89">
        <v>0</v>
      </c>
      <c r="P265" s="89">
        <v>282.60000000000002</v>
      </c>
      <c r="Q265" s="89">
        <v>0</v>
      </c>
      <c r="R265" s="89">
        <v>0</v>
      </c>
      <c r="S265" s="89">
        <v>141.6</v>
      </c>
      <c r="T265" s="89">
        <v>0</v>
      </c>
      <c r="U265" s="89">
        <v>141.6</v>
      </c>
      <c r="V265" s="89">
        <v>0</v>
      </c>
      <c r="W265" s="89"/>
      <c r="X265" s="90">
        <v>708.30000000000007</v>
      </c>
      <c r="Y265" s="91"/>
      <c r="Z265" s="92">
        <v>0</v>
      </c>
      <c r="AA265" s="92">
        <v>1</v>
      </c>
      <c r="AB265" s="92">
        <v>0</v>
      </c>
      <c r="AC265" s="92">
        <v>0</v>
      </c>
      <c r="AD265" s="95">
        <v>0</v>
      </c>
      <c r="AE265" s="95">
        <v>2</v>
      </c>
      <c r="AF265" s="95">
        <v>0</v>
      </c>
      <c r="AG265" s="92">
        <v>0</v>
      </c>
      <c r="AH265" s="92">
        <v>1</v>
      </c>
      <c r="AI265" s="92">
        <v>0</v>
      </c>
      <c r="AJ265" s="92">
        <v>1</v>
      </c>
      <c r="AK265" s="92">
        <v>0</v>
      </c>
      <c r="AL265" s="93">
        <v>0.41666666666666669</v>
      </c>
    </row>
    <row r="266" spans="1:41" x14ac:dyDescent="0.2">
      <c r="A266" s="69" t="s">
        <v>1495</v>
      </c>
      <c r="B266" s="74" t="s">
        <v>1105</v>
      </c>
      <c r="C266" s="74" t="s">
        <v>1104</v>
      </c>
      <c r="D266" s="74" t="s">
        <v>1041</v>
      </c>
      <c r="E266" s="68">
        <v>31000</v>
      </c>
      <c r="F266" s="89">
        <v>190</v>
      </c>
      <c r="G266" s="89">
        <v>190</v>
      </c>
      <c r="H266" s="89">
        <v>188.4</v>
      </c>
      <c r="I266" s="89">
        <v>188.8</v>
      </c>
      <c r="J266" s="89"/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0</v>
      </c>
      <c r="R266" s="89">
        <v>0</v>
      </c>
      <c r="S266" s="89">
        <v>0</v>
      </c>
      <c r="T266" s="89">
        <v>0</v>
      </c>
      <c r="U266" s="89">
        <v>0</v>
      </c>
      <c r="V266" s="89">
        <v>0</v>
      </c>
      <c r="W266" s="89"/>
      <c r="X266" s="90">
        <v>0</v>
      </c>
      <c r="Y266" s="91"/>
      <c r="Z266" s="92">
        <v>0</v>
      </c>
      <c r="AA266" s="92">
        <v>0</v>
      </c>
      <c r="AB266" s="92">
        <v>0</v>
      </c>
      <c r="AC266" s="92">
        <v>0</v>
      </c>
      <c r="AD266" s="95">
        <v>0</v>
      </c>
      <c r="AE266" s="95">
        <v>0</v>
      </c>
      <c r="AF266" s="95">
        <v>0</v>
      </c>
      <c r="AG266" s="92">
        <v>0</v>
      </c>
      <c r="AH266" s="92">
        <v>0</v>
      </c>
      <c r="AI266" s="92">
        <v>0</v>
      </c>
      <c r="AJ266" s="92">
        <v>0</v>
      </c>
      <c r="AK266" s="92">
        <v>0</v>
      </c>
      <c r="AL266" s="93">
        <v>0</v>
      </c>
    </row>
    <row r="267" spans="1:41" ht="13.5" customHeight="1" x14ac:dyDescent="0.2">
      <c r="A267" s="69" t="s">
        <v>1496</v>
      </c>
      <c r="B267" s="74" t="s">
        <v>1106</v>
      </c>
      <c r="C267" s="74" t="s">
        <v>1107</v>
      </c>
      <c r="D267" s="74" t="s">
        <v>1041</v>
      </c>
      <c r="E267" s="68">
        <v>31000</v>
      </c>
      <c r="F267" s="89">
        <v>0.19</v>
      </c>
      <c r="G267" s="89">
        <v>0.19</v>
      </c>
      <c r="H267" s="89">
        <v>0.19</v>
      </c>
      <c r="I267" s="89">
        <v>0.19</v>
      </c>
      <c r="J267" s="139"/>
      <c r="K267" s="89">
        <v>4263.6000000000004</v>
      </c>
      <c r="L267" s="89">
        <v>0</v>
      </c>
      <c r="M267" s="89">
        <v>0</v>
      </c>
      <c r="N267" s="89">
        <v>0</v>
      </c>
      <c r="O267" s="89">
        <v>0</v>
      </c>
      <c r="P267" s="89">
        <v>0</v>
      </c>
      <c r="Q267" s="89">
        <v>2701.8</v>
      </c>
      <c r="R267" s="89">
        <v>2656.2</v>
      </c>
      <c r="S267" s="89">
        <v>946.2</v>
      </c>
      <c r="T267" s="89">
        <v>0</v>
      </c>
      <c r="U267" s="89">
        <v>0</v>
      </c>
      <c r="V267" s="89">
        <v>0</v>
      </c>
      <c r="W267" s="89"/>
      <c r="X267" s="90">
        <v>10567.800000000001</v>
      </c>
      <c r="Y267" s="91"/>
      <c r="Z267" s="92">
        <v>22440</v>
      </c>
      <c r="AA267" s="92">
        <v>0</v>
      </c>
      <c r="AB267" s="92">
        <v>0</v>
      </c>
      <c r="AC267" s="92">
        <v>0</v>
      </c>
      <c r="AD267" s="95">
        <v>0</v>
      </c>
      <c r="AE267" s="95">
        <v>0</v>
      </c>
      <c r="AF267" s="95">
        <v>14220</v>
      </c>
      <c r="AG267" s="92">
        <v>13979.999999999998</v>
      </c>
      <c r="AH267" s="92">
        <v>4980</v>
      </c>
      <c r="AI267" s="92">
        <v>0</v>
      </c>
      <c r="AJ267" s="92">
        <v>0</v>
      </c>
      <c r="AK267" s="92">
        <v>0</v>
      </c>
      <c r="AL267" s="93">
        <v>4635</v>
      </c>
    </row>
    <row r="268" spans="1:41" ht="13.5" customHeight="1" x14ac:dyDescent="0.2">
      <c r="A268" s="283" t="s">
        <v>1659</v>
      </c>
      <c r="B268" s="284" t="s">
        <v>1638</v>
      </c>
      <c r="C268" s="284" t="s">
        <v>1639</v>
      </c>
      <c r="D268" s="284" t="s">
        <v>1041</v>
      </c>
      <c r="E268" s="285">
        <v>31000</v>
      </c>
      <c r="F268" s="286">
        <v>0</v>
      </c>
      <c r="G268" s="286">
        <v>0</v>
      </c>
      <c r="H268" s="286">
        <v>0</v>
      </c>
      <c r="I268" s="286">
        <v>0</v>
      </c>
      <c r="J268" s="287"/>
      <c r="K268" s="286">
        <v>784</v>
      </c>
      <c r="L268" s="286">
        <v>594</v>
      </c>
      <c r="M268" s="286">
        <v>594</v>
      </c>
      <c r="N268" s="286">
        <v>772.2</v>
      </c>
      <c r="O268" s="286">
        <v>1158</v>
      </c>
      <c r="P268" s="286">
        <v>1080.8</v>
      </c>
      <c r="Q268" s="286">
        <v>1235.2</v>
      </c>
      <c r="R268" s="286">
        <v>1157.9000000000001</v>
      </c>
      <c r="S268" s="286">
        <v>2084.4</v>
      </c>
      <c r="T268" s="286">
        <v>1888.8</v>
      </c>
      <c r="U268" s="286">
        <v>1663.2</v>
      </c>
      <c r="V268" s="286">
        <v>1544.4</v>
      </c>
      <c r="W268" s="286"/>
      <c r="X268" s="286">
        <v>14556.9</v>
      </c>
      <c r="Y268" s="91"/>
      <c r="Z268" s="92">
        <v>0</v>
      </c>
      <c r="AA268" s="92">
        <v>0</v>
      </c>
      <c r="AB268" s="92">
        <v>0</v>
      </c>
      <c r="AC268" s="92">
        <v>0</v>
      </c>
      <c r="AD268" s="95">
        <v>0</v>
      </c>
      <c r="AE268" s="95">
        <v>0</v>
      </c>
      <c r="AF268" s="95">
        <v>0</v>
      </c>
      <c r="AG268" s="92">
        <v>0</v>
      </c>
      <c r="AH268" s="92">
        <v>0</v>
      </c>
      <c r="AI268" s="92">
        <v>0</v>
      </c>
      <c r="AJ268" s="92">
        <v>0</v>
      </c>
      <c r="AK268" s="92">
        <v>0</v>
      </c>
      <c r="AL268" s="93">
        <v>0</v>
      </c>
    </row>
    <row r="269" spans="1:41" x14ac:dyDescent="0.2">
      <c r="A269" s="69" t="s">
        <v>1497</v>
      </c>
      <c r="B269" s="74" t="s">
        <v>1108</v>
      </c>
      <c r="C269" s="74" t="s">
        <v>1109</v>
      </c>
      <c r="D269" s="74" t="s">
        <v>1041</v>
      </c>
      <c r="E269" s="68">
        <v>31000</v>
      </c>
      <c r="F269" s="89">
        <v>10.55</v>
      </c>
      <c r="G269" s="89">
        <v>10.55</v>
      </c>
      <c r="H269" s="89">
        <v>10.45</v>
      </c>
      <c r="I269" s="89">
        <v>10.48</v>
      </c>
      <c r="J269" s="89"/>
      <c r="K269" s="89">
        <v>485.3</v>
      </c>
      <c r="L269" s="89">
        <v>453.65</v>
      </c>
      <c r="M269" s="89">
        <v>527.5</v>
      </c>
      <c r="N269" s="89">
        <v>527.5</v>
      </c>
      <c r="O269" s="89">
        <v>480.7</v>
      </c>
      <c r="P269" s="89">
        <v>553.85</v>
      </c>
      <c r="Q269" s="89">
        <v>491.15</v>
      </c>
      <c r="R269" s="89">
        <v>513.46</v>
      </c>
      <c r="S269" s="89">
        <v>513.52</v>
      </c>
      <c r="T269" s="89">
        <v>513.52</v>
      </c>
      <c r="U269" s="89">
        <v>513.52</v>
      </c>
      <c r="V269" s="89">
        <v>524</v>
      </c>
      <c r="W269" s="89"/>
      <c r="X269" s="90">
        <v>6097.67</v>
      </c>
      <c r="Y269" s="91"/>
      <c r="Z269" s="92">
        <v>46</v>
      </c>
      <c r="AA269" s="92">
        <v>42.999999999999993</v>
      </c>
      <c r="AB269" s="92">
        <v>50</v>
      </c>
      <c r="AC269" s="92">
        <v>50</v>
      </c>
      <c r="AD269" s="95">
        <v>46</v>
      </c>
      <c r="AE269" s="95">
        <v>53.000000000000007</v>
      </c>
      <c r="AF269" s="95">
        <v>47</v>
      </c>
      <c r="AG269" s="92">
        <v>48.994274809160309</v>
      </c>
      <c r="AH269" s="92">
        <v>48.999999999999993</v>
      </c>
      <c r="AI269" s="92">
        <v>48.999999999999993</v>
      </c>
      <c r="AJ269" s="92">
        <v>48.999999999999993</v>
      </c>
      <c r="AK269" s="92">
        <v>50</v>
      </c>
      <c r="AL269" s="93">
        <v>48.416189567430024</v>
      </c>
      <c r="AO269" s="167"/>
    </row>
    <row r="270" spans="1:41" x14ac:dyDescent="0.2">
      <c r="A270" s="69" t="s">
        <v>1498</v>
      </c>
      <c r="B270" s="74" t="s">
        <v>1110</v>
      </c>
      <c r="C270" s="74" t="s">
        <v>1109</v>
      </c>
      <c r="D270" s="74" t="s">
        <v>1041</v>
      </c>
      <c r="E270" s="68">
        <v>31000</v>
      </c>
      <c r="F270" s="89">
        <v>19.850000000000001</v>
      </c>
      <c r="G270" s="89">
        <v>19.850000000000001</v>
      </c>
      <c r="H270" s="89">
        <v>19.66</v>
      </c>
      <c r="I270" s="89">
        <v>19.71</v>
      </c>
      <c r="J270" s="89"/>
      <c r="K270" s="89">
        <v>1475.95</v>
      </c>
      <c r="L270" s="89">
        <v>1099.96</v>
      </c>
      <c r="M270" s="89">
        <v>1495.79</v>
      </c>
      <c r="N270" s="89">
        <v>1477.5</v>
      </c>
      <c r="O270" s="89">
        <v>1440.5900000000001</v>
      </c>
      <c r="P270" s="89">
        <v>1531.52</v>
      </c>
      <c r="Q270" s="89">
        <v>1411.75</v>
      </c>
      <c r="R270" s="89">
        <v>1442.66</v>
      </c>
      <c r="S270" s="89">
        <v>1437.53</v>
      </c>
      <c r="T270" s="89">
        <v>1431.23</v>
      </c>
      <c r="U270" s="89">
        <v>1544.6</v>
      </c>
      <c r="V270" s="89">
        <v>1525.41</v>
      </c>
      <c r="W270" s="89"/>
      <c r="X270" s="90">
        <v>17314.490000000002</v>
      </c>
      <c r="Y270" s="91"/>
      <c r="Z270" s="92">
        <v>74.355163727959692</v>
      </c>
      <c r="AA270" s="92">
        <v>55.413602015113348</v>
      </c>
      <c r="AB270" s="92">
        <v>75.35465994962216</v>
      </c>
      <c r="AC270" s="92">
        <v>74.433249370277068</v>
      </c>
      <c r="AD270" s="95">
        <v>73.275178026449652</v>
      </c>
      <c r="AE270" s="95">
        <v>77.900305188199383</v>
      </c>
      <c r="AF270" s="95">
        <v>71.808240081383516</v>
      </c>
      <c r="AG270" s="92">
        <v>73.19431760527651</v>
      </c>
      <c r="AH270" s="92">
        <v>72.934043632673763</v>
      </c>
      <c r="AI270" s="92">
        <v>72.61440892947742</v>
      </c>
      <c r="AJ270" s="92">
        <v>78.366311516996447</v>
      </c>
      <c r="AK270" s="92">
        <v>77.392694063926939</v>
      </c>
      <c r="AL270" s="93">
        <v>73.086847842279653</v>
      </c>
    </row>
    <row r="271" spans="1:41" x14ac:dyDescent="0.2">
      <c r="A271" s="69" t="s">
        <v>1499</v>
      </c>
      <c r="B271" s="74" t="s">
        <v>1111</v>
      </c>
      <c r="C271" s="74" t="s">
        <v>1112</v>
      </c>
      <c r="D271" s="74" t="s">
        <v>1041</v>
      </c>
      <c r="E271" s="68">
        <v>31000</v>
      </c>
      <c r="F271" s="89">
        <v>10.55</v>
      </c>
      <c r="G271" s="89">
        <v>10.55</v>
      </c>
      <c r="H271" s="89">
        <v>10.45</v>
      </c>
      <c r="I271" s="89">
        <v>10.48</v>
      </c>
      <c r="J271" s="89"/>
      <c r="K271" s="89">
        <v>21.1</v>
      </c>
      <c r="L271" s="89">
        <v>10.55</v>
      </c>
      <c r="M271" s="89">
        <v>21.1</v>
      </c>
      <c r="N271" s="89">
        <v>10.55</v>
      </c>
      <c r="O271" s="89">
        <v>10.45</v>
      </c>
      <c r="P271" s="89">
        <v>20.9</v>
      </c>
      <c r="Q271" s="89">
        <v>10.45</v>
      </c>
      <c r="R271" s="89">
        <v>40.96</v>
      </c>
      <c r="S271" s="89">
        <v>20.96</v>
      </c>
      <c r="T271" s="89">
        <v>41.92</v>
      </c>
      <c r="U271" s="89">
        <v>31.44</v>
      </c>
      <c r="V271" s="89">
        <v>10.48</v>
      </c>
      <c r="W271" s="89"/>
      <c r="X271" s="90">
        <v>250.85999999999999</v>
      </c>
      <c r="Y271" s="91"/>
      <c r="Z271" s="92">
        <v>2</v>
      </c>
      <c r="AA271" s="92">
        <v>1</v>
      </c>
      <c r="AB271" s="92">
        <v>2</v>
      </c>
      <c r="AC271" s="92">
        <v>1</v>
      </c>
      <c r="AD271" s="95">
        <v>1</v>
      </c>
      <c r="AE271" s="95">
        <v>2</v>
      </c>
      <c r="AF271" s="95">
        <v>1</v>
      </c>
      <c r="AG271" s="92">
        <v>3.9083969465648853</v>
      </c>
      <c r="AH271" s="92">
        <v>2</v>
      </c>
      <c r="AI271" s="92">
        <v>4</v>
      </c>
      <c r="AJ271" s="92">
        <v>3</v>
      </c>
      <c r="AK271" s="92">
        <v>1</v>
      </c>
      <c r="AL271" s="93">
        <v>1.9923664122137403</v>
      </c>
    </row>
    <row r="272" spans="1:41" x14ac:dyDescent="0.2">
      <c r="A272" s="69" t="s">
        <v>1500</v>
      </c>
      <c r="B272" s="74" t="s">
        <v>1113</v>
      </c>
      <c r="C272" s="74" t="s">
        <v>1501</v>
      </c>
      <c r="D272" s="74" t="s">
        <v>1041</v>
      </c>
      <c r="E272" s="68">
        <v>31004</v>
      </c>
      <c r="F272" s="89">
        <v>0</v>
      </c>
      <c r="G272" s="89">
        <v>0</v>
      </c>
      <c r="H272" s="89">
        <v>0</v>
      </c>
      <c r="I272" s="89">
        <v>0</v>
      </c>
      <c r="J272" s="89"/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715</v>
      </c>
      <c r="Q272" s="89">
        <v>0</v>
      </c>
      <c r="R272" s="89">
        <v>0</v>
      </c>
      <c r="S272" s="89">
        <v>0</v>
      </c>
      <c r="T272" s="89">
        <v>0</v>
      </c>
      <c r="U272" s="89">
        <v>0</v>
      </c>
      <c r="V272" s="89">
        <v>0</v>
      </c>
      <c r="W272" s="89"/>
      <c r="X272" s="90">
        <v>715</v>
      </c>
      <c r="Y272" s="91"/>
      <c r="Z272" s="92">
        <v>0</v>
      </c>
      <c r="AA272" s="92">
        <v>0</v>
      </c>
      <c r="AB272" s="92">
        <v>0</v>
      </c>
      <c r="AC272" s="92">
        <v>0</v>
      </c>
      <c r="AD272" s="95">
        <v>0</v>
      </c>
      <c r="AE272" s="95">
        <v>0</v>
      </c>
      <c r="AF272" s="95">
        <v>0</v>
      </c>
      <c r="AG272" s="92">
        <v>0</v>
      </c>
      <c r="AH272" s="92">
        <v>0</v>
      </c>
      <c r="AI272" s="92">
        <v>0</v>
      </c>
      <c r="AJ272" s="92">
        <v>0</v>
      </c>
      <c r="AK272" s="92">
        <v>0</v>
      </c>
      <c r="AL272" s="93">
        <v>0</v>
      </c>
    </row>
    <row r="273" spans="1:39" x14ac:dyDescent="0.2">
      <c r="A273" s="69" t="s">
        <v>1502</v>
      </c>
      <c r="B273" s="74" t="s">
        <v>1114</v>
      </c>
      <c r="C273" s="74" t="s">
        <v>1503</v>
      </c>
      <c r="D273" s="74" t="s">
        <v>1041</v>
      </c>
      <c r="E273" s="68">
        <v>31004</v>
      </c>
      <c r="F273" s="89">
        <v>0</v>
      </c>
      <c r="G273" s="89">
        <v>0</v>
      </c>
      <c r="H273" s="89">
        <v>0</v>
      </c>
      <c r="I273" s="89">
        <v>0</v>
      </c>
      <c r="J273" s="89"/>
      <c r="K273" s="89">
        <v>172.56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v>0</v>
      </c>
      <c r="V273" s="89">
        <v>0</v>
      </c>
      <c r="W273" s="89"/>
      <c r="X273" s="90">
        <v>172.56</v>
      </c>
      <c r="Y273" s="91"/>
      <c r="Z273" s="92">
        <v>0</v>
      </c>
      <c r="AA273" s="92">
        <v>0</v>
      </c>
      <c r="AB273" s="92">
        <v>0</v>
      </c>
      <c r="AC273" s="92">
        <v>0</v>
      </c>
      <c r="AD273" s="95">
        <v>0</v>
      </c>
      <c r="AE273" s="95">
        <v>0</v>
      </c>
      <c r="AF273" s="95">
        <v>0</v>
      </c>
      <c r="AG273" s="92">
        <v>0</v>
      </c>
      <c r="AH273" s="92">
        <v>0</v>
      </c>
      <c r="AI273" s="92">
        <v>0</v>
      </c>
      <c r="AJ273" s="92">
        <v>0</v>
      </c>
      <c r="AK273" s="92">
        <v>0</v>
      </c>
      <c r="AL273" s="93">
        <v>0</v>
      </c>
    </row>
    <row r="274" spans="1:39" x14ac:dyDescent="0.2">
      <c r="A274" s="69" t="s">
        <v>1504</v>
      </c>
      <c r="B274" s="74" t="s">
        <v>1115</v>
      </c>
      <c r="C274" s="74" t="s">
        <v>1505</v>
      </c>
      <c r="D274" s="74" t="s">
        <v>1041</v>
      </c>
      <c r="E274" s="68">
        <v>31004</v>
      </c>
      <c r="F274" s="89">
        <v>0</v>
      </c>
      <c r="G274" s="89">
        <v>0</v>
      </c>
      <c r="H274" s="89">
        <v>0</v>
      </c>
      <c r="I274" s="89">
        <v>0</v>
      </c>
      <c r="J274" s="89"/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0</v>
      </c>
      <c r="V274" s="89">
        <v>0</v>
      </c>
      <c r="W274" s="89"/>
      <c r="X274" s="90">
        <v>0</v>
      </c>
      <c r="Y274" s="91"/>
      <c r="Z274" s="92">
        <v>0</v>
      </c>
      <c r="AA274" s="92">
        <v>0</v>
      </c>
      <c r="AB274" s="92">
        <v>0</v>
      </c>
      <c r="AC274" s="92">
        <v>0</v>
      </c>
      <c r="AD274" s="95">
        <v>0</v>
      </c>
      <c r="AE274" s="95">
        <v>0</v>
      </c>
      <c r="AF274" s="95">
        <v>0</v>
      </c>
      <c r="AG274" s="92">
        <v>0</v>
      </c>
      <c r="AH274" s="92">
        <v>0</v>
      </c>
      <c r="AI274" s="92">
        <v>0</v>
      </c>
      <c r="AJ274" s="92">
        <v>0</v>
      </c>
      <c r="AK274" s="92">
        <v>0</v>
      </c>
      <c r="AL274" s="93">
        <v>0</v>
      </c>
    </row>
    <row r="275" spans="1:39" x14ac:dyDescent="0.2">
      <c r="A275" s="69" t="s">
        <v>1506</v>
      </c>
      <c r="B275" s="74" t="s">
        <v>1116</v>
      </c>
      <c r="C275" s="74" t="s">
        <v>1117</v>
      </c>
      <c r="D275" s="74" t="s">
        <v>1041</v>
      </c>
      <c r="E275" s="68">
        <v>31000</v>
      </c>
      <c r="F275" s="89">
        <v>3</v>
      </c>
      <c r="G275" s="89">
        <v>3</v>
      </c>
      <c r="H275" s="89">
        <v>2.97</v>
      </c>
      <c r="I275" s="89">
        <v>2.98</v>
      </c>
      <c r="J275" s="89"/>
      <c r="K275" s="89">
        <v>1965</v>
      </c>
      <c r="L275" s="89">
        <v>1818</v>
      </c>
      <c r="M275" s="89">
        <v>2562</v>
      </c>
      <c r="N275" s="89">
        <v>2067</v>
      </c>
      <c r="O275" s="89">
        <v>1883.94</v>
      </c>
      <c r="P275" s="89">
        <v>2239.38</v>
      </c>
      <c r="Q275" s="89">
        <v>2370.06</v>
      </c>
      <c r="R275" s="89">
        <v>2142.5700000000002</v>
      </c>
      <c r="S275" s="89">
        <v>2303.54</v>
      </c>
      <c r="T275" s="89">
        <v>2032.36</v>
      </c>
      <c r="U275" s="89">
        <v>1749.2600000000002</v>
      </c>
      <c r="V275" s="89">
        <v>1892.3</v>
      </c>
      <c r="W275" s="89"/>
      <c r="X275" s="90">
        <v>25025.41</v>
      </c>
      <c r="Y275" s="91"/>
      <c r="Z275" s="92">
        <v>655</v>
      </c>
      <c r="AA275" s="92">
        <v>606</v>
      </c>
      <c r="AB275" s="92">
        <v>854</v>
      </c>
      <c r="AC275" s="92">
        <v>689</v>
      </c>
      <c r="AD275" s="95">
        <v>634.32323232323233</v>
      </c>
      <c r="AE275" s="95">
        <v>754</v>
      </c>
      <c r="AF275" s="95">
        <v>797.99999999999989</v>
      </c>
      <c r="AG275" s="92">
        <v>718.98322147651015</v>
      </c>
      <c r="AH275" s="92">
        <v>773</v>
      </c>
      <c r="AI275" s="92">
        <v>682</v>
      </c>
      <c r="AJ275" s="92">
        <v>587.00000000000011</v>
      </c>
      <c r="AK275" s="92">
        <v>635</v>
      </c>
      <c r="AL275" s="93">
        <v>698.85887114997843</v>
      </c>
    </row>
    <row r="276" spans="1:39" x14ac:dyDescent="0.2">
      <c r="A276" s="69" t="s">
        <v>1507</v>
      </c>
      <c r="B276" s="74" t="s">
        <v>1118</v>
      </c>
      <c r="C276" s="74" t="s">
        <v>1119</v>
      </c>
      <c r="D276" s="74" t="s">
        <v>1041</v>
      </c>
      <c r="E276" s="68">
        <v>31000</v>
      </c>
      <c r="F276" s="89">
        <v>60</v>
      </c>
      <c r="G276" s="89">
        <v>60</v>
      </c>
      <c r="H276" s="89">
        <v>59.43</v>
      </c>
      <c r="I276" s="89">
        <v>59.59</v>
      </c>
      <c r="J276" s="89"/>
      <c r="K276" s="89">
        <v>660</v>
      </c>
      <c r="L276" s="89">
        <v>600</v>
      </c>
      <c r="M276" s="89">
        <v>1200</v>
      </c>
      <c r="N276" s="89">
        <v>1620</v>
      </c>
      <c r="O276" s="89">
        <v>1902.33</v>
      </c>
      <c r="P276" s="89">
        <v>1069.74</v>
      </c>
      <c r="Q276" s="89">
        <v>1069.74</v>
      </c>
      <c r="R276" s="89">
        <v>1072.6199999999999</v>
      </c>
      <c r="S276" s="89">
        <v>1608.93</v>
      </c>
      <c r="T276" s="89">
        <v>1191.8</v>
      </c>
      <c r="U276" s="89">
        <v>1430.16</v>
      </c>
      <c r="V276" s="89">
        <v>1906.88</v>
      </c>
      <c r="W276" s="89"/>
      <c r="X276" s="90">
        <v>15332.2</v>
      </c>
      <c r="Y276" s="91"/>
      <c r="Z276" s="92">
        <v>11</v>
      </c>
      <c r="AA276" s="92">
        <v>10</v>
      </c>
      <c r="AB276" s="92">
        <v>20</v>
      </c>
      <c r="AC276" s="92">
        <v>27</v>
      </c>
      <c r="AD276" s="95">
        <v>32.009591115598184</v>
      </c>
      <c r="AE276" s="95">
        <v>18</v>
      </c>
      <c r="AF276" s="95">
        <v>18</v>
      </c>
      <c r="AG276" s="92">
        <v>17.999999999999996</v>
      </c>
      <c r="AH276" s="92">
        <v>27</v>
      </c>
      <c r="AI276" s="92">
        <v>19.999999999999996</v>
      </c>
      <c r="AJ276" s="92">
        <v>24</v>
      </c>
      <c r="AK276" s="92">
        <v>32</v>
      </c>
      <c r="AL276" s="93">
        <v>21.417465926299851</v>
      </c>
    </row>
    <row r="277" spans="1:39" x14ac:dyDescent="0.2">
      <c r="A277" s="69" t="s">
        <v>1508</v>
      </c>
      <c r="B277" s="74" t="s">
        <v>1120</v>
      </c>
      <c r="C277" s="74" t="s">
        <v>1121</v>
      </c>
      <c r="D277" s="74" t="s">
        <v>1041</v>
      </c>
      <c r="E277" s="68">
        <v>31000</v>
      </c>
      <c r="F277" s="89">
        <v>112.5</v>
      </c>
      <c r="G277" s="89">
        <v>112.5</v>
      </c>
      <c r="H277" s="89">
        <v>111.44</v>
      </c>
      <c r="I277" s="89">
        <v>111.75</v>
      </c>
      <c r="J277" s="89"/>
      <c r="K277" s="89">
        <v>11475.02</v>
      </c>
      <c r="L277" s="89">
        <v>16706.32</v>
      </c>
      <c r="M277" s="89">
        <v>10518.77</v>
      </c>
      <c r="N277" s="89">
        <v>8662.51</v>
      </c>
      <c r="O277" s="89">
        <v>9984.48</v>
      </c>
      <c r="P277" s="89">
        <v>9277.3799999999992</v>
      </c>
      <c r="Q277" s="89">
        <v>12815.6</v>
      </c>
      <c r="R277" s="89">
        <v>12598.61</v>
      </c>
      <c r="S277" s="89">
        <v>11736.87</v>
      </c>
      <c r="T277" s="89">
        <v>14136.4</v>
      </c>
      <c r="U277" s="89">
        <v>10392.77</v>
      </c>
      <c r="V277" s="89">
        <v>8548.8799999999992</v>
      </c>
      <c r="W277" s="89"/>
      <c r="X277" s="90">
        <v>136853.61000000002</v>
      </c>
      <c r="Y277" s="91"/>
      <c r="Z277" s="92">
        <v>102.00017777777778</v>
      </c>
      <c r="AA277" s="92">
        <v>148.50062222222223</v>
      </c>
      <c r="AB277" s="92">
        <v>93.500177777777779</v>
      </c>
      <c r="AC277" s="92">
        <v>77.000088888888897</v>
      </c>
      <c r="AD277" s="95">
        <v>89.595118449389801</v>
      </c>
      <c r="AE277" s="95">
        <v>83.25</v>
      </c>
      <c r="AF277" s="95">
        <v>115</v>
      </c>
      <c r="AG277" s="92">
        <v>112.73923937360179</v>
      </c>
      <c r="AH277" s="92">
        <v>105.02791946308726</v>
      </c>
      <c r="AI277" s="92">
        <v>126.50022371364653</v>
      </c>
      <c r="AJ277" s="92">
        <v>93.000178970917233</v>
      </c>
      <c r="AK277" s="92">
        <v>76.500044742729301</v>
      </c>
      <c r="AL277" s="93">
        <v>101.88448261500321</v>
      </c>
    </row>
    <row r="278" spans="1:39" x14ac:dyDescent="0.2">
      <c r="B278" s="74"/>
      <c r="C278" s="74"/>
      <c r="D278" s="74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94"/>
      <c r="X278" s="90"/>
      <c r="Y278" s="91"/>
      <c r="Z278" s="92"/>
      <c r="AA278" s="92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</row>
    <row r="279" spans="1:39" x14ac:dyDescent="0.2">
      <c r="B279" s="74"/>
      <c r="C279" s="96" t="s">
        <v>1122</v>
      </c>
      <c r="D279" s="74"/>
      <c r="F279" s="89"/>
      <c r="G279" s="89"/>
      <c r="H279" s="89"/>
      <c r="I279" s="89"/>
      <c r="J279" s="89"/>
      <c r="K279" s="98">
        <v>127959.86000000002</v>
      </c>
      <c r="L279" s="98">
        <v>121597.9</v>
      </c>
      <c r="M279" s="98">
        <v>133160.78999999998</v>
      </c>
      <c r="N279" s="98">
        <v>109098.03</v>
      </c>
      <c r="O279" s="98">
        <v>121899.64999999998</v>
      </c>
      <c r="P279" s="98">
        <v>136834.91000000003</v>
      </c>
      <c r="Q279" s="98">
        <v>149087.15</v>
      </c>
      <c r="R279" s="98">
        <v>142424.98000000004</v>
      </c>
      <c r="S279" s="98">
        <v>147408.60000000003</v>
      </c>
      <c r="T279" s="98">
        <v>139977.09000000003</v>
      </c>
      <c r="U279" s="98">
        <v>124253.26000000001</v>
      </c>
      <c r="V279" s="98">
        <v>124183.82000000002</v>
      </c>
      <c r="W279" s="94"/>
      <c r="X279" s="98">
        <v>1577886.04</v>
      </c>
      <c r="Y279" s="100"/>
      <c r="Z279" s="140">
        <v>147.09694977019933</v>
      </c>
      <c r="AA279" s="140">
        <v>119.57484593837533</v>
      </c>
      <c r="AB279" s="140">
        <v>149.21507002801118</v>
      </c>
      <c r="AC279" s="140">
        <v>148.30845938375347</v>
      </c>
      <c r="AD279" s="140">
        <v>162.35348985608937</v>
      </c>
      <c r="AE279" s="140">
        <v>132.82437507069335</v>
      </c>
      <c r="AF279" s="140">
        <v>164.63443049428798</v>
      </c>
      <c r="AG279" s="140">
        <v>175.7507182445425</v>
      </c>
      <c r="AH279" s="140">
        <v>181.30021490781587</v>
      </c>
      <c r="AI279" s="140">
        <v>172.66076235719945</v>
      </c>
      <c r="AJ279" s="140">
        <v>170.30015835312747</v>
      </c>
      <c r="AK279" s="140">
        <v>166.12563118358986</v>
      </c>
      <c r="AL279" s="140">
        <v>157.51209213230709</v>
      </c>
      <c r="AM279" s="320">
        <f>X279*$AO$4</f>
        <v>5857.1512624259749</v>
      </c>
    </row>
    <row r="280" spans="1:39" x14ac:dyDescent="0.2">
      <c r="B280" s="74"/>
      <c r="C280" s="74"/>
      <c r="D280" s="74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94"/>
      <c r="X280" s="90"/>
      <c r="Y280" s="137"/>
      <c r="Z280" s="92"/>
      <c r="AA280" s="92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</row>
    <row r="281" spans="1:39" x14ac:dyDescent="0.2">
      <c r="B281" s="104" t="s">
        <v>1123</v>
      </c>
      <c r="C281" s="74"/>
      <c r="D281" s="74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94"/>
      <c r="X281" s="90"/>
      <c r="Y281" s="137"/>
      <c r="Z281" s="92"/>
      <c r="AA281" s="92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</row>
    <row r="282" spans="1:39" x14ac:dyDescent="0.2">
      <c r="A282" s="69" t="s">
        <v>1509</v>
      </c>
      <c r="B282" s="74" t="s">
        <v>1124</v>
      </c>
      <c r="C282" s="74" t="s">
        <v>1125</v>
      </c>
      <c r="D282" s="74" t="s">
        <v>1126</v>
      </c>
      <c r="E282" s="68">
        <v>31005</v>
      </c>
      <c r="F282" s="89">
        <v>164.34</v>
      </c>
      <c r="G282" s="89">
        <v>167.38</v>
      </c>
      <c r="H282" s="89">
        <v>167.38</v>
      </c>
      <c r="I282" s="89">
        <v>167.38</v>
      </c>
      <c r="J282" s="89"/>
      <c r="K282" s="89">
        <v>253514.43</v>
      </c>
      <c r="L282" s="89">
        <v>215170.65</v>
      </c>
      <c r="M282" s="89">
        <v>258719.7</v>
      </c>
      <c r="N282" s="89">
        <v>204346.06</v>
      </c>
      <c r="O282" s="89">
        <v>225109.45</v>
      </c>
      <c r="P282" s="89">
        <v>264052.25</v>
      </c>
      <c r="Q282" s="89">
        <v>262795.33</v>
      </c>
      <c r="R282" s="89">
        <v>247407.98</v>
      </c>
      <c r="S282" s="89">
        <v>271848.81999999995</v>
      </c>
      <c r="T282" s="89">
        <v>265993.88</v>
      </c>
      <c r="U282" s="89">
        <v>250014.36000000002</v>
      </c>
      <c r="V282" s="89">
        <v>250462.37</v>
      </c>
      <c r="W282" s="94"/>
      <c r="X282" s="90">
        <v>2969435.28</v>
      </c>
      <c r="Y282" s="91"/>
      <c r="Z282" s="92">
        <v>1542.6215772179628</v>
      </c>
      <c r="AA282" s="92">
        <v>1309.3017524644031</v>
      </c>
      <c r="AB282" s="92">
        <v>1545.702592902378</v>
      </c>
      <c r="AC282" s="92">
        <v>1220.8511172183057</v>
      </c>
      <c r="AD282" s="95">
        <v>1344.9005257497911</v>
      </c>
      <c r="AE282" s="95">
        <v>1577.5615366232526</v>
      </c>
      <c r="AF282" s="95">
        <v>1570.0521567690287</v>
      </c>
      <c r="AG282" s="92">
        <v>1478.1215198948501</v>
      </c>
      <c r="AH282" s="92">
        <v>1624.1415939777748</v>
      </c>
      <c r="AI282" s="92">
        <v>1589.1616680607003</v>
      </c>
      <c r="AJ282" s="92">
        <v>1493.6931533038596</v>
      </c>
      <c r="AK282" s="92">
        <v>1496.3697574381647</v>
      </c>
      <c r="AL282" s="93">
        <v>1482.7065793017061</v>
      </c>
    </row>
    <row r="283" spans="1:39" x14ac:dyDescent="0.2">
      <c r="A283" s="69" t="s">
        <v>1510</v>
      </c>
      <c r="B283" s="74" t="s">
        <v>1127</v>
      </c>
      <c r="C283" s="74" t="s">
        <v>1511</v>
      </c>
      <c r="D283" s="74"/>
      <c r="E283" s="68">
        <v>31005</v>
      </c>
      <c r="F283" s="89">
        <v>0</v>
      </c>
      <c r="G283" s="89">
        <v>0</v>
      </c>
      <c r="H283" s="89">
        <v>0</v>
      </c>
      <c r="I283" s="89">
        <v>0</v>
      </c>
      <c r="J283" s="89"/>
      <c r="K283" s="89">
        <v>0</v>
      </c>
      <c r="L283" s="89">
        <v>0</v>
      </c>
      <c r="M283" s="89">
        <v>0</v>
      </c>
      <c r="N283" s="89">
        <v>0</v>
      </c>
      <c r="O283" s="89">
        <v>0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94"/>
      <c r="X283" s="90">
        <v>0</v>
      </c>
      <c r="Y283" s="91"/>
      <c r="Z283" s="92">
        <v>0</v>
      </c>
      <c r="AA283" s="92">
        <v>0</v>
      </c>
      <c r="AB283" s="92">
        <v>0</v>
      </c>
      <c r="AC283" s="92">
        <v>0</v>
      </c>
      <c r="AD283" s="95">
        <v>0</v>
      </c>
      <c r="AE283" s="95">
        <v>0</v>
      </c>
      <c r="AF283" s="95">
        <v>0</v>
      </c>
      <c r="AG283" s="92">
        <v>0</v>
      </c>
      <c r="AH283" s="92">
        <v>0</v>
      </c>
      <c r="AI283" s="92">
        <v>0</v>
      </c>
      <c r="AJ283" s="92">
        <v>0</v>
      </c>
      <c r="AK283" s="92">
        <v>0</v>
      </c>
      <c r="AL283" s="93">
        <v>0</v>
      </c>
    </row>
    <row r="284" spans="1:39" x14ac:dyDescent="0.2">
      <c r="A284" s="69" t="s">
        <v>1500</v>
      </c>
      <c r="B284" s="74" t="s">
        <v>1113</v>
      </c>
      <c r="C284" s="74" t="s">
        <v>1501</v>
      </c>
      <c r="D284" s="74"/>
      <c r="E284" s="68">
        <v>31005</v>
      </c>
      <c r="F284" s="89"/>
      <c r="G284" s="89"/>
      <c r="H284" s="89"/>
      <c r="I284" s="89"/>
      <c r="J284" s="89"/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715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94"/>
      <c r="X284" s="90">
        <v>715</v>
      </c>
      <c r="Y284" s="91"/>
      <c r="Z284" s="92"/>
      <c r="AA284" s="92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</row>
    <row r="285" spans="1:39" x14ac:dyDescent="0.2">
      <c r="A285" s="69" t="s">
        <v>1502</v>
      </c>
      <c r="B285" s="74" t="s">
        <v>1114</v>
      </c>
      <c r="C285" s="74" t="s">
        <v>1503</v>
      </c>
      <c r="D285" s="74"/>
      <c r="F285" s="89"/>
      <c r="G285" s="89"/>
      <c r="H285" s="89"/>
      <c r="I285" s="89"/>
      <c r="J285" s="89"/>
      <c r="K285" s="89">
        <v>172.56</v>
      </c>
      <c r="L285" s="89">
        <v>0</v>
      </c>
      <c r="M285" s="89">
        <v>0</v>
      </c>
      <c r="N285" s="89">
        <v>0</v>
      </c>
      <c r="O285" s="89">
        <v>0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90">
        <v>172.56</v>
      </c>
      <c r="Y285" s="91"/>
      <c r="Z285" s="92"/>
      <c r="AA285" s="92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</row>
    <row r="286" spans="1:39" x14ac:dyDescent="0.2">
      <c r="B286" s="74"/>
      <c r="C286" s="96" t="s">
        <v>1128</v>
      </c>
      <c r="D286" s="74"/>
      <c r="F286" s="89"/>
      <c r="G286" s="89"/>
      <c r="H286" s="89"/>
      <c r="I286" s="89"/>
      <c r="J286" s="89"/>
      <c r="K286" s="98">
        <v>253514.43</v>
      </c>
      <c r="L286" s="98">
        <v>215170.65</v>
      </c>
      <c r="M286" s="98">
        <v>258719.7</v>
      </c>
      <c r="N286" s="98">
        <v>204346.06</v>
      </c>
      <c r="O286" s="98">
        <v>225109.45</v>
      </c>
      <c r="P286" s="98">
        <v>264767.25</v>
      </c>
      <c r="Q286" s="98">
        <v>262795.33</v>
      </c>
      <c r="R286" s="98">
        <v>247407.98</v>
      </c>
      <c r="S286" s="98">
        <v>271848.81999999995</v>
      </c>
      <c r="T286" s="98">
        <v>265993.88</v>
      </c>
      <c r="U286" s="98">
        <v>250014.36000000002</v>
      </c>
      <c r="V286" s="98">
        <v>250462.37</v>
      </c>
      <c r="W286" s="94"/>
      <c r="X286" s="98">
        <v>2970322.84</v>
      </c>
      <c r="Y286" s="100"/>
      <c r="Z286" s="92"/>
      <c r="AA286" s="92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</row>
    <row r="287" spans="1:39" x14ac:dyDescent="0.2">
      <c r="B287" s="74"/>
      <c r="F287" s="89"/>
      <c r="G287" s="89"/>
      <c r="H287" s="89"/>
      <c r="I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94"/>
      <c r="X287" s="90"/>
      <c r="Y287" s="72"/>
      <c r="Z287" s="92"/>
      <c r="AA287" s="92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</row>
    <row r="288" spans="1:39" x14ac:dyDescent="0.2">
      <c r="F288" s="89"/>
      <c r="G288" s="89"/>
      <c r="H288" s="89"/>
      <c r="I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94"/>
      <c r="X288" s="90"/>
      <c r="Y288" s="74"/>
      <c r="Z288" s="92"/>
      <c r="AA288" s="92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</row>
    <row r="289" spans="1:41" s="108" customFormat="1" x14ac:dyDescent="0.2">
      <c r="B289" s="66" t="s">
        <v>1129</v>
      </c>
      <c r="C289" s="66"/>
      <c r="D289" s="66"/>
      <c r="E289" s="77"/>
      <c r="F289" s="89"/>
      <c r="G289" s="89"/>
      <c r="H289" s="89"/>
      <c r="I289" s="89"/>
      <c r="J289" s="66"/>
      <c r="K289" s="124">
        <v>381474.29000000004</v>
      </c>
      <c r="L289" s="124">
        <v>336768.55</v>
      </c>
      <c r="M289" s="124">
        <v>391880.49</v>
      </c>
      <c r="N289" s="124">
        <v>313444.08999999997</v>
      </c>
      <c r="O289" s="124">
        <v>347009.1</v>
      </c>
      <c r="P289" s="124">
        <v>401602.16000000003</v>
      </c>
      <c r="Q289" s="124">
        <v>411882.48</v>
      </c>
      <c r="R289" s="124">
        <v>389832.96000000008</v>
      </c>
      <c r="S289" s="124">
        <v>419257.42</v>
      </c>
      <c r="T289" s="124">
        <v>405970.97000000003</v>
      </c>
      <c r="U289" s="124">
        <v>374267.62</v>
      </c>
      <c r="V289" s="124">
        <v>374646.19</v>
      </c>
      <c r="W289" s="124"/>
      <c r="X289" s="124">
        <v>4548208.88</v>
      </c>
      <c r="Y289" s="126"/>
      <c r="Z289" s="92"/>
      <c r="AA289" s="92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N289" s="123"/>
    </row>
    <row r="290" spans="1:41" s="108" customFormat="1" x14ac:dyDescent="0.2">
      <c r="B290" s="66"/>
      <c r="C290" s="66"/>
      <c r="D290" s="66"/>
      <c r="E290" s="77"/>
      <c r="F290" s="89"/>
      <c r="G290" s="89"/>
      <c r="H290" s="89"/>
      <c r="I290" s="89"/>
      <c r="J290" s="127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90"/>
      <c r="Y290" s="128"/>
      <c r="Z290" s="92"/>
      <c r="AA290" s="92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</row>
    <row r="291" spans="1:41" x14ac:dyDescent="0.2">
      <c r="F291" s="89"/>
      <c r="G291" s="89"/>
      <c r="H291" s="89"/>
      <c r="I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90"/>
      <c r="Y291" s="74"/>
      <c r="Z291" s="92"/>
      <c r="AA291" s="92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</row>
    <row r="292" spans="1:41" x14ac:dyDescent="0.2">
      <c r="B292" s="83" t="s">
        <v>1130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90"/>
      <c r="Y292" s="74"/>
      <c r="Z292" s="92"/>
      <c r="AA292" s="92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67"/>
    </row>
    <row r="293" spans="1:41" x14ac:dyDescent="0.2">
      <c r="A293" s="69" t="s">
        <v>1512</v>
      </c>
      <c r="B293" s="74" t="s">
        <v>1131</v>
      </c>
      <c r="C293" s="74" t="s">
        <v>1132</v>
      </c>
      <c r="D293" s="74" t="s">
        <v>1130</v>
      </c>
      <c r="E293" s="68">
        <v>38000</v>
      </c>
      <c r="F293" s="89"/>
      <c r="G293" s="89"/>
      <c r="H293" s="89"/>
      <c r="I293" s="89"/>
      <c r="J293" s="89"/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-24.92</v>
      </c>
      <c r="V293" s="89">
        <v>-55.7</v>
      </c>
      <c r="W293" s="89"/>
      <c r="X293" s="90">
        <v>-80.62</v>
      </c>
      <c r="Y293" s="102"/>
      <c r="Z293" s="92">
        <v>0</v>
      </c>
      <c r="AA293" s="92">
        <v>0</v>
      </c>
      <c r="AB293" s="92">
        <v>0</v>
      </c>
      <c r="AC293" s="92">
        <v>0</v>
      </c>
      <c r="AD293" s="95">
        <v>0</v>
      </c>
      <c r="AE293" s="95">
        <v>0</v>
      </c>
      <c r="AF293" s="95">
        <v>0</v>
      </c>
      <c r="AG293" s="92">
        <v>0</v>
      </c>
      <c r="AH293" s="92">
        <v>0</v>
      </c>
      <c r="AI293" s="92">
        <v>0</v>
      </c>
      <c r="AJ293" s="92">
        <v>0</v>
      </c>
      <c r="AK293" s="92">
        <v>0</v>
      </c>
      <c r="AL293" s="67"/>
    </row>
    <row r="294" spans="1:41" x14ac:dyDescent="0.2">
      <c r="A294" s="69" t="s">
        <v>1513</v>
      </c>
      <c r="B294" s="74" t="s">
        <v>1133</v>
      </c>
      <c r="C294" s="74" t="s">
        <v>1134</v>
      </c>
      <c r="D294" s="74" t="s">
        <v>1130</v>
      </c>
      <c r="E294" s="68">
        <v>38000</v>
      </c>
      <c r="F294" s="89">
        <v>21.5</v>
      </c>
      <c r="G294" s="89">
        <v>21.5</v>
      </c>
      <c r="H294" s="89">
        <v>21.3</v>
      </c>
      <c r="I294" s="89">
        <v>21.36</v>
      </c>
      <c r="J294" s="89"/>
      <c r="K294" s="89">
        <v>129</v>
      </c>
      <c r="L294" s="89">
        <v>107.5</v>
      </c>
      <c r="M294" s="89">
        <v>0</v>
      </c>
      <c r="N294" s="89">
        <v>0</v>
      </c>
      <c r="O294" s="89">
        <v>-21.5</v>
      </c>
      <c r="P294" s="89">
        <v>21.3</v>
      </c>
      <c r="Q294" s="89">
        <v>42.6</v>
      </c>
      <c r="R294" s="89">
        <v>21.36</v>
      </c>
      <c r="S294" s="89">
        <v>85.44</v>
      </c>
      <c r="T294" s="89">
        <v>85.44</v>
      </c>
      <c r="U294" s="89">
        <v>0</v>
      </c>
      <c r="V294" s="89">
        <v>42.72</v>
      </c>
      <c r="W294" s="89"/>
      <c r="X294" s="90">
        <v>513.86</v>
      </c>
      <c r="Y294" s="102"/>
      <c r="Z294" s="92">
        <v>6</v>
      </c>
      <c r="AA294" s="92">
        <v>5</v>
      </c>
      <c r="AB294" s="92">
        <v>0</v>
      </c>
      <c r="AC294" s="92">
        <v>0</v>
      </c>
      <c r="AD294" s="95">
        <v>-1.0093896713615023</v>
      </c>
      <c r="AE294" s="95">
        <v>1</v>
      </c>
      <c r="AF294" s="95">
        <v>2</v>
      </c>
      <c r="AG294" s="92">
        <v>1</v>
      </c>
      <c r="AH294" s="92">
        <v>4</v>
      </c>
      <c r="AI294" s="92">
        <v>4</v>
      </c>
      <c r="AJ294" s="92">
        <v>0</v>
      </c>
      <c r="AK294" s="92">
        <v>2</v>
      </c>
      <c r="AL294" s="93">
        <v>1.9992175273865413</v>
      </c>
    </row>
    <row r="295" spans="1:41" x14ac:dyDescent="0.2">
      <c r="B295" s="74"/>
      <c r="F295" s="89"/>
      <c r="G295" s="89"/>
      <c r="H295" s="89"/>
      <c r="I295" s="89"/>
      <c r="X295" s="81"/>
      <c r="Y295" s="102"/>
    </row>
    <row r="296" spans="1:41" s="108" customFormat="1" x14ac:dyDescent="0.2">
      <c r="B296" s="66" t="s">
        <v>1135</v>
      </c>
      <c r="C296" s="66"/>
      <c r="D296" s="66"/>
      <c r="E296" s="77"/>
      <c r="F296" s="89"/>
      <c r="G296" s="89"/>
      <c r="H296" s="89"/>
      <c r="I296" s="89"/>
      <c r="J296" s="66"/>
      <c r="K296" s="141">
        <v>129</v>
      </c>
      <c r="L296" s="141">
        <v>107.5</v>
      </c>
      <c r="M296" s="141">
        <v>0</v>
      </c>
      <c r="N296" s="141">
        <v>0</v>
      </c>
      <c r="O296" s="141">
        <v>-21.5</v>
      </c>
      <c r="P296" s="141">
        <v>21.3</v>
      </c>
      <c r="Q296" s="141">
        <v>42.6</v>
      </c>
      <c r="R296" s="141">
        <v>21.36</v>
      </c>
      <c r="S296" s="141">
        <v>85.44</v>
      </c>
      <c r="T296" s="141">
        <v>85.44</v>
      </c>
      <c r="U296" s="141">
        <v>-24.92</v>
      </c>
      <c r="V296" s="141">
        <v>-12.980000000000004</v>
      </c>
      <c r="W296" s="142"/>
      <c r="X296" s="141">
        <v>433.24</v>
      </c>
      <c r="Y296" s="126"/>
      <c r="Z296" s="66"/>
      <c r="AN296" s="123"/>
    </row>
    <row r="297" spans="1:41" s="108" customFormat="1" x14ac:dyDescent="0.2">
      <c r="B297" s="66"/>
      <c r="C297" s="66"/>
      <c r="D297" s="66"/>
      <c r="E297" s="77"/>
      <c r="F297" s="89"/>
      <c r="G297" s="89"/>
      <c r="H297" s="89"/>
      <c r="I297" s="89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43"/>
      <c r="X297" s="144"/>
      <c r="Y297" s="128"/>
      <c r="Z297" s="66"/>
    </row>
    <row r="298" spans="1:41" s="108" customFormat="1" x14ac:dyDescent="0.2">
      <c r="B298" s="66"/>
      <c r="C298" s="66"/>
      <c r="D298" s="66"/>
      <c r="E298" s="77"/>
      <c r="F298" s="89"/>
      <c r="G298" s="89"/>
      <c r="H298" s="89"/>
      <c r="I298" s="89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43"/>
      <c r="X298" s="144"/>
      <c r="Y298" s="128"/>
      <c r="Z298" s="66"/>
    </row>
    <row r="299" spans="1:41" x14ac:dyDescent="0.2">
      <c r="B299" s="74"/>
      <c r="F299" s="89"/>
      <c r="G299" s="89"/>
      <c r="H299" s="89"/>
      <c r="I299" s="89"/>
      <c r="W299" s="92"/>
      <c r="X299" s="145"/>
      <c r="Y299" s="102"/>
    </row>
    <row r="300" spans="1:41" x14ac:dyDescent="0.2">
      <c r="F300" s="89"/>
      <c r="G300" s="89"/>
      <c r="H300" s="89"/>
      <c r="I300" s="89"/>
      <c r="W300" s="92"/>
      <c r="X300" s="145"/>
      <c r="Y300" s="102"/>
    </row>
    <row r="301" spans="1:41" s="108" customFormat="1" ht="13.5" thickBot="1" x14ac:dyDescent="0.25">
      <c r="A301" s="146"/>
      <c r="B301" s="147" t="s">
        <v>1136</v>
      </c>
      <c r="C301" s="147"/>
      <c r="D301" s="147"/>
      <c r="E301" s="148"/>
      <c r="F301" s="149"/>
      <c r="G301" s="149"/>
      <c r="H301" s="149"/>
      <c r="I301" s="149"/>
      <c r="J301" s="147"/>
      <c r="K301" s="150">
        <v>2842232.7850000001</v>
      </c>
      <c r="L301" s="150">
        <v>2790355.3250000002</v>
      </c>
      <c r="M301" s="150">
        <v>2873033.2949999999</v>
      </c>
      <c r="N301" s="150">
        <v>2802932.745000001</v>
      </c>
      <c r="O301" s="150">
        <v>2907426.9250000003</v>
      </c>
      <c r="P301" s="150">
        <v>3014504.7800000003</v>
      </c>
      <c r="Q301" s="150">
        <v>3041015.2449999996</v>
      </c>
      <c r="R301" s="150">
        <v>3034427.2899999996</v>
      </c>
      <c r="S301" s="150">
        <v>3084255.2349999999</v>
      </c>
      <c r="T301" s="150">
        <v>3078154.33</v>
      </c>
      <c r="U301" s="150">
        <v>3044350.0750000002</v>
      </c>
      <c r="V301" s="150">
        <v>3040206.665</v>
      </c>
      <c r="W301" s="150"/>
      <c r="X301" s="150">
        <v>35556660.464999996</v>
      </c>
      <c r="Y301" s="126"/>
      <c r="Z301" s="66"/>
      <c r="AN301" s="123"/>
      <c r="AO301" s="151"/>
    </row>
    <row r="302" spans="1:41" s="108" customFormat="1" ht="13.5" thickTop="1" x14ac:dyDescent="0.2">
      <c r="B302" s="66"/>
      <c r="C302" s="66"/>
      <c r="D302" s="66"/>
      <c r="E302" s="77"/>
      <c r="F302" s="89"/>
      <c r="G302" s="89"/>
      <c r="H302" s="89"/>
      <c r="I302" s="89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43"/>
      <c r="X302" s="143"/>
      <c r="Y302" s="128"/>
      <c r="Z302" s="66"/>
    </row>
    <row r="303" spans="1:41" s="108" customFormat="1" x14ac:dyDescent="0.2">
      <c r="B303" s="66"/>
      <c r="C303" s="66"/>
      <c r="D303" s="66"/>
      <c r="E303" s="77"/>
      <c r="F303" s="89"/>
      <c r="G303" s="89"/>
      <c r="H303" s="89"/>
      <c r="I303" s="89"/>
      <c r="J303" s="127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3"/>
      <c r="X303" s="153"/>
      <c r="Y303" s="154"/>
      <c r="Z303" s="66"/>
    </row>
    <row r="304" spans="1:41" ht="14.25" x14ac:dyDescent="0.2">
      <c r="A304" s="155"/>
      <c r="B304" s="155"/>
      <c r="C304" s="155"/>
    </row>
    <row r="305" spans="1:3" ht="14.25" x14ac:dyDescent="0.2">
      <c r="A305" s="155"/>
      <c r="B305" s="155"/>
      <c r="C305" s="155"/>
    </row>
    <row r="306" spans="1:3" ht="14.25" x14ac:dyDescent="0.2">
      <c r="A306" s="155"/>
      <c r="B306" s="155"/>
      <c r="C306" s="155"/>
    </row>
    <row r="307" spans="1:3" ht="14.25" x14ac:dyDescent="0.2">
      <c r="A307" s="155"/>
      <c r="B307" s="155"/>
      <c r="C307" s="155"/>
    </row>
    <row r="308" spans="1:3" ht="14.25" x14ac:dyDescent="0.2">
      <c r="A308" s="155"/>
      <c r="B308" s="155"/>
      <c r="C308" s="155"/>
    </row>
    <row r="309" spans="1:3" ht="14.25" x14ac:dyDescent="0.2">
      <c r="A309" s="155"/>
      <c r="B309" s="155"/>
      <c r="C309" s="155"/>
    </row>
    <row r="310" spans="1:3" ht="14.25" x14ac:dyDescent="0.2">
      <c r="A310" s="155"/>
      <c r="B310" s="155"/>
      <c r="C310" s="155"/>
    </row>
    <row r="311" spans="1:3" ht="14.25" x14ac:dyDescent="0.2">
      <c r="A311" s="155"/>
      <c r="B311" s="155"/>
      <c r="C311" s="155"/>
    </row>
    <row r="312" spans="1:3" ht="14.25" x14ac:dyDescent="0.2">
      <c r="A312" s="155"/>
      <c r="B312" s="155"/>
      <c r="C312" s="155"/>
    </row>
    <row r="313" spans="1:3" ht="14.25" x14ac:dyDescent="0.2">
      <c r="A313" s="155"/>
      <c r="B313" s="155"/>
      <c r="C313" s="155"/>
    </row>
    <row r="314" spans="1:3" ht="14.25" x14ac:dyDescent="0.2">
      <c r="A314" s="155"/>
      <c r="B314" s="155"/>
      <c r="C314" s="155"/>
    </row>
    <row r="315" spans="1:3" ht="14.25" x14ac:dyDescent="0.2">
      <c r="A315" s="155"/>
      <c r="B315" s="155"/>
      <c r="C315" s="155"/>
    </row>
    <row r="316" spans="1:3" ht="14.25" x14ac:dyDescent="0.2">
      <c r="A316" s="155"/>
      <c r="B316" s="155"/>
      <c r="C316" s="155"/>
    </row>
    <row r="317" spans="1:3" ht="14.25" x14ac:dyDescent="0.2">
      <c r="A317" s="155"/>
      <c r="B317" s="155"/>
      <c r="C317" s="155"/>
    </row>
    <row r="318" spans="1:3" ht="14.25" x14ac:dyDescent="0.2">
      <c r="A318" s="155"/>
      <c r="B318" s="155"/>
      <c r="C318" s="155"/>
    </row>
    <row r="319" spans="1:3" ht="14.25" x14ac:dyDescent="0.2">
      <c r="A319" s="155"/>
      <c r="B319" s="155"/>
      <c r="C319" s="155"/>
    </row>
    <row r="320" spans="1:3" ht="14.25" x14ac:dyDescent="0.2">
      <c r="A320" s="155"/>
      <c r="B320" s="155"/>
      <c r="C320" s="155"/>
    </row>
    <row r="321" spans="1:3" ht="14.25" x14ac:dyDescent="0.2">
      <c r="A321" s="155"/>
      <c r="B321" s="155"/>
      <c r="C321" s="155"/>
    </row>
    <row r="322" spans="1:3" ht="14.25" x14ac:dyDescent="0.2">
      <c r="A322" s="155"/>
      <c r="B322" s="155"/>
      <c r="C322" s="155"/>
    </row>
    <row r="323" spans="1:3" ht="14.25" x14ac:dyDescent="0.2">
      <c r="A323" s="155"/>
      <c r="B323" s="155"/>
      <c r="C323" s="155"/>
    </row>
    <row r="324" spans="1:3" ht="14.25" x14ac:dyDescent="0.2">
      <c r="A324" s="155"/>
      <c r="B324" s="155"/>
      <c r="C324" s="155"/>
    </row>
    <row r="325" spans="1:3" ht="14.25" x14ac:dyDescent="0.2">
      <c r="A325" s="155"/>
      <c r="B325" s="155"/>
      <c r="C325" s="155"/>
    </row>
    <row r="326" spans="1:3" ht="14.25" x14ac:dyDescent="0.2">
      <c r="A326" s="155"/>
      <c r="B326" s="155"/>
      <c r="C326" s="155"/>
    </row>
    <row r="327" spans="1:3" ht="14.25" x14ac:dyDescent="0.2">
      <c r="A327" s="155"/>
      <c r="B327" s="155"/>
      <c r="C327" s="155"/>
    </row>
    <row r="328" spans="1:3" ht="14.25" x14ac:dyDescent="0.2">
      <c r="A328" s="155"/>
      <c r="B328" s="155"/>
      <c r="C328" s="155"/>
    </row>
    <row r="329" spans="1:3" ht="14.25" x14ac:dyDescent="0.2">
      <c r="A329" s="155"/>
      <c r="B329" s="155"/>
      <c r="C329" s="155"/>
    </row>
    <row r="330" spans="1:3" ht="14.25" x14ac:dyDescent="0.2">
      <c r="A330" s="155"/>
      <c r="B330" s="155"/>
      <c r="C330" s="155"/>
    </row>
    <row r="331" spans="1:3" ht="14.25" x14ac:dyDescent="0.2">
      <c r="A331" s="155"/>
      <c r="B331" s="155"/>
      <c r="C331" s="155"/>
    </row>
  </sheetData>
  <mergeCells count="2">
    <mergeCell ref="K5:V5"/>
    <mergeCell ref="Z5:AK5"/>
  </mergeCells>
  <pageMargins left="0.25" right="0.25" top="0.75" bottom="0.75" header="0.3" footer="0.3"/>
  <pageSetup scale="48" fitToWidth="2" fitToHeight="4" orientation="landscape" r:id="rId1"/>
  <headerFooter>
    <oddHeader>&amp;R&amp;F
&amp;A</oddHeader>
    <oddFooter>&amp;L&amp;D&amp;C&amp;P&amp;R&amp;T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9"/>
  <sheetViews>
    <sheetView zoomScale="85" zoomScaleNormal="85" workbookViewId="0">
      <pane xSplit="5" ySplit="6" topLeftCell="F70" activePane="bottomRight" state="frozen"/>
      <selection activeCell="F239" sqref="F239"/>
      <selection pane="topRight" activeCell="F239" sqref="F239"/>
      <selection pane="bottomLeft" activeCell="F239" sqref="F239"/>
      <selection pane="bottomRight" sqref="A1:AS100"/>
    </sheetView>
  </sheetViews>
  <sheetFormatPr defaultRowHeight="12.75" outlineLevelCol="1" x14ac:dyDescent="0.2"/>
  <cols>
    <col min="1" max="1" width="31.28515625" style="69" customWidth="1"/>
    <col min="2" max="2" width="25.140625" style="67" customWidth="1"/>
    <col min="3" max="3" width="26.7109375" style="67" customWidth="1"/>
    <col min="4" max="4" width="15.140625" style="67" hidden="1" customWidth="1"/>
    <col min="5" max="5" width="10" style="68" hidden="1" customWidth="1"/>
    <col min="6" max="6" width="9" style="69" bestFit="1" customWidth="1"/>
    <col min="7" max="7" width="9" style="67" bestFit="1" customWidth="1"/>
    <col min="8" max="8" width="11" style="67" bestFit="1" customWidth="1"/>
    <col min="9" max="10" width="12.42578125" style="67" hidden="1" customWidth="1" outlineLevel="1"/>
    <col min="11" max="12" width="13.85546875" style="67" hidden="1" customWidth="1" outlineLevel="1"/>
    <col min="13" max="20" width="12.42578125" style="67" hidden="1" customWidth="1" outlineLevel="1"/>
    <col min="21" max="21" width="3.85546875" style="69" customWidth="1" collapsed="1"/>
    <col min="22" max="22" width="13" style="81" customWidth="1"/>
    <col min="23" max="23" width="11" style="69" customWidth="1"/>
    <col min="24" max="24" width="12" style="67" hidden="1" customWidth="1" outlineLevel="1"/>
    <col min="25" max="35" width="10.28515625" style="69" hidden="1" customWidth="1" outlineLevel="1"/>
    <col min="36" max="36" width="9.140625" style="69" collapsed="1"/>
    <col min="37" max="39" width="9.140625" style="69"/>
    <col min="40" max="40" width="2.42578125" style="69" customWidth="1"/>
    <col min="41" max="41" width="10" style="69" bestFit="1" customWidth="1"/>
    <col min="42" max="42" width="1.85546875" style="69" customWidth="1"/>
    <col min="43" max="43" width="9.140625" style="69"/>
    <col min="44" max="44" width="1.5703125" style="69" customWidth="1"/>
    <col min="45" max="45" width="12.42578125" style="69" bestFit="1" customWidth="1"/>
    <col min="46" max="16384" width="9.140625" style="69"/>
  </cols>
  <sheetData>
    <row r="1" spans="1:45" x14ac:dyDescent="0.2">
      <c r="A1" s="66" t="s">
        <v>1137</v>
      </c>
      <c r="C1" s="292" t="s">
        <v>1697</v>
      </c>
      <c r="D1" s="66"/>
      <c r="AJ1" s="81"/>
      <c r="AL1" s="69" t="s">
        <v>1138</v>
      </c>
    </row>
    <row r="2" spans="1:45" x14ac:dyDescent="0.2">
      <c r="A2" s="66" t="s">
        <v>721</v>
      </c>
      <c r="B2" s="69"/>
      <c r="C2" s="66"/>
      <c r="D2" s="66"/>
      <c r="F2" s="67"/>
      <c r="U2" s="71"/>
      <c r="W2" s="67"/>
      <c r="AJ2" s="81"/>
      <c r="AL2" s="69" t="s">
        <v>539</v>
      </c>
      <c r="AM2" s="156">
        <v>0.02</v>
      </c>
    </row>
    <row r="3" spans="1:45" x14ac:dyDescent="0.2">
      <c r="A3" s="66" t="s">
        <v>1139</v>
      </c>
      <c r="B3" s="69"/>
      <c r="C3" s="66"/>
      <c r="D3" s="66"/>
      <c r="F3" s="67"/>
      <c r="U3" s="71"/>
      <c r="W3" s="67"/>
      <c r="AJ3" s="81"/>
      <c r="AL3" s="69" t="s">
        <v>1140</v>
      </c>
      <c r="AM3" s="156">
        <v>0.02</v>
      </c>
    </row>
    <row r="4" spans="1:45" x14ac:dyDescent="0.2">
      <c r="A4" s="66" t="s">
        <v>1607</v>
      </c>
      <c r="B4" s="69"/>
      <c r="C4" s="66"/>
      <c r="D4" s="66"/>
      <c r="F4" s="67"/>
      <c r="U4" s="67"/>
      <c r="AJ4" s="81"/>
      <c r="AL4" s="69" t="s">
        <v>540</v>
      </c>
      <c r="AM4" s="156">
        <v>0.02</v>
      </c>
    </row>
    <row r="5" spans="1:45" ht="14.25" customHeight="1" x14ac:dyDescent="0.2">
      <c r="C5" s="75"/>
      <c r="D5" s="75"/>
      <c r="F5" s="76"/>
      <c r="G5" s="76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81"/>
    </row>
    <row r="6" spans="1:45" ht="50.25" customHeight="1" x14ac:dyDescent="0.2">
      <c r="B6" s="77" t="s">
        <v>723</v>
      </c>
      <c r="C6" s="75" t="s">
        <v>724</v>
      </c>
      <c r="D6" s="75" t="s">
        <v>725</v>
      </c>
      <c r="E6" s="75" t="s">
        <v>726</v>
      </c>
      <c r="F6" s="75" t="s">
        <v>727</v>
      </c>
      <c r="G6" s="75" t="s">
        <v>1610</v>
      </c>
      <c r="H6" s="75"/>
      <c r="I6" s="78">
        <v>43831</v>
      </c>
      <c r="J6" s="78">
        <v>43862</v>
      </c>
      <c r="K6" s="78">
        <v>43891</v>
      </c>
      <c r="L6" s="78">
        <v>43922</v>
      </c>
      <c r="M6" s="78">
        <v>43952</v>
      </c>
      <c r="N6" s="78">
        <v>43983</v>
      </c>
      <c r="O6" s="78">
        <v>44013</v>
      </c>
      <c r="P6" s="78">
        <v>44044</v>
      </c>
      <c r="Q6" s="78">
        <v>44075</v>
      </c>
      <c r="R6" s="78">
        <v>44105</v>
      </c>
      <c r="S6" s="78">
        <v>44136</v>
      </c>
      <c r="T6" s="78">
        <v>44166</v>
      </c>
      <c r="U6" s="78"/>
      <c r="V6" s="79" t="s">
        <v>1612</v>
      </c>
      <c r="W6" s="80"/>
      <c r="X6" s="78">
        <v>43831</v>
      </c>
      <c r="Y6" s="78">
        <v>43862</v>
      </c>
      <c r="Z6" s="78">
        <v>43891</v>
      </c>
      <c r="AA6" s="78">
        <v>43922</v>
      </c>
      <c r="AB6" s="78">
        <v>43952</v>
      </c>
      <c r="AC6" s="78">
        <v>43983</v>
      </c>
      <c r="AD6" s="78">
        <v>44013</v>
      </c>
      <c r="AE6" s="78">
        <v>44044</v>
      </c>
      <c r="AF6" s="78">
        <v>44075</v>
      </c>
      <c r="AG6" s="78">
        <v>44105</v>
      </c>
      <c r="AH6" s="78">
        <v>44136</v>
      </c>
      <c r="AI6" s="78">
        <v>44166</v>
      </c>
      <c r="AJ6" s="79" t="s">
        <v>1613</v>
      </c>
      <c r="AM6" s="75" t="s">
        <v>1141</v>
      </c>
      <c r="AO6" s="75" t="s">
        <v>1142</v>
      </c>
      <c r="AQ6" s="75" t="s">
        <v>1143</v>
      </c>
      <c r="AS6" s="75" t="s">
        <v>1144</v>
      </c>
    </row>
    <row r="7" spans="1:45" x14ac:dyDescent="0.2">
      <c r="F7" s="67"/>
      <c r="U7" s="67"/>
      <c r="W7" s="67"/>
      <c r="AJ7" s="81"/>
    </row>
    <row r="8" spans="1:45" x14ac:dyDescent="0.2">
      <c r="B8" s="82" t="s">
        <v>728</v>
      </c>
      <c r="C8" s="83"/>
      <c r="D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W8" s="67"/>
      <c r="AJ8" s="81"/>
    </row>
    <row r="9" spans="1:45" x14ac:dyDescent="0.2">
      <c r="B9" s="82"/>
      <c r="C9" s="83"/>
      <c r="D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W9" s="67"/>
      <c r="AJ9" s="81"/>
    </row>
    <row r="10" spans="1:45" x14ac:dyDescent="0.2">
      <c r="B10" s="88" t="s">
        <v>730</v>
      </c>
      <c r="C10" s="83"/>
      <c r="D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W10" s="67"/>
      <c r="AJ10" s="81"/>
    </row>
    <row r="11" spans="1:45" x14ac:dyDescent="0.2">
      <c r="A11" s="69" t="s">
        <v>1514</v>
      </c>
      <c r="B11" s="74" t="s">
        <v>753</v>
      </c>
      <c r="C11" s="74" t="s">
        <v>1145</v>
      </c>
      <c r="D11" s="74" t="s">
        <v>732</v>
      </c>
      <c r="E11" s="68">
        <v>32000</v>
      </c>
      <c r="F11" s="89">
        <v>22.1</v>
      </c>
      <c r="G11" s="89">
        <v>21.93</v>
      </c>
      <c r="H11" s="89"/>
      <c r="I11" s="89">
        <v>145378.6</v>
      </c>
      <c r="J11" s="89">
        <v>2116.8099999999977</v>
      </c>
      <c r="K11" s="89">
        <v>73680.960000000006</v>
      </c>
      <c r="L11" s="89">
        <v>73755.429999999993</v>
      </c>
      <c r="M11" s="89">
        <v>73096.509999999995</v>
      </c>
      <c r="N11" s="89">
        <v>73096.509999999995</v>
      </c>
      <c r="O11" s="89">
        <v>73105.259999999995</v>
      </c>
      <c r="P11" s="89">
        <v>73340.83</v>
      </c>
      <c r="Q11" s="89">
        <v>73395.66</v>
      </c>
      <c r="R11" s="89">
        <v>73368.240000000005</v>
      </c>
      <c r="S11" s="89">
        <v>73392.36</v>
      </c>
      <c r="T11" s="89">
        <v>73446.09</v>
      </c>
      <c r="U11" s="95"/>
      <c r="V11" s="145">
        <v>881173.26</v>
      </c>
      <c r="W11" s="95"/>
      <c r="X11" s="92">
        <v>6578.2171945701357</v>
      </c>
      <c r="Y11" s="92">
        <v>95.783257918551925</v>
      </c>
      <c r="Z11" s="95">
        <v>3359.8248974008211</v>
      </c>
      <c r="AA11" s="95">
        <v>3363.2207022343819</v>
      </c>
      <c r="AB11" s="95">
        <v>3333.1741906064749</v>
      </c>
      <c r="AC11" s="95">
        <v>3333.1741906064749</v>
      </c>
      <c r="AD11" s="95">
        <v>3333.5731874145004</v>
      </c>
      <c r="AE11" s="95">
        <v>3344.3150934792525</v>
      </c>
      <c r="AF11" s="95">
        <v>3346.8153214774284</v>
      </c>
      <c r="AG11" s="95">
        <v>3345.5649794801643</v>
      </c>
      <c r="AH11" s="95">
        <v>3346.6648426812585</v>
      </c>
      <c r="AI11" s="95">
        <v>3349.1149110807114</v>
      </c>
      <c r="AJ11" s="93">
        <v>3344.1202307458461</v>
      </c>
      <c r="AM11" s="138">
        <v>0.43859999999999999</v>
      </c>
      <c r="AO11" s="138">
        <v>17600.773598461536</v>
      </c>
      <c r="AQ11" s="138">
        <v>22.368600000000001</v>
      </c>
      <c r="AS11" s="138">
        <v>898774.03359846154</v>
      </c>
    </row>
    <row r="12" spans="1:45" x14ac:dyDescent="0.2">
      <c r="A12" s="69" t="s">
        <v>1515</v>
      </c>
      <c r="B12" s="74" t="s">
        <v>759</v>
      </c>
      <c r="C12" s="74" t="s">
        <v>1146</v>
      </c>
      <c r="D12" s="74" t="s">
        <v>732</v>
      </c>
      <c r="E12" s="68">
        <v>32000</v>
      </c>
      <c r="F12" s="89">
        <v>28.88</v>
      </c>
      <c r="G12" s="89">
        <v>28.66</v>
      </c>
      <c r="H12" s="89"/>
      <c r="I12" s="89">
        <v>25235.34</v>
      </c>
      <c r="J12" s="89">
        <v>25248.34</v>
      </c>
      <c r="K12" s="89">
        <v>25284.639999999999</v>
      </c>
      <c r="L12" s="89">
        <v>25330.3</v>
      </c>
      <c r="M12" s="89">
        <v>25171.84</v>
      </c>
      <c r="N12" s="89">
        <v>25168.99</v>
      </c>
      <c r="O12" s="89">
        <v>25264.720000000001</v>
      </c>
      <c r="P12" s="89">
        <v>25306.78</v>
      </c>
      <c r="Q12" s="89">
        <v>25283.85</v>
      </c>
      <c r="R12" s="89">
        <v>25303.919999999998</v>
      </c>
      <c r="S12" s="89">
        <v>25356.94</v>
      </c>
      <c r="T12" s="89">
        <v>25335.439999999999</v>
      </c>
      <c r="U12" s="95"/>
      <c r="V12" s="145">
        <v>303291.10000000003</v>
      </c>
      <c r="W12" s="95"/>
      <c r="X12" s="92">
        <v>873.79986149584488</v>
      </c>
      <c r="Y12" s="92">
        <v>874.25</v>
      </c>
      <c r="Z12" s="95">
        <v>882.22749476622471</v>
      </c>
      <c r="AA12" s="95">
        <v>883.82065596650386</v>
      </c>
      <c r="AB12" s="95">
        <v>878.2916957431961</v>
      </c>
      <c r="AC12" s="95">
        <v>878.19225401256108</v>
      </c>
      <c r="AD12" s="95">
        <v>881.53244940683885</v>
      </c>
      <c r="AE12" s="95">
        <v>883</v>
      </c>
      <c r="AF12" s="95">
        <v>882.19993021632934</v>
      </c>
      <c r="AG12" s="95">
        <v>882.90020935101177</v>
      </c>
      <c r="AH12" s="95">
        <v>884.75017445917649</v>
      </c>
      <c r="AI12" s="95">
        <v>884</v>
      </c>
      <c r="AJ12" s="93">
        <v>880.74706045147411</v>
      </c>
      <c r="AM12" s="138">
        <v>0.57320000000000004</v>
      </c>
      <c r="AO12" s="138">
        <v>6058.1305806094206</v>
      </c>
      <c r="AQ12" s="138">
        <v>29.2332</v>
      </c>
      <c r="AS12" s="138">
        <v>309349.23058060947</v>
      </c>
    </row>
    <row r="13" spans="1:45" x14ac:dyDescent="0.2">
      <c r="A13" s="69" t="s">
        <v>1660</v>
      </c>
      <c r="B13" s="74" t="s">
        <v>1661</v>
      </c>
      <c r="C13" s="74" t="s">
        <v>1662</v>
      </c>
      <c r="D13" s="74"/>
      <c r="F13" s="89"/>
      <c r="G13" s="89">
        <v>921.54</v>
      </c>
      <c r="H13" s="89"/>
      <c r="I13" s="89">
        <v>1857.96</v>
      </c>
      <c r="J13" s="89">
        <v>1857.96</v>
      </c>
      <c r="K13" s="89">
        <v>1855.52</v>
      </c>
      <c r="L13" s="89">
        <v>1855.52</v>
      </c>
      <c r="M13" s="89">
        <v>1837.96</v>
      </c>
      <c r="N13" s="89">
        <v>1837.96</v>
      </c>
      <c r="O13" s="89">
        <v>1837.96</v>
      </c>
      <c r="P13" s="89">
        <v>1843.08</v>
      </c>
      <c r="Q13" s="89">
        <v>1843.08</v>
      </c>
      <c r="R13" s="89">
        <v>1843.08</v>
      </c>
      <c r="S13" s="89">
        <v>1843.08</v>
      </c>
      <c r="T13" s="89">
        <v>1843.08</v>
      </c>
      <c r="U13" s="95"/>
      <c r="V13" s="145">
        <v>22156.240000000005</v>
      </c>
      <c r="W13" s="95"/>
      <c r="X13" s="92"/>
      <c r="Y13" s="92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3"/>
      <c r="AM13" s="138"/>
      <c r="AO13" s="138"/>
      <c r="AQ13" s="138"/>
      <c r="AS13" s="138"/>
    </row>
    <row r="14" spans="1:45" x14ac:dyDescent="0.2">
      <c r="A14" s="69" t="s">
        <v>1516</v>
      </c>
      <c r="B14" s="74" t="s">
        <v>1147</v>
      </c>
      <c r="C14" s="74" t="s">
        <v>1148</v>
      </c>
      <c r="D14" s="74" t="s">
        <v>818</v>
      </c>
      <c r="E14" s="68">
        <v>33000</v>
      </c>
      <c r="F14" s="89">
        <v>329.11</v>
      </c>
      <c r="G14" s="89">
        <v>326.51</v>
      </c>
      <c r="H14" s="89"/>
      <c r="I14" s="89">
        <v>8885.9699999999993</v>
      </c>
      <c r="J14" s="89">
        <v>8885.9699999999993</v>
      </c>
      <c r="K14" s="89">
        <v>8875.44</v>
      </c>
      <c r="L14" s="89">
        <v>8875.44</v>
      </c>
      <c r="M14" s="89">
        <v>8791.2000000000007</v>
      </c>
      <c r="N14" s="89">
        <v>8791.2000000000007</v>
      </c>
      <c r="O14" s="89">
        <v>8791.2000000000007</v>
      </c>
      <c r="P14" s="89">
        <v>8815.77</v>
      </c>
      <c r="Q14" s="89">
        <v>8815.77</v>
      </c>
      <c r="R14" s="89">
        <v>8815.77</v>
      </c>
      <c r="S14" s="89">
        <v>8815.77</v>
      </c>
      <c r="T14" s="89">
        <v>8815.77</v>
      </c>
      <c r="U14" s="95"/>
      <c r="V14" s="145">
        <v>105975.27000000002</v>
      </c>
      <c r="W14" s="95"/>
      <c r="X14" s="92">
        <v>26.999999999999996</v>
      </c>
      <c r="Y14" s="92">
        <v>26.999999999999996</v>
      </c>
      <c r="Z14" s="95">
        <v>27.18275091115127</v>
      </c>
      <c r="AA14" s="95">
        <v>27.18275091115127</v>
      </c>
      <c r="AB14" s="95">
        <v>26.92474962482007</v>
      </c>
      <c r="AC14" s="95">
        <v>26.92474962482007</v>
      </c>
      <c r="AD14" s="95">
        <v>26.92474962482007</v>
      </c>
      <c r="AE14" s="95">
        <v>27.000000000000004</v>
      </c>
      <c r="AF14" s="95">
        <v>27.000000000000004</v>
      </c>
      <c r="AG14" s="95">
        <v>27.000000000000004</v>
      </c>
      <c r="AH14" s="95">
        <v>27.000000000000004</v>
      </c>
      <c r="AI14" s="95">
        <v>27.000000000000004</v>
      </c>
      <c r="AJ14" s="93">
        <v>27.011645891396896</v>
      </c>
      <c r="AM14" s="138">
        <v>6.5301999999999998</v>
      </c>
      <c r="AO14" s="138">
        <v>2116.6974</v>
      </c>
      <c r="AQ14" s="138">
        <v>333.04019999999997</v>
      </c>
      <c r="AS14" s="138">
        <v>108091.96740000002</v>
      </c>
    </row>
    <row r="15" spans="1:45" x14ac:dyDescent="0.2">
      <c r="A15" s="69" t="s">
        <v>1517</v>
      </c>
      <c r="B15" s="74" t="s">
        <v>1149</v>
      </c>
      <c r="C15" s="74" t="s">
        <v>1150</v>
      </c>
      <c r="D15" s="74" t="s">
        <v>818</v>
      </c>
      <c r="E15" s="68">
        <v>33000</v>
      </c>
      <c r="F15" s="89">
        <v>626.54</v>
      </c>
      <c r="G15" s="89">
        <v>621.54999999999995</v>
      </c>
      <c r="H15" s="89"/>
      <c r="I15" s="89">
        <v>8771.56</v>
      </c>
      <c r="J15" s="89">
        <v>8771.56</v>
      </c>
      <c r="K15" s="89">
        <v>8760.64</v>
      </c>
      <c r="L15" s="89">
        <v>8760.64</v>
      </c>
      <c r="M15" s="89">
        <v>8677.6200000000008</v>
      </c>
      <c r="N15" s="89">
        <v>8677.6200000000008</v>
      </c>
      <c r="O15" s="89">
        <v>8677.6200000000008</v>
      </c>
      <c r="P15" s="89">
        <v>8701.7000000000007</v>
      </c>
      <c r="Q15" s="89">
        <v>8701.7000000000007</v>
      </c>
      <c r="R15" s="89">
        <v>8701.7000000000007</v>
      </c>
      <c r="S15" s="89">
        <v>8701.7000000000007</v>
      </c>
      <c r="T15" s="89">
        <v>8701.7000000000007</v>
      </c>
      <c r="U15" s="95"/>
      <c r="V15" s="145">
        <v>104605.75999999999</v>
      </c>
      <c r="W15" s="95"/>
      <c r="X15" s="92">
        <v>14</v>
      </c>
      <c r="Y15" s="92">
        <v>14</v>
      </c>
      <c r="Z15" s="95">
        <v>14.094827447510257</v>
      </c>
      <c r="AA15" s="95">
        <v>14.094827447510257</v>
      </c>
      <c r="AB15" s="95">
        <v>13.961258144960183</v>
      </c>
      <c r="AC15" s="95">
        <v>13.961258144960183</v>
      </c>
      <c r="AD15" s="95">
        <v>13.961258144960183</v>
      </c>
      <c r="AE15" s="95">
        <v>14.000000000000002</v>
      </c>
      <c r="AF15" s="95">
        <v>14.000000000000002</v>
      </c>
      <c r="AG15" s="95">
        <v>14.000000000000002</v>
      </c>
      <c r="AH15" s="95">
        <v>14.000000000000002</v>
      </c>
      <c r="AI15" s="95">
        <v>14.000000000000002</v>
      </c>
      <c r="AJ15" s="93">
        <v>14.00611911082509</v>
      </c>
      <c r="AM15" s="138">
        <v>12.430999999999999</v>
      </c>
      <c r="AO15" s="138">
        <v>2089.3208000000004</v>
      </c>
      <c r="AQ15" s="138">
        <v>633.98099999999999</v>
      </c>
      <c r="AS15" s="138">
        <v>106695.0808</v>
      </c>
    </row>
    <row r="16" spans="1:45" x14ac:dyDescent="0.2">
      <c r="A16" s="69" t="s">
        <v>1518</v>
      </c>
      <c r="B16" s="74" t="s">
        <v>762</v>
      </c>
      <c r="C16" s="74" t="s">
        <v>1151</v>
      </c>
      <c r="D16" s="74" t="s">
        <v>763</v>
      </c>
      <c r="E16" s="68">
        <v>32001</v>
      </c>
      <c r="F16" s="89">
        <v>31.67</v>
      </c>
      <c r="G16" s="89">
        <v>31.98</v>
      </c>
      <c r="H16" s="89"/>
      <c r="I16" s="89">
        <v>0</v>
      </c>
      <c r="J16" s="89">
        <v>144.18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95"/>
      <c r="V16" s="145">
        <v>144.18</v>
      </c>
      <c r="W16" s="95"/>
      <c r="X16" s="92">
        <v>0</v>
      </c>
      <c r="Y16" s="92">
        <v>4.5525734133249127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3">
        <v>0.37938111777707606</v>
      </c>
      <c r="AM16" s="138">
        <v>0.63960000000000006</v>
      </c>
      <c r="AO16" s="138">
        <v>2.9118259551626147</v>
      </c>
      <c r="AQ16" s="138">
        <v>32.619599999999998</v>
      </c>
      <c r="AS16" s="138">
        <v>147.09182595516262</v>
      </c>
    </row>
    <row r="17" spans="1:45" x14ac:dyDescent="0.2">
      <c r="A17" s="69" t="s">
        <v>1519</v>
      </c>
      <c r="B17" s="74" t="s">
        <v>769</v>
      </c>
      <c r="C17" s="74" t="s">
        <v>1152</v>
      </c>
      <c r="D17" s="74" t="s">
        <v>763</v>
      </c>
      <c r="E17" s="68">
        <v>32001</v>
      </c>
      <c r="F17" s="89">
        <v>0</v>
      </c>
      <c r="G17" s="89">
        <v>0</v>
      </c>
      <c r="H17" s="89"/>
      <c r="I17" s="89">
        <v>6950.52</v>
      </c>
      <c r="J17" s="89">
        <v>4736.88</v>
      </c>
      <c r="K17" s="89">
        <v>3010.86</v>
      </c>
      <c r="L17" s="89">
        <v>3506.22</v>
      </c>
      <c r="M17" s="89">
        <v>5688.9</v>
      </c>
      <c r="N17" s="89">
        <v>4458.24</v>
      </c>
      <c r="O17" s="89">
        <v>2956.68</v>
      </c>
      <c r="P17" s="89">
        <v>3335.94</v>
      </c>
      <c r="Q17" s="89">
        <v>2770.92</v>
      </c>
      <c r="R17" s="89">
        <v>3630.06</v>
      </c>
      <c r="S17" s="89">
        <v>2724.48</v>
      </c>
      <c r="T17" s="89">
        <v>3088.26</v>
      </c>
      <c r="U17" s="95"/>
      <c r="V17" s="145">
        <v>46857.960000000006</v>
      </c>
      <c r="W17" s="95"/>
      <c r="X17" s="92">
        <v>0</v>
      </c>
      <c r="Y17" s="92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3">
        <v>0</v>
      </c>
      <c r="AM17" s="138">
        <v>0</v>
      </c>
      <c r="AO17" s="138">
        <v>0</v>
      </c>
      <c r="AQ17" s="138">
        <v>0</v>
      </c>
      <c r="AS17" s="138">
        <v>46857.960000000006</v>
      </c>
    </row>
    <row r="18" spans="1:45" s="67" customFormat="1" x14ac:dyDescent="0.2">
      <c r="A18" s="69" t="s">
        <v>1520</v>
      </c>
      <c r="B18" s="74" t="s">
        <v>1153</v>
      </c>
      <c r="C18" s="74" t="s">
        <v>1154</v>
      </c>
      <c r="D18" s="74" t="s">
        <v>732</v>
      </c>
      <c r="E18" s="68">
        <v>32000</v>
      </c>
      <c r="F18" s="89">
        <v>112.64</v>
      </c>
      <c r="G18" s="89">
        <v>112.38</v>
      </c>
      <c r="H18" s="89"/>
      <c r="I18" s="89">
        <v>2323.7600000000002</v>
      </c>
      <c r="J18" s="89">
        <v>4191.33</v>
      </c>
      <c r="K18" s="89">
        <v>2488.2199999999998</v>
      </c>
      <c r="L18" s="89">
        <v>4031.07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95"/>
      <c r="V18" s="145">
        <v>13034.38</v>
      </c>
      <c r="W18" s="95"/>
      <c r="X18" s="92">
        <v>20.629971590909093</v>
      </c>
      <c r="Y18" s="92">
        <v>37.2099609375</v>
      </c>
      <c r="Z18" s="95">
        <v>22.141128314646732</v>
      </c>
      <c r="AA18" s="95">
        <v>35.869994660971706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3">
        <v>9.6542546253356267</v>
      </c>
      <c r="AL18" s="69"/>
      <c r="AM18" s="138">
        <v>2.2475999999999998</v>
      </c>
      <c r="AN18" s="69"/>
      <c r="AO18" s="138">
        <v>260.38683235085222</v>
      </c>
      <c r="AP18" s="69"/>
      <c r="AQ18" s="138">
        <v>114.6276</v>
      </c>
      <c r="AR18" s="69"/>
      <c r="AS18" s="138">
        <v>13294.766832350851</v>
      </c>
    </row>
    <row r="19" spans="1:45" x14ac:dyDescent="0.2">
      <c r="A19" s="69" t="s">
        <v>1521</v>
      </c>
      <c r="B19" s="74" t="s">
        <v>1155</v>
      </c>
      <c r="C19" s="74" t="s">
        <v>1156</v>
      </c>
      <c r="D19" s="74" t="s">
        <v>732</v>
      </c>
      <c r="E19" s="68">
        <v>32000</v>
      </c>
      <c r="F19" s="89">
        <v>5.09</v>
      </c>
      <c r="G19" s="89">
        <v>0</v>
      </c>
      <c r="H19" s="89"/>
      <c r="I19" s="89">
        <v>0</v>
      </c>
      <c r="J19" s="89">
        <v>0</v>
      </c>
      <c r="K19" s="89">
        <v>0</v>
      </c>
      <c r="L19" s="89">
        <v>1026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95"/>
      <c r="V19" s="145">
        <v>1026</v>
      </c>
      <c r="W19" s="95"/>
      <c r="X19" s="92">
        <v>0</v>
      </c>
      <c r="Y19" s="92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3">
        <v>0</v>
      </c>
      <c r="AM19" s="138">
        <v>0</v>
      </c>
      <c r="AO19" s="138">
        <v>0</v>
      </c>
      <c r="AQ19" s="138">
        <v>0</v>
      </c>
      <c r="AS19" s="138">
        <v>1026</v>
      </c>
    </row>
    <row r="20" spans="1:45" x14ac:dyDescent="0.2">
      <c r="A20" s="69" t="s">
        <v>1522</v>
      </c>
      <c r="B20" s="74" t="s">
        <v>783</v>
      </c>
      <c r="C20" s="74" t="s">
        <v>784</v>
      </c>
      <c r="D20" s="74" t="s">
        <v>763</v>
      </c>
      <c r="E20" s="68">
        <v>32001</v>
      </c>
      <c r="F20" s="89">
        <v>12.65</v>
      </c>
      <c r="G20" s="89">
        <v>12.65</v>
      </c>
      <c r="H20" s="89"/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12.56</v>
      </c>
      <c r="S20" s="89">
        <v>0</v>
      </c>
      <c r="T20" s="89">
        <v>0</v>
      </c>
      <c r="U20" s="95"/>
      <c r="V20" s="145">
        <v>12.56</v>
      </c>
      <c r="W20" s="95"/>
      <c r="X20" s="92">
        <v>0</v>
      </c>
      <c r="Y20" s="92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0.99288537549407119</v>
      </c>
      <c r="AH20" s="95">
        <v>0</v>
      </c>
      <c r="AI20" s="95">
        <v>0</v>
      </c>
      <c r="AJ20" s="93">
        <v>8.2740447957839261E-2</v>
      </c>
      <c r="AM20" s="138">
        <v>0.253</v>
      </c>
      <c r="AO20" s="138">
        <v>0.25119999999999998</v>
      </c>
      <c r="AQ20" s="138">
        <v>12.903</v>
      </c>
      <c r="AS20" s="138">
        <v>12.811200000000001</v>
      </c>
    </row>
    <row r="21" spans="1:45" x14ac:dyDescent="0.2">
      <c r="A21" s="69" t="s">
        <v>1523</v>
      </c>
      <c r="B21" s="74" t="s">
        <v>792</v>
      </c>
      <c r="C21" s="74" t="s">
        <v>793</v>
      </c>
      <c r="D21" s="74" t="s">
        <v>763</v>
      </c>
      <c r="E21" s="68">
        <v>32001</v>
      </c>
      <c r="F21" s="89">
        <v>106</v>
      </c>
      <c r="G21" s="89">
        <v>105.29</v>
      </c>
      <c r="H21" s="89"/>
      <c r="I21" s="89">
        <v>685.13</v>
      </c>
      <c r="J21" s="89">
        <v>1400.63</v>
      </c>
      <c r="K21" s="89">
        <v>177.75</v>
      </c>
      <c r="L21" s="89">
        <v>4536.63</v>
      </c>
      <c r="M21" s="89">
        <v>26.25</v>
      </c>
      <c r="N21" s="89">
        <v>0</v>
      </c>
      <c r="O21" s="89">
        <v>0</v>
      </c>
      <c r="P21" s="89">
        <v>0</v>
      </c>
      <c r="Q21" s="89">
        <v>0</v>
      </c>
      <c r="R21" s="89">
        <v>26.32</v>
      </c>
      <c r="S21" s="89">
        <v>0</v>
      </c>
      <c r="T21" s="89">
        <v>0</v>
      </c>
      <c r="U21" s="95"/>
      <c r="V21" s="145">
        <v>6852.71</v>
      </c>
      <c r="W21" s="95"/>
      <c r="X21" s="92">
        <v>6.463490566037736</v>
      </c>
      <c r="Y21" s="92">
        <v>13.213490566037738</v>
      </c>
      <c r="Z21" s="95">
        <v>1.6881945103998479</v>
      </c>
      <c r="AA21" s="95">
        <v>43.086997815557034</v>
      </c>
      <c r="AB21" s="95">
        <v>0.24931142558647543</v>
      </c>
      <c r="AC21" s="95">
        <v>0</v>
      </c>
      <c r="AD21" s="95">
        <v>0</v>
      </c>
      <c r="AE21" s="95">
        <v>0</v>
      </c>
      <c r="AF21" s="95">
        <v>0</v>
      </c>
      <c r="AG21" s="95">
        <v>0.24997625605470603</v>
      </c>
      <c r="AH21" s="95">
        <v>0</v>
      </c>
      <c r="AI21" s="95">
        <v>0</v>
      </c>
      <c r="AJ21" s="93">
        <v>5.4126217616394605</v>
      </c>
      <c r="AM21" s="138">
        <v>2.1058000000000003</v>
      </c>
      <c r="AO21" s="138">
        <v>136.77478686792455</v>
      </c>
      <c r="AQ21" s="138">
        <v>107.39580000000001</v>
      </c>
      <c r="AS21" s="138">
        <v>6989.4847868679244</v>
      </c>
    </row>
    <row r="22" spans="1:45" x14ac:dyDescent="0.2">
      <c r="A22" s="69" t="s">
        <v>1664</v>
      </c>
      <c r="B22" s="74" t="s">
        <v>794</v>
      </c>
      <c r="C22" s="74" t="s">
        <v>794</v>
      </c>
      <c r="D22" s="74"/>
      <c r="F22" s="89"/>
      <c r="G22" s="89"/>
      <c r="H22" s="89"/>
      <c r="I22" s="89">
        <v>0</v>
      </c>
      <c r="J22" s="89">
        <v>0</v>
      </c>
      <c r="K22" s="89">
        <v>0</v>
      </c>
      <c r="L22" s="89">
        <v>0</v>
      </c>
      <c r="M22" s="89">
        <v>282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95"/>
      <c r="V22" s="145">
        <v>282</v>
      </c>
      <c r="W22" s="95"/>
      <c r="X22" s="92"/>
      <c r="Y22" s="92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3"/>
      <c r="AM22" s="138"/>
      <c r="AO22" s="138"/>
      <c r="AQ22" s="138"/>
      <c r="AS22" s="138"/>
    </row>
    <row r="23" spans="1:45" x14ac:dyDescent="0.2">
      <c r="B23" s="74"/>
      <c r="C23" s="96" t="s">
        <v>797</v>
      </c>
      <c r="D23" s="74"/>
      <c r="F23" s="89"/>
      <c r="G23" s="89"/>
      <c r="H23" s="97"/>
      <c r="I23" s="98">
        <v>200088.84</v>
      </c>
      <c r="J23" s="98">
        <v>57353.659999999989</v>
      </c>
      <c r="K23" s="98">
        <v>124134.03000000001</v>
      </c>
      <c r="L23" s="98">
        <v>131677.25</v>
      </c>
      <c r="M23" s="98">
        <v>123290.27999999998</v>
      </c>
      <c r="N23" s="98">
        <v>122030.52</v>
      </c>
      <c r="O23" s="98">
        <v>120633.43999999999</v>
      </c>
      <c r="P23" s="98">
        <v>121344.1</v>
      </c>
      <c r="Q23" s="98">
        <v>120810.98000000001</v>
      </c>
      <c r="R23" s="98">
        <v>121701.65000000001</v>
      </c>
      <c r="S23" s="98">
        <v>120834.33</v>
      </c>
      <c r="T23" s="98">
        <v>121230.34</v>
      </c>
      <c r="U23" s="157"/>
      <c r="V23" s="98">
        <v>1485411.42</v>
      </c>
      <c r="W23" s="100">
        <f>V23*'2180 (Reg.) - Price Out '!$AO$4</f>
        <v>5513.8832294092417</v>
      </c>
      <c r="X23" s="99">
        <v>7493.0170560659808</v>
      </c>
      <c r="Y23" s="99">
        <v>1011.033257918552</v>
      </c>
      <c r="Z23" s="99">
        <v>4283.3299705257068</v>
      </c>
      <c r="AA23" s="99">
        <v>4288.3189365595472</v>
      </c>
      <c r="AB23" s="99">
        <v>4252.3518941194507</v>
      </c>
      <c r="AC23" s="99">
        <v>4252.252452388816</v>
      </c>
      <c r="AD23" s="99">
        <v>4255.9916445911194</v>
      </c>
      <c r="AE23" s="99">
        <v>4268.315093479252</v>
      </c>
      <c r="AF23" s="99">
        <v>4270.0152516937578</v>
      </c>
      <c r="AG23" s="99">
        <v>4269.4651888311764</v>
      </c>
      <c r="AH23" s="99">
        <v>4272.4150171404353</v>
      </c>
      <c r="AI23" s="99">
        <v>4274.114911080711</v>
      </c>
      <c r="AJ23" s="98">
        <v>4265.8850561995414</v>
      </c>
      <c r="AM23" s="138"/>
      <c r="AO23" s="138"/>
      <c r="AQ23" s="138"/>
      <c r="AS23" s="98">
        <v>1491238.4270242448</v>
      </c>
    </row>
    <row r="24" spans="1:45" x14ac:dyDescent="0.2">
      <c r="B24" s="74"/>
      <c r="C24" s="74"/>
      <c r="D24" s="74"/>
      <c r="F24" s="89"/>
      <c r="G24" s="89"/>
      <c r="H24" s="97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7"/>
      <c r="V24" s="158"/>
      <c r="W24" s="136"/>
      <c r="X24" s="92"/>
      <c r="Y24" s="92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M24" s="138"/>
      <c r="AO24" s="138"/>
      <c r="AQ24" s="138"/>
      <c r="AS24" s="138"/>
    </row>
    <row r="25" spans="1:45" x14ac:dyDescent="0.2">
      <c r="B25" s="104" t="s">
        <v>801</v>
      </c>
      <c r="C25" s="74"/>
      <c r="D25" s="74"/>
      <c r="F25" s="89"/>
      <c r="G25" s="89"/>
      <c r="H25" s="97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7"/>
      <c r="V25" s="158"/>
      <c r="W25" s="136"/>
      <c r="X25" s="92"/>
      <c r="Y25" s="92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M25" s="138"/>
      <c r="AO25" s="138"/>
      <c r="AQ25" s="138"/>
      <c r="AS25" s="138"/>
    </row>
    <row r="26" spans="1:45" x14ac:dyDescent="0.2">
      <c r="A26" s="69" t="s">
        <v>1524</v>
      </c>
      <c r="B26" s="74" t="s">
        <v>802</v>
      </c>
      <c r="C26" s="74" t="s">
        <v>803</v>
      </c>
      <c r="D26" s="74" t="s">
        <v>804</v>
      </c>
      <c r="E26" s="68">
        <v>32100</v>
      </c>
      <c r="F26" s="89">
        <v>5.07</v>
      </c>
      <c r="G26" s="89">
        <v>6.65</v>
      </c>
      <c r="H26" s="89"/>
      <c r="I26" s="89">
        <v>10.14</v>
      </c>
      <c r="J26" s="89">
        <v>10.14</v>
      </c>
      <c r="K26" s="89">
        <v>10.14</v>
      </c>
      <c r="L26" s="89">
        <v>15.21</v>
      </c>
      <c r="M26" s="89">
        <v>19.89</v>
      </c>
      <c r="N26" s="89">
        <v>26.52</v>
      </c>
      <c r="O26" s="89">
        <v>26.52</v>
      </c>
      <c r="P26" s="89">
        <v>26.6</v>
      </c>
      <c r="Q26" s="89">
        <v>26.6</v>
      </c>
      <c r="R26" s="89">
        <v>13.3</v>
      </c>
      <c r="S26" s="89">
        <v>13.3</v>
      </c>
      <c r="T26" s="89">
        <v>19.95</v>
      </c>
      <c r="U26" s="95"/>
      <c r="V26" s="145">
        <v>218.31</v>
      </c>
      <c r="W26" s="95"/>
      <c r="X26" s="92">
        <v>2</v>
      </c>
      <c r="Y26" s="92">
        <v>2</v>
      </c>
      <c r="Z26" s="95">
        <v>1.524812030075188</v>
      </c>
      <c r="AA26" s="95">
        <v>2.2872180451127821</v>
      </c>
      <c r="AB26" s="95">
        <v>2.9909774436090224</v>
      </c>
      <c r="AC26" s="95">
        <v>3.9879699248120297</v>
      </c>
      <c r="AD26" s="95">
        <v>3.9879699248120297</v>
      </c>
      <c r="AE26" s="95">
        <v>4</v>
      </c>
      <c r="AF26" s="95">
        <v>4</v>
      </c>
      <c r="AG26" s="95">
        <v>2</v>
      </c>
      <c r="AH26" s="95">
        <v>2</v>
      </c>
      <c r="AI26" s="95">
        <v>2.9999999999999996</v>
      </c>
      <c r="AJ26" s="93">
        <v>2.8149122807017544</v>
      </c>
      <c r="AM26" s="138">
        <v>0.13300000000000001</v>
      </c>
      <c r="AO26" s="138">
        <v>4.4926000000000004</v>
      </c>
      <c r="AQ26" s="138">
        <v>6.7830000000000004</v>
      </c>
      <c r="AS26" s="138">
        <v>222.80260000000001</v>
      </c>
    </row>
    <row r="27" spans="1:45" x14ac:dyDescent="0.2">
      <c r="A27" s="69" t="s">
        <v>1525</v>
      </c>
      <c r="B27" s="74" t="s">
        <v>805</v>
      </c>
      <c r="C27" s="74" t="s">
        <v>806</v>
      </c>
      <c r="D27" s="74" t="s">
        <v>804</v>
      </c>
      <c r="E27" s="68">
        <v>32100</v>
      </c>
      <c r="F27" s="89">
        <v>5.07</v>
      </c>
      <c r="G27" s="89">
        <v>6.65</v>
      </c>
      <c r="H27" s="89"/>
      <c r="I27" s="89">
        <v>21287.66</v>
      </c>
      <c r="J27" s="89">
        <v>21288.93</v>
      </c>
      <c r="K27" s="89">
        <v>21288.93</v>
      </c>
      <c r="L27" s="89">
        <v>21288.93</v>
      </c>
      <c r="M27" s="89">
        <v>27839.37</v>
      </c>
      <c r="N27" s="89">
        <v>27839.37</v>
      </c>
      <c r="O27" s="89">
        <v>27839.37</v>
      </c>
      <c r="P27" s="89">
        <v>27923.35</v>
      </c>
      <c r="Q27" s="89">
        <v>27923.35</v>
      </c>
      <c r="R27" s="89">
        <v>27925.01</v>
      </c>
      <c r="S27" s="89">
        <v>27930</v>
      </c>
      <c r="T27" s="89">
        <v>27936.65</v>
      </c>
      <c r="U27" s="95"/>
      <c r="V27" s="145">
        <v>308310.92000000004</v>
      </c>
      <c r="W27" s="95"/>
      <c r="X27" s="92">
        <v>4198.749506903353</v>
      </c>
      <c r="Y27" s="92">
        <v>4199</v>
      </c>
      <c r="Z27" s="95">
        <v>3201.3428571428572</v>
      </c>
      <c r="AA27" s="95">
        <v>3201.3428571428572</v>
      </c>
      <c r="AB27" s="95">
        <v>4186.3714285714286</v>
      </c>
      <c r="AC27" s="95">
        <v>4186.3714285714286</v>
      </c>
      <c r="AD27" s="95">
        <v>4186.3714285714286</v>
      </c>
      <c r="AE27" s="95">
        <v>4199</v>
      </c>
      <c r="AF27" s="95">
        <v>4199</v>
      </c>
      <c r="AG27" s="95">
        <v>4199.2496240601495</v>
      </c>
      <c r="AH27" s="95">
        <v>4200</v>
      </c>
      <c r="AI27" s="95">
        <v>4201</v>
      </c>
      <c r="AJ27" s="93">
        <v>4029.8165942469586</v>
      </c>
      <c r="AM27" s="138">
        <v>0.13300000000000001</v>
      </c>
      <c r="AO27" s="138">
        <v>6431.5872844181467</v>
      </c>
      <c r="AQ27" s="138">
        <v>6.7830000000000004</v>
      </c>
      <c r="AS27" s="138">
        <v>314742.50728441821</v>
      </c>
    </row>
    <row r="28" spans="1:45" x14ac:dyDescent="0.2">
      <c r="A28" s="69" t="s">
        <v>1526</v>
      </c>
      <c r="B28" s="74" t="s">
        <v>1033</v>
      </c>
      <c r="C28" s="74" t="s">
        <v>1034</v>
      </c>
      <c r="D28" s="74" t="s">
        <v>1035</v>
      </c>
      <c r="E28" s="132">
        <v>33020</v>
      </c>
      <c r="F28" s="89">
        <v>1.7</v>
      </c>
      <c r="G28" s="89">
        <v>2.23</v>
      </c>
      <c r="H28" s="89"/>
      <c r="I28" s="89">
        <v>1198.5</v>
      </c>
      <c r="J28" s="89">
        <v>1198.5</v>
      </c>
      <c r="K28" s="89">
        <v>1198.5</v>
      </c>
      <c r="L28" s="89">
        <v>1198.5</v>
      </c>
      <c r="M28" s="89">
        <v>1565.1</v>
      </c>
      <c r="N28" s="89">
        <v>1565.1</v>
      </c>
      <c r="O28" s="89">
        <v>1565.1</v>
      </c>
      <c r="P28" s="89">
        <v>1572.15</v>
      </c>
      <c r="Q28" s="89">
        <v>1572.15</v>
      </c>
      <c r="R28" s="89">
        <v>1572.15</v>
      </c>
      <c r="S28" s="89">
        <v>1572.15</v>
      </c>
      <c r="T28" s="89">
        <v>1572.15</v>
      </c>
      <c r="U28" s="95"/>
      <c r="V28" s="145">
        <v>17350.05</v>
      </c>
      <c r="W28" s="95"/>
      <c r="X28" s="92">
        <v>705</v>
      </c>
      <c r="Y28" s="92">
        <v>705</v>
      </c>
      <c r="Z28" s="95">
        <v>537.44394618834076</v>
      </c>
      <c r="AA28" s="95">
        <v>537.44394618834076</v>
      </c>
      <c r="AB28" s="95">
        <v>701.83856502242145</v>
      </c>
      <c r="AC28" s="95">
        <v>701.83856502242145</v>
      </c>
      <c r="AD28" s="95">
        <v>701.83856502242145</v>
      </c>
      <c r="AE28" s="95">
        <v>705</v>
      </c>
      <c r="AF28" s="95">
        <v>705</v>
      </c>
      <c r="AG28" s="95">
        <v>705</v>
      </c>
      <c r="AH28" s="95">
        <v>705</v>
      </c>
      <c r="AI28" s="95">
        <v>705</v>
      </c>
      <c r="AJ28" s="93">
        <v>676.2836322869955</v>
      </c>
      <c r="AM28" s="138">
        <v>4.4600000000000001E-2</v>
      </c>
      <c r="AO28" s="138">
        <v>361.947</v>
      </c>
      <c r="AQ28" s="138">
        <v>2.2746</v>
      </c>
      <c r="AS28" s="138">
        <v>17711.996999999999</v>
      </c>
    </row>
    <row r="29" spans="1:45" x14ac:dyDescent="0.2">
      <c r="B29" s="74"/>
      <c r="C29" s="74"/>
      <c r="D29" s="74"/>
      <c r="E29" s="132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5"/>
      <c r="V29" s="145"/>
      <c r="W29" s="95"/>
      <c r="X29" s="92"/>
      <c r="Y29" s="92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M29" s="138"/>
      <c r="AO29" s="138"/>
      <c r="AQ29" s="138"/>
      <c r="AS29" s="138"/>
    </row>
    <row r="30" spans="1:45" x14ac:dyDescent="0.2">
      <c r="B30" s="74"/>
      <c r="C30" s="96" t="s">
        <v>808</v>
      </c>
      <c r="D30" s="74"/>
      <c r="F30" s="89"/>
      <c r="G30" s="89"/>
      <c r="H30" s="97"/>
      <c r="I30" s="98">
        <v>22496.3</v>
      </c>
      <c r="J30" s="98">
        <v>22497.57</v>
      </c>
      <c r="K30" s="98">
        <v>22497.57</v>
      </c>
      <c r="L30" s="98">
        <v>22502.639999999999</v>
      </c>
      <c r="M30" s="98">
        <v>29424.359999999997</v>
      </c>
      <c r="N30" s="98">
        <v>29430.989999999998</v>
      </c>
      <c r="O30" s="98">
        <v>29430.989999999998</v>
      </c>
      <c r="P30" s="98">
        <v>29522.1</v>
      </c>
      <c r="Q30" s="98">
        <v>29522.1</v>
      </c>
      <c r="R30" s="98">
        <v>29510.46</v>
      </c>
      <c r="S30" s="98">
        <v>29515.45</v>
      </c>
      <c r="T30" s="98">
        <v>29528.750000000004</v>
      </c>
      <c r="U30" s="157"/>
      <c r="V30" s="98">
        <v>325879.28000000003</v>
      </c>
      <c r="W30" s="100">
        <f>V30*'2180 (Reg.) - Price Out '!$AO$4</f>
        <v>1209.6717936933317</v>
      </c>
      <c r="X30" s="99">
        <v>4905.749506903353</v>
      </c>
      <c r="Y30" s="99">
        <v>4906</v>
      </c>
      <c r="Z30" s="99">
        <v>3740.3116153612732</v>
      </c>
      <c r="AA30" s="99">
        <v>3741.0740213763106</v>
      </c>
      <c r="AB30" s="99">
        <v>4891.2009710374596</v>
      </c>
      <c r="AC30" s="99">
        <v>4892.1979635186626</v>
      </c>
      <c r="AD30" s="99">
        <v>4892.1979635186626</v>
      </c>
      <c r="AE30" s="99">
        <v>4908</v>
      </c>
      <c r="AF30" s="99">
        <v>4908</v>
      </c>
      <c r="AG30" s="99">
        <v>4906.2496240601495</v>
      </c>
      <c r="AH30" s="99">
        <v>4907</v>
      </c>
      <c r="AI30" s="99">
        <v>4909</v>
      </c>
      <c r="AJ30" s="98">
        <v>4708.9151388146556</v>
      </c>
      <c r="AM30" s="138"/>
      <c r="AO30" s="138"/>
      <c r="AQ30" s="138"/>
      <c r="AS30" s="98">
        <v>332677.30688441818</v>
      </c>
    </row>
    <row r="31" spans="1:45" x14ac:dyDescent="0.2">
      <c r="B31" s="74"/>
      <c r="C31" s="96"/>
      <c r="D31" s="74"/>
      <c r="F31" s="89"/>
      <c r="G31" s="89"/>
      <c r="H31" s="97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00"/>
      <c r="V31" s="159"/>
      <c r="W31" s="100"/>
      <c r="X31" s="92"/>
      <c r="Y31" s="92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L31" s="67"/>
      <c r="AM31" s="138"/>
      <c r="AN31" s="67"/>
      <c r="AO31" s="138"/>
      <c r="AP31" s="67"/>
      <c r="AQ31" s="138"/>
      <c r="AR31" s="67"/>
      <c r="AS31" s="138"/>
    </row>
    <row r="32" spans="1:45" x14ac:dyDescent="0.2">
      <c r="A32" s="69" t="s">
        <v>1527</v>
      </c>
      <c r="B32" s="74" t="s">
        <v>809</v>
      </c>
      <c r="C32" s="74" t="s">
        <v>810</v>
      </c>
      <c r="D32" s="74" t="s">
        <v>811</v>
      </c>
      <c r="E32" s="68">
        <v>35527</v>
      </c>
      <c r="F32" s="89">
        <v>-0.48</v>
      </c>
      <c r="G32" s="89">
        <v>-0.48</v>
      </c>
      <c r="H32" s="89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95"/>
      <c r="V32" s="145"/>
      <c r="W32" s="95"/>
      <c r="X32" s="92">
        <v>0</v>
      </c>
      <c r="Y32" s="92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M32" s="138"/>
      <c r="AO32" s="138"/>
      <c r="AQ32" s="138"/>
      <c r="AS32" s="138"/>
    </row>
    <row r="33" spans="1:45" x14ac:dyDescent="0.2">
      <c r="B33" s="74"/>
      <c r="C33" s="96"/>
      <c r="D33" s="74"/>
      <c r="F33" s="89"/>
      <c r="G33" s="89"/>
      <c r="H33" s="97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7"/>
      <c r="V33" s="158"/>
      <c r="W33" s="136"/>
      <c r="X33" s="92"/>
      <c r="Y33" s="92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M33" s="138"/>
      <c r="AO33" s="138"/>
      <c r="AQ33" s="138"/>
      <c r="AS33" s="138"/>
    </row>
    <row r="34" spans="1:45" x14ac:dyDescent="0.2">
      <c r="B34" s="104" t="s">
        <v>812</v>
      </c>
      <c r="C34" s="74"/>
      <c r="D34" s="74"/>
      <c r="F34" s="89"/>
      <c r="G34" s="89"/>
      <c r="H34" s="97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7"/>
      <c r="V34" s="158"/>
      <c r="W34" s="136"/>
      <c r="X34" s="92"/>
      <c r="Y34" s="92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M34" s="138"/>
      <c r="AO34" s="138"/>
      <c r="AQ34" s="138"/>
      <c r="AS34" s="138"/>
    </row>
    <row r="35" spans="1:45" x14ac:dyDescent="0.2">
      <c r="A35" s="69" t="s">
        <v>1528</v>
      </c>
      <c r="B35" s="74" t="s">
        <v>813</v>
      </c>
      <c r="C35" s="74" t="s">
        <v>814</v>
      </c>
      <c r="D35" s="74" t="s">
        <v>815</v>
      </c>
      <c r="E35" s="68">
        <v>32110</v>
      </c>
      <c r="F35" s="89">
        <v>5.53</v>
      </c>
      <c r="G35" s="89">
        <v>6.26</v>
      </c>
      <c r="H35" s="89"/>
      <c r="I35" s="89">
        <v>3472.84</v>
      </c>
      <c r="J35" s="89">
        <v>3467.31</v>
      </c>
      <c r="K35" s="89">
        <v>3445.19</v>
      </c>
      <c r="L35" s="89">
        <v>3478.37</v>
      </c>
      <c r="M35" s="89">
        <v>3993.6</v>
      </c>
      <c r="N35" s="89">
        <v>4118.3999999999996</v>
      </c>
      <c r="O35" s="89">
        <v>4243.2</v>
      </c>
      <c r="P35" s="89">
        <v>4338.18</v>
      </c>
      <c r="Q35" s="89">
        <v>4382</v>
      </c>
      <c r="R35" s="89">
        <v>4382</v>
      </c>
      <c r="S35" s="89">
        <v>4601.1000000000004</v>
      </c>
      <c r="T35" s="89">
        <v>4519.72</v>
      </c>
      <c r="U35" s="95"/>
      <c r="V35" s="145">
        <v>48441.909999999996</v>
      </c>
      <c r="W35" s="95"/>
      <c r="X35" s="92">
        <v>628</v>
      </c>
      <c r="Y35" s="92">
        <v>627</v>
      </c>
      <c r="Z35" s="95">
        <v>550.34984025559106</v>
      </c>
      <c r="AA35" s="95">
        <v>555.65015974440894</v>
      </c>
      <c r="AB35" s="95">
        <v>637.9552715654952</v>
      </c>
      <c r="AC35" s="95">
        <v>657.89137380191687</v>
      </c>
      <c r="AD35" s="95">
        <v>677.82747603833866</v>
      </c>
      <c r="AE35" s="95">
        <v>693.00000000000011</v>
      </c>
      <c r="AF35" s="95">
        <v>700</v>
      </c>
      <c r="AG35" s="95">
        <v>700</v>
      </c>
      <c r="AH35" s="95">
        <v>735.00000000000011</v>
      </c>
      <c r="AI35" s="95">
        <v>722.00000000000011</v>
      </c>
      <c r="AJ35" s="93">
        <v>657.05617678381259</v>
      </c>
      <c r="AM35" s="138">
        <v>0.12520000000000001</v>
      </c>
      <c r="AO35" s="138">
        <v>987.16120000000001</v>
      </c>
      <c r="AQ35" s="138">
        <v>6.3852000000000002</v>
      </c>
      <c r="AS35" s="138">
        <v>49429.071199999998</v>
      </c>
    </row>
    <row r="36" spans="1:45" x14ac:dyDescent="0.2">
      <c r="B36" s="74"/>
      <c r="C36" s="96" t="s">
        <v>823</v>
      </c>
      <c r="D36" s="74"/>
      <c r="F36" s="89"/>
      <c r="G36" s="89"/>
      <c r="H36" s="97"/>
      <c r="I36" s="98">
        <v>3472.84</v>
      </c>
      <c r="J36" s="98">
        <v>3467.31</v>
      </c>
      <c r="K36" s="98">
        <v>3445.19</v>
      </c>
      <c r="L36" s="98">
        <v>3478.37</v>
      </c>
      <c r="M36" s="98">
        <v>3993.6</v>
      </c>
      <c r="N36" s="98">
        <v>4118.3999999999996</v>
      </c>
      <c r="O36" s="98">
        <v>4243.2</v>
      </c>
      <c r="P36" s="98">
        <v>4338.18</v>
      </c>
      <c r="Q36" s="98">
        <v>4382</v>
      </c>
      <c r="R36" s="98">
        <v>4382</v>
      </c>
      <c r="S36" s="98">
        <v>4601.1000000000004</v>
      </c>
      <c r="T36" s="98">
        <v>4519.72</v>
      </c>
      <c r="U36" s="157"/>
      <c r="V36" s="98">
        <v>48441.909999999996</v>
      </c>
      <c r="W36" s="100">
        <f>V36*'2180 (Reg.) - Price Out '!$AO$4</f>
        <v>179.81754519535863</v>
      </c>
      <c r="X36" s="99">
        <v>628</v>
      </c>
      <c r="Y36" s="99">
        <v>627</v>
      </c>
      <c r="Z36" s="99">
        <v>550.34984025559106</v>
      </c>
      <c r="AA36" s="99">
        <v>555.65015974440894</v>
      </c>
      <c r="AB36" s="99">
        <v>637.9552715654952</v>
      </c>
      <c r="AC36" s="99">
        <v>657.89137380191687</v>
      </c>
      <c r="AD36" s="99">
        <v>677.82747603833866</v>
      </c>
      <c r="AE36" s="99">
        <v>693.00000000000011</v>
      </c>
      <c r="AF36" s="99">
        <v>700</v>
      </c>
      <c r="AG36" s="99">
        <v>700</v>
      </c>
      <c r="AH36" s="99">
        <v>735.00000000000011</v>
      </c>
      <c r="AI36" s="99">
        <v>722.00000000000011</v>
      </c>
      <c r="AJ36" s="98">
        <v>657.05617678381259</v>
      </c>
      <c r="AM36" s="138"/>
      <c r="AO36" s="138"/>
      <c r="AQ36" s="138"/>
      <c r="AS36" s="98">
        <v>49429.071199999998</v>
      </c>
    </row>
    <row r="37" spans="1:45" x14ac:dyDescent="0.2">
      <c r="B37" s="74"/>
      <c r="C37" s="96"/>
      <c r="D37" s="74"/>
      <c r="F37" s="89"/>
      <c r="G37" s="89"/>
      <c r="H37" s="97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7"/>
      <c r="V37" s="158"/>
      <c r="W37" s="136"/>
      <c r="X37" s="92"/>
      <c r="Y37" s="92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M37" s="138"/>
      <c r="AO37" s="138"/>
      <c r="AQ37" s="138"/>
      <c r="AS37" s="138"/>
    </row>
    <row r="38" spans="1:45" x14ac:dyDescent="0.2">
      <c r="F38" s="89"/>
      <c r="G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X38" s="92"/>
      <c r="Y38" s="92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M38" s="138"/>
      <c r="AO38" s="138"/>
      <c r="AQ38" s="138"/>
      <c r="AS38" s="138"/>
    </row>
    <row r="39" spans="1:45" x14ac:dyDescent="0.2">
      <c r="F39" s="89"/>
      <c r="G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67"/>
      <c r="W39" s="67"/>
      <c r="X39" s="92"/>
      <c r="Y39" s="92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M39" s="138"/>
      <c r="AO39" s="138"/>
      <c r="AQ39" s="138"/>
      <c r="AS39" s="138"/>
    </row>
    <row r="40" spans="1:45" s="66" customFormat="1" x14ac:dyDescent="0.2">
      <c r="B40" s="66" t="s">
        <v>824</v>
      </c>
      <c r="E40" s="77"/>
      <c r="F40" s="89"/>
      <c r="G40" s="89"/>
      <c r="I40" s="124">
        <v>226057.97999999998</v>
      </c>
      <c r="J40" s="124">
        <v>83318.539999999979</v>
      </c>
      <c r="K40" s="124">
        <v>150076.79</v>
      </c>
      <c r="L40" s="124">
        <v>157658.26</v>
      </c>
      <c r="M40" s="124">
        <v>156708.24</v>
      </c>
      <c r="N40" s="124">
        <v>155579.91</v>
      </c>
      <c r="O40" s="124">
        <v>154307.63</v>
      </c>
      <c r="P40" s="124">
        <v>155204.38</v>
      </c>
      <c r="Q40" s="124">
        <v>154715.08000000002</v>
      </c>
      <c r="R40" s="124">
        <v>155594.11000000002</v>
      </c>
      <c r="S40" s="124">
        <v>154950.88</v>
      </c>
      <c r="T40" s="124">
        <v>155278.81</v>
      </c>
      <c r="U40" s="103"/>
      <c r="V40" s="161">
        <v>1859732.6099999999</v>
      </c>
      <c r="W40" s="103"/>
      <c r="X40" s="92"/>
      <c r="Y40" s="92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L40" s="69"/>
      <c r="AM40" s="138"/>
      <c r="AN40" s="69"/>
      <c r="AO40" s="138"/>
      <c r="AP40" s="69"/>
      <c r="AQ40" s="138"/>
      <c r="AR40" s="69"/>
      <c r="AS40" s="161">
        <v>1873344.8051086629</v>
      </c>
    </row>
    <row r="41" spans="1:45" s="66" customFormat="1" x14ac:dyDescent="0.2">
      <c r="E41" s="77"/>
      <c r="F41" s="89"/>
      <c r="G41" s="89"/>
      <c r="H41" s="12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43"/>
      <c r="V41" s="162"/>
      <c r="W41" s="103"/>
      <c r="X41" s="92"/>
      <c r="Y41" s="92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L41" s="69"/>
      <c r="AM41" s="138"/>
      <c r="AN41" s="69"/>
      <c r="AO41" s="138"/>
      <c r="AP41" s="69"/>
      <c r="AQ41" s="138"/>
      <c r="AR41" s="69"/>
      <c r="AS41" s="138"/>
    </row>
    <row r="42" spans="1:45" s="66" customFormat="1" x14ac:dyDescent="0.2">
      <c r="E42" s="77"/>
      <c r="F42" s="89"/>
      <c r="G42" s="89"/>
      <c r="H42" s="127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43"/>
      <c r="V42" s="162"/>
      <c r="W42" s="103"/>
      <c r="X42" s="92"/>
      <c r="Y42" s="92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L42" s="69"/>
      <c r="AM42" s="138"/>
      <c r="AN42" s="69"/>
      <c r="AO42" s="138"/>
      <c r="AP42" s="69"/>
      <c r="AQ42" s="138"/>
      <c r="AR42" s="69"/>
      <c r="AS42" s="138"/>
    </row>
    <row r="43" spans="1:45" x14ac:dyDescent="0.2">
      <c r="F43" s="89"/>
      <c r="G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X43" s="92"/>
      <c r="Y43" s="92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M43" s="138"/>
      <c r="AO43" s="138"/>
      <c r="AQ43" s="138"/>
      <c r="AS43" s="138"/>
    </row>
    <row r="44" spans="1:45" x14ac:dyDescent="0.2">
      <c r="E44" s="163"/>
      <c r="F44" s="89"/>
      <c r="G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X44" s="92"/>
      <c r="Y44" s="92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M44" s="138"/>
      <c r="AO44" s="138"/>
      <c r="AQ44" s="138"/>
      <c r="AS44" s="138"/>
    </row>
    <row r="45" spans="1:45" x14ac:dyDescent="0.2">
      <c r="B45" s="82" t="s">
        <v>825</v>
      </c>
      <c r="C45" s="83"/>
      <c r="D45" s="83"/>
      <c r="F45" s="89"/>
      <c r="G45" s="89"/>
      <c r="H45" s="84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164"/>
      <c r="X45" s="92"/>
      <c r="Y45" s="92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M45" s="138"/>
      <c r="AO45" s="138"/>
      <c r="AQ45" s="138"/>
      <c r="AS45" s="138"/>
    </row>
    <row r="46" spans="1:45" x14ac:dyDescent="0.2">
      <c r="B46" s="82"/>
      <c r="C46" s="83"/>
      <c r="D46" s="83"/>
      <c r="F46" s="89"/>
      <c r="G46" s="89"/>
      <c r="H46" s="84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164"/>
      <c r="X46" s="92"/>
      <c r="Y46" s="92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M46" s="138"/>
      <c r="AO46" s="138"/>
      <c r="AQ46" s="138"/>
      <c r="AS46" s="138"/>
    </row>
    <row r="47" spans="1:45" x14ac:dyDescent="0.2">
      <c r="B47" s="88" t="s">
        <v>826</v>
      </c>
      <c r="C47" s="83"/>
      <c r="D47" s="83"/>
      <c r="F47" s="89"/>
      <c r="G47" s="89"/>
      <c r="H47" s="84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164"/>
      <c r="X47" s="92"/>
      <c r="Y47" s="92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M47" s="138"/>
      <c r="AO47" s="138"/>
      <c r="AQ47" s="138"/>
      <c r="AS47" s="138"/>
    </row>
    <row r="48" spans="1:45" x14ac:dyDescent="0.2">
      <c r="A48" s="69" t="s">
        <v>1665</v>
      </c>
      <c r="B48" s="74" t="s">
        <v>947</v>
      </c>
      <c r="C48" s="74" t="s">
        <v>947</v>
      </c>
      <c r="D48" s="83"/>
      <c r="F48" s="89">
        <v>22.1</v>
      </c>
      <c r="G48" s="89">
        <v>0</v>
      </c>
      <c r="H48" s="84"/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490.88</v>
      </c>
      <c r="R48" s="89">
        <v>490.88</v>
      </c>
      <c r="S48" s="89">
        <v>490.88</v>
      </c>
      <c r="T48" s="89">
        <v>490.88</v>
      </c>
      <c r="U48" s="164"/>
      <c r="V48" s="288">
        <v>1963.52</v>
      </c>
      <c r="X48" s="92"/>
      <c r="Y48" s="92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M48" s="138"/>
      <c r="AO48" s="138"/>
      <c r="AQ48" s="138"/>
      <c r="AS48" s="138"/>
    </row>
    <row r="49" spans="1:45" x14ac:dyDescent="0.2">
      <c r="A49" s="69" t="s">
        <v>1529</v>
      </c>
      <c r="B49" s="74" t="s">
        <v>892</v>
      </c>
      <c r="C49" s="74" t="s">
        <v>893</v>
      </c>
      <c r="D49" s="74" t="s">
        <v>818</v>
      </c>
      <c r="E49" s="68">
        <v>33000</v>
      </c>
      <c r="F49" s="89">
        <v>22.1</v>
      </c>
      <c r="G49" s="89">
        <v>21.93</v>
      </c>
      <c r="H49" s="89"/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95"/>
      <c r="V49" s="145">
        <v>0</v>
      </c>
      <c r="W49" s="95"/>
      <c r="X49" s="92">
        <v>0</v>
      </c>
      <c r="Y49" s="92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3">
        <v>0</v>
      </c>
      <c r="AL49" s="67"/>
      <c r="AM49" s="138">
        <v>0.43859999999999999</v>
      </c>
      <c r="AN49" s="67"/>
      <c r="AO49" s="138">
        <v>0</v>
      </c>
      <c r="AP49" s="67"/>
      <c r="AQ49" s="138">
        <v>22.368600000000001</v>
      </c>
      <c r="AR49" s="67"/>
      <c r="AS49" s="138">
        <v>0</v>
      </c>
    </row>
    <row r="50" spans="1:45" x14ac:dyDescent="0.2">
      <c r="A50" s="69" t="s">
        <v>1530</v>
      </c>
      <c r="B50" s="74" t="s">
        <v>902</v>
      </c>
      <c r="C50" s="74" t="s">
        <v>903</v>
      </c>
      <c r="D50" s="74" t="s">
        <v>818</v>
      </c>
      <c r="E50" s="68">
        <v>33000</v>
      </c>
      <c r="F50" s="89">
        <v>28.88</v>
      </c>
      <c r="G50" s="89">
        <v>28.66</v>
      </c>
      <c r="H50" s="89"/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95"/>
      <c r="V50" s="145">
        <v>0</v>
      </c>
      <c r="W50" s="95"/>
      <c r="X50" s="92">
        <v>0</v>
      </c>
      <c r="Y50" s="92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3">
        <v>0</v>
      </c>
      <c r="AL50" s="67"/>
      <c r="AM50" s="138">
        <v>0.57320000000000004</v>
      </c>
      <c r="AN50" s="67"/>
      <c r="AO50" s="138">
        <v>0</v>
      </c>
      <c r="AP50" s="67"/>
      <c r="AQ50" s="138">
        <v>29.2332</v>
      </c>
      <c r="AR50" s="67"/>
      <c r="AS50" s="138">
        <v>0</v>
      </c>
    </row>
    <row r="51" spans="1:45" ht="14.25" x14ac:dyDescent="0.2">
      <c r="B51" s="131"/>
      <c r="C51" s="74"/>
      <c r="D51" s="74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5"/>
      <c r="V51" s="145"/>
      <c r="W51" s="95"/>
      <c r="X51" s="92"/>
      <c r="Y51" s="92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L51" s="67"/>
      <c r="AM51" s="138"/>
      <c r="AN51" s="67"/>
      <c r="AO51" s="138"/>
      <c r="AP51" s="67"/>
      <c r="AQ51" s="138"/>
      <c r="AR51" s="67"/>
      <c r="AS51" s="138"/>
    </row>
    <row r="52" spans="1:45" x14ac:dyDescent="0.2">
      <c r="B52" s="74"/>
      <c r="C52" s="96" t="s">
        <v>1028</v>
      </c>
      <c r="D52" s="74"/>
      <c r="E52" s="132"/>
      <c r="F52" s="89"/>
      <c r="G52" s="89"/>
      <c r="H52" s="97"/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157"/>
      <c r="V52" s="98">
        <v>1963.52</v>
      </c>
      <c r="W52" s="100"/>
      <c r="X52" s="92"/>
      <c r="Y52" s="92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M52" s="138"/>
      <c r="AO52" s="138"/>
      <c r="AQ52" s="138"/>
      <c r="AS52" s="98">
        <v>0</v>
      </c>
    </row>
    <row r="53" spans="1:45" x14ac:dyDescent="0.2">
      <c r="B53" s="74"/>
      <c r="C53" s="96"/>
      <c r="D53" s="74"/>
      <c r="E53" s="132"/>
      <c r="F53" s="89"/>
      <c r="G53" s="89"/>
      <c r="H53" s="97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100"/>
      <c r="V53" s="159"/>
      <c r="W53" s="100"/>
      <c r="X53" s="92"/>
      <c r="Y53" s="92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M53" s="138"/>
      <c r="AO53" s="138"/>
      <c r="AQ53" s="138"/>
      <c r="AS53" s="138"/>
    </row>
    <row r="54" spans="1:45" x14ac:dyDescent="0.2">
      <c r="B54" s="74"/>
      <c r="C54" s="96"/>
      <c r="D54" s="74"/>
      <c r="E54" s="132"/>
      <c r="F54" s="89"/>
      <c r="G54" s="89"/>
      <c r="H54" s="97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100"/>
      <c r="V54" s="159"/>
      <c r="W54" s="100"/>
      <c r="X54" s="92"/>
      <c r="Y54" s="92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M54" s="138"/>
      <c r="AO54" s="138"/>
      <c r="AQ54" s="138"/>
      <c r="AS54" s="138"/>
    </row>
    <row r="55" spans="1:45" x14ac:dyDescent="0.2">
      <c r="B55" s="74"/>
      <c r="C55" s="74"/>
      <c r="D55" s="74"/>
      <c r="E55" s="132"/>
      <c r="F55" s="89"/>
      <c r="G55" s="89"/>
      <c r="H55" s="97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7"/>
      <c r="V55" s="158"/>
      <c r="W55" s="136"/>
      <c r="X55" s="92"/>
      <c r="Y55" s="92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M55" s="138"/>
      <c r="AO55" s="138"/>
      <c r="AQ55" s="138"/>
      <c r="AS55" s="138"/>
    </row>
    <row r="56" spans="1:45" x14ac:dyDescent="0.2">
      <c r="B56" s="104" t="s">
        <v>1157</v>
      </c>
      <c r="C56" s="74"/>
      <c r="D56" s="74"/>
      <c r="E56" s="132"/>
      <c r="F56" s="89"/>
      <c r="G56" s="89"/>
      <c r="H56" s="97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97"/>
      <c r="V56" s="158"/>
      <c r="W56" s="136"/>
      <c r="X56" s="92"/>
      <c r="Y56" s="92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M56" s="138"/>
      <c r="AO56" s="138"/>
      <c r="AQ56" s="138"/>
      <c r="AS56" s="138"/>
    </row>
    <row r="57" spans="1:45" s="67" customFormat="1" x14ac:dyDescent="0.2">
      <c r="A57" s="69"/>
      <c r="B57" s="74"/>
      <c r="C57" s="74"/>
      <c r="D57" s="74"/>
      <c r="E57" s="6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5"/>
      <c r="V57" s="145"/>
      <c r="W57" s="95"/>
      <c r="X57" s="92"/>
      <c r="Y57" s="92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3"/>
      <c r="AL57" s="69"/>
      <c r="AM57" s="138"/>
      <c r="AN57" s="69"/>
      <c r="AO57" s="138"/>
      <c r="AP57" s="69"/>
      <c r="AQ57" s="138"/>
      <c r="AR57" s="69"/>
      <c r="AS57" s="138"/>
    </row>
    <row r="58" spans="1:45" s="67" customFormat="1" x14ac:dyDescent="0.2">
      <c r="A58" s="67" t="s">
        <v>1666</v>
      </c>
      <c r="B58" s="74" t="s">
        <v>1663</v>
      </c>
      <c r="C58" s="74" t="s">
        <v>1663</v>
      </c>
      <c r="D58" s="74"/>
      <c r="E58" s="68"/>
      <c r="F58" s="89"/>
      <c r="G58" s="89">
        <v>6.18</v>
      </c>
      <c r="H58" s="89"/>
      <c r="I58" s="89">
        <v>14.28</v>
      </c>
      <c r="J58" s="89">
        <v>14.28</v>
      </c>
      <c r="K58" s="89">
        <v>14.28</v>
      </c>
      <c r="L58" s="89">
        <v>14.28</v>
      </c>
      <c r="M58" s="89">
        <v>14.28</v>
      </c>
      <c r="N58" s="89">
        <v>14.28</v>
      </c>
      <c r="O58" s="89">
        <v>14.28</v>
      </c>
      <c r="P58" s="89">
        <v>14.28</v>
      </c>
      <c r="Q58" s="89">
        <v>14.28</v>
      </c>
      <c r="R58" s="89">
        <v>14.28</v>
      </c>
      <c r="S58" s="89">
        <v>14.28</v>
      </c>
      <c r="T58" s="89">
        <v>14.28</v>
      </c>
      <c r="U58" s="92"/>
      <c r="V58" s="165">
        <v>171.35999999999999</v>
      </c>
      <c r="W58" s="166"/>
      <c r="X58" s="92"/>
      <c r="Y58" s="92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L58" s="69"/>
      <c r="AM58" s="138"/>
      <c r="AN58" s="69"/>
      <c r="AO58" s="138"/>
      <c r="AP58" s="69"/>
      <c r="AQ58" s="138"/>
      <c r="AR58" s="69"/>
      <c r="AS58" s="138"/>
    </row>
    <row r="59" spans="1:45" x14ac:dyDescent="0.2">
      <c r="B59" s="74"/>
      <c r="C59" s="96" t="s">
        <v>1158</v>
      </c>
      <c r="D59" s="74"/>
      <c r="F59" s="89"/>
      <c r="G59" s="89"/>
      <c r="H59" s="97"/>
      <c r="I59" s="98">
        <v>14.28</v>
      </c>
      <c r="J59" s="98">
        <v>14.28</v>
      </c>
      <c r="K59" s="98">
        <v>14.28</v>
      </c>
      <c r="L59" s="98">
        <v>14.28</v>
      </c>
      <c r="M59" s="98">
        <v>14.28</v>
      </c>
      <c r="N59" s="98">
        <v>14.28</v>
      </c>
      <c r="O59" s="98">
        <v>14.28</v>
      </c>
      <c r="P59" s="98">
        <v>14.28</v>
      </c>
      <c r="Q59" s="98">
        <v>14.28</v>
      </c>
      <c r="R59" s="98">
        <v>14.28</v>
      </c>
      <c r="S59" s="98">
        <v>14.28</v>
      </c>
      <c r="T59" s="98">
        <v>14.28</v>
      </c>
      <c r="U59" s="157"/>
      <c r="V59" s="98">
        <v>171.35999999999999</v>
      </c>
      <c r="W59" s="100"/>
      <c r="X59" s="92"/>
      <c r="Y59" s="92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M59" s="138"/>
      <c r="AO59" s="138"/>
      <c r="AQ59" s="138"/>
      <c r="AS59" s="138"/>
    </row>
    <row r="60" spans="1:45" x14ac:dyDescent="0.2">
      <c r="F60" s="89"/>
      <c r="G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167"/>
      <c r="V60" s="168"/>
      <c r="W60" s="167"/>
      <c r="X60" s="92"/>
      <c r="Y60" s="92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M60" s="138"/>
      <c r="AO60" s="138"/>
      <c r="AQ60" s="138"/>
      <c r="AS60" s="138"/>
    </row>
    <row r="61" spans="1:45" x14ac:dyDescent="0.2">
      <c r="F61" s="89"/>
      <c r="G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X61" s="92"/>
      <c r="Y61" s="92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M61" s="138"/>
      <c r="AO61" s="138"/>
      <c r="AQ61" s="138"/>
      <c r="AS61" s="138"/>
    </row>
    <row r="62" spans="1:45" s="108" customFormat="1" x14ac:dyDescent="0.2">
      <c r="B62" s="66" t="s">
        <v>1037</v>
      </c>
      <c r="C62" s="66"/>
      <c r="D62" s="66"/>
      <c r="E62" s="77"/>
      <c r="F62" s="89"/>
      <c r="G62" s="89"/>
      <c r="H62" s="66"/>
      <c r="I62" s="124">
        <v>14.28</v>
      </c>
      <c r="J62" s="124">
        <v>14.28</v>
      </c>
      <c r="K62" s="124">
        <v>14.28</v>
      </c>
      <c r="L62" s="124">
        <v>14.28</v>
      </c>
      <c r="M62" s="124">
        <v>14.28</v>
      </c>
      <c r="N62" s="124">
        <v>14.28</v>
      </c>
      <c r="O62" s="124">
        <v>14.28</v>
      </c>
      <c r="P62" s="124">
        <v>14.28</v>
      </c>
      <c r="Q62" s="124">
        <v>14.28</v>
      </c>
      <c r="R62" s="124">
        <v>14.28</v>
      </c>
      <c r="S62" s="124">
        <v>14.28</v>
      </c>
      <c r="T62" s="124">
        <v>14.28</v>
      </c>
      <c r="U62" s="69"/>
      <c r="V62" s="98">
        <v>2134.88</v>
      </c>
      <c r="W62" s="69"/>
      <c r="X62" s="92"/>
      <c r="Y62" s="92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L62" s="69"/>
      <c r="AM62" s="138"/>
      <c r="AN62" s="69"/>
      <c r="AO62" s="138"/>
      <c r="AP62" s="69"/>
      <c r="AQ62" s="138"/>
      <c r="AR62" s="69"/>
      <c r="AS62" s="98">
        <v>0</v>
      </c>
    </row>
    <row r="63" spans="1:45" s="108" customFormat="1" x14ac:dyDescent="0.2">
      <c r="B63" s="66"/>
      <c r="C63" s="66"/>
      <c r="D63" s="66"/>
      <c r="E63" s="77"/>
      <c r="F63" s="89"/>
      <c r="G63" s="89"/>
      <c r="H63" s="127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69"/>
      <c r="V63" s="81"/>
      <c r="W63" s="69"/>
      <c r="X63" s="92"/>
      <c r="Y63" s="92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L63" s="69"/>
      <c r="AM63" s="138"/>
      <c r="AN63" s="69"/>
      <c r="AO63" s="138"/>
      <c r="AP63" s="69"/>
      <c r="AQ63" s="138"/>
      <c r="AR63" s="69"/>
      <c r="AS63" s="138"/>
    </row>
    <row r="64" spans="1:45" s="108" customFormat="1" x14ac:dyDescent="0.2">
      <c r="B64" s="66"/>
      <c r="C64" s="66"/>
      <c r="D64" s="66"/>
      <c r="E64" s="77"/>
      <c r="F64" s="89"/>
      <c r="G64" s="89"/>
      <c r="H64" s="127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69"/>
      <c r="V64" s="81"/>
      <c r="W64" s="69"/>
      <c r="X64" s="92"/>
      <c r="Y64" s="92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L64" s="69"/>
      <c r="AM64" s="69"/>
      <c r="AN64" s="69"/>
      <c r="AO64" s="69"/>
      <c r="AP64" s="69"/>
      <c r="AQ64" s="69"/>
      <c r="AR64" s="69"/>
      <c r="AS64" s="69"/>
    </row>
    <row r="65" spans="1:45" x14ac:dyDescent="0.2">
      <c r="F65" s="89"/>
      <c r="G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X65" s="92"/>
      <c r="Y65" s="92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45" x14ac:dyDescent="0.2">
      <c r="B66" s="83" t="s">
        <v>1038</v>
      </c>
      <c r="C66" s="83"/>
      <c r="D66" s="83"/>
      <c r="F66" s="89"/>
      <c r="G66" s="89"/>
      <c r="H66" s="84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164"/>
      <c r="V66" s="168"/>
      <c r="W66" s="71"/>
      <c r="X66" s="92"/>
      <c r="Y66" s="92"/>
      <c r="Z66" s="95"/>
      <c r="AA66" s="95"/>
      <c r="AB66" s="95"/>
      <c r="AC66" s="95"/>
      <c r="AD66" s="95"/>
      <c r="AE66" s="95"/>
      <c r="AF66" s="95"/>
      <c r="AG66" s="95"/>
      <c r="AH66" s="95"/>
      <c r="AI66" s="95"/>
    </row>
    <row r="67" spans="1:45" x14ac:dyDescent="0.2">
      <c r="B67" s="83"/>
      <c r="C67" s="83"/>
      <c r="D67" s="83"/>
      <c r="F67" s="89"/>
      <c r="G67" s="89"/>
      <c r="H67" s="84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164"/>
      <c r="X67" s="92"/>
      <c r="Y67" s="92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:45" x14ac:dyDescent="0.2">
      <c r="B68" s="104" t="s">
        <v>1039</v>
      </c>
      <c r="C68" s="74"/>
      <c r="D68" s="74"/>
      <c r="F68" s="89"/>
      <c r="G68" s="89"/>
      <c r="H68" s="136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136"/>
      <c r="V68" s="158"/>
      <c r="W68" s="136"/>
      <c r="X68" s="92"/>
      <c r="Y68" s="92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45" x14ac:dyDescent="0.2">
      <c r="A69" s="69" t="s">
        <v>1531</v>
      </c>
      <c r="B69" s="74" t="s">
        <v>1042</v>
      </c>
      <c r="C69" s="74" t="s">
        <v>1043</v>
      </c>
      <c r="D69" s="74" t="s">
        <v>1041</v>
      </c>
      <c r="E69" s="68">
        <v>31000</v>
      </c>
      <c r="F69" s="89">
        <v>152</v>
      </c>
      <c r="G69" s="89">
        <v>150.97999999999999</v>
      </c>
      <c r="H69" s="89"/>
      <c r="I69" s="89">
        <v>0</v>
      </c>
      <c r="J69" s="89">
        <v>152</v>
      </c>
      <c r="K69" s="89">
        <v>152</v>
      </c>
      <c r="L69" s="89">
        <v>304</v>
      </c>
      <c r="M69" s="89">
        <v>1053.92</v>
      </c>
      <c r="N69" s="89">
        <v>2860.64</v>
      </c>
      <c r="O69" s="89">
        <v>1355.04</v>
      </c>
      <c r="P69" s="89">
        <v>1207</v>
      </c>
      <c r="Q69" s="89">
        <v>1207.8399999999999</v>
      </c>
      <c r="R69" s="89">
        <v>1358.82</v>
      </c>
      <c r="S69" s="89">
        <v>1811.76</v>
      </c>
      <c r="T69" s="89">
        <v>2113.7199999999998</v>
      </c>
      <c r="U69" s="95"/>
      <c r="V69" s="145">
        <v>13576.739999999998</v>
      </c>
      <c r="W69" s="95"/>
      <c r="X69" s="92">
        <v>0</v>
      </c>
      <c r="Y69" s="92">
        <v>1</v>
      </c>
      <c r="Z69" s="95">
        <v>1.006755861703537</v>
      </c>
      <c r="AA69" s="95">
        <v>2.0135117234070741</v>
      </c>
      <c r="AB69" s="95">
        <v>6.9805272221486296</v>
      </c>
      <c r="AC69" s="95">
        <v>18.947145317260564</v>
      </c>
      <c r="AD69" s="95">
        <v>8.9749635713339515</v>
      </c>
      <c r="AE69" s="95">
        <v>7.9944363491853228</v>
      </c>
      <c r="AF69" s="95">
        <v>8</v>
      </c>
      <c r="AG69" s="95">
        <v>9</v>
      </c>
      <c r="AH69" s="95">
        <v>12</v>
      </c>
      <c r="AI69" s="95">
        <v>14</v>
      </c>
      <c r="AJ69" s="93">
        <v>7.4931116704199239</v>
      </c>
      <c r="AM69" s="138">
        <v>3.0196000000000001</v>
      </c>
      <c r="AO69" s="138">
        <v>271.51440000000002</v>
      </c>
      <c r="AQ69" s="138">
        <v>153.99959999999999</v>
      </c>
      <c r="AS69" s="138">
        <v>13848.254399999998</v>
      </c>
    </row>
    <row r="70" spans="1:45" x14ac:dyDescent="0.2">
      <c r="A70" s="69" t="s">
        <v>1532</v>
      </c>
      <c r="B70" s="74" t="s">
        <v>1044</v>
      </c>
      <c r="C70" s="74" t="s">
        <v>1045</v>
      </c>
      <c r="D70" s="74" t="s">
        <v>1041</v>
      </c>
      <c r="E70" s="68">
        <v>31000</v>
      </c>
      <c r="F70" s="89">
        <v>159</v>
      </c>
      <c r="G70" s="89">
        <v>157.94</v>
      </c>
      <c r="H70" s="89"/>
      <c r="I70" s="89">
        <v>318</v>
      </c>
      <c r="J70" s="89">
        <v>318</v>
      </c>
      <c r="K70" s="89">
        <v>318</v>
      </c>
      <c r="L70" s="89">
        <v>477</v>
      </c>
      <c r="M70" s="89">
        <v>472.5</v>
      </c>
      <c r="N70" s="89">
        <v>472.5</v>
      </c>
      <c r="O70" s="89">
        <v>630</v>
      </c>
      <c r="P70" s="89">
        <v>473.82</v>
      </c>
      <c r="Q70" s="89">
        <v>315.88</v>
      </c>
      <c r="R70" s="89">
        <v>631.76</v>
      </c>
      <c r="S70" s="89">
        <v>473.82</v>
      </c>
      <c r="T70" s="89">
        <v>315.88</v>
      </c>
      <c r="U70" s="95"/>
      <c r="V70" s="145">
        <v>5217.16</v>
      </c>
      <c r="W70" s="95"/>
      <c r="X70" s="92">
        <v>2</v>
      </c>
      <c r="Y70" s="92">
        <v>2</v>
      </c>
      <c r="Z70" s="95">
        <v>2.0134228187919465</v>
      </c>
      <c r="AA70" s="95">
        <v>3.0201342281879193</v>
      </c>
      <c r="AB70" s="95">
        <v>2.9916423958465241</v>
      </c>
      <c r="AC70" s="95">
        <v>2.9916423958465241</v>
      </c>
      <c r="AD70" s="95">
        <v>3.9888565277953654</v>
      </c>
      <c r="AE70" s="95">
        <v>3</v>
      </c>
      <c r="AF70" s="95">
        <v>2</v>
      </c>
      <c r="AG70" s="95">
        <v>4</v>
      </c>
      <c r="AH70" s="95">
        <v>3</v>
      </c>
      <c r="AI70" s="95">
        <v>2</v>
      </c>
      <c r="AJ70" s="93">
        <v>2.7504748638723568</v>
      </c>
      <c r="AM70" s="138">
        <v>3.1587999999999998</v>
      </c>
      <c r="AO70" s="138">
        <v>104.25839999999999</v>
      </c>
      <c r="AQ70" s="138">
        <v>161.09880000000001</v>
      </c>
      <c r="AS70" s="138">
        <v>5321.4183999999996</v>
      </c>
    </row>
    <row r="71" spans="1:45" x14ac:dyDescent="0.2">
      <c r="A71" s="69" t="s">
        <v>1533</v>
      </c>
      <c r="B71" s="74" t="s">
        <v>1046</v>
      </c>
      <c r="C71" s="74" t="s">
        <v>1047</v>
      </c>
      <c r="D71" s="74" t="s">
        <v>1041</v>
      </c>
      <c r="E71" s="68">
        <v>31000</v>
      </c>
      <c r="F71" s="89">
        <v>165</v>
      </c>
      <c r="G71" s="89">
        <v>163.89</v>
      </c>
      <c r="H71" s="89"/>
      <c r="I71" s="89">
        <v>3795</v>
      </c>
      <c r="J71" s="89">
        <v>3135</v>
      </c>
      <c r="K71" s="89">
        <v>3960</v>
      </c>
      <c r="L71" s="89">
        <v>5115</v>
      </c>
      <c r="M71" s="89">
        <v>4742.88</v>
      </c>
      <c r="N71" s="89">
        <v>4412.88</v>
      </c>
      <c r="O71" s="89">
        <v>5230.08</v>
      </c>
      <c r="P71" s="89">
        <v>4751.91</v>
      </c>
      <c r="Q71" s="89">
        <v>4425.03</v>
      </c>
      <c r="R71" s="89">
        <v>3277.8</v>
      </c>
      <c r="S71" s="89">
        <v>2950.02</v>
      </c>
      <c r="T71" s="89">
        <v>3277.8</v>
      </c>
      <c r="U71" s="95"/>
      <c r="V71" s="145">
        <v>49073.4</v>
      </c>
      <c r="W71" s="95"/>
      <c r="X71" s="92">
        <v>23</v>
      </c>
      <c r="Y71" s="92">
        <v>19</v>
      </c>
      <c r="Z71" s="95">
        <v>24.162548050521693</v>
      </c>
      <c r="AA71" s="95">
        <v>31.20995789859052</v>
      </c>
      <c r="AB71" s="95">
        <v>28.939410580267257</v>
      </c>
      <c r="AC71" s="95">
        <v>26.925864909390448</v>
      </c>
      <c r="AD71" s="95">
        <v>31.912136188907198</v>
      </c>
      <c r="AE71" s="95">
        <v>28.9945085118067</v>
      </c>
      <c r="AF71" s="95">
        <v>27</v>
      </c>
      <c r="AG71" s="95">
        <v>20.000000000000004</v>
      </c>
      <c r="AH71" s="95">
        <v>18</v>
      </c>
      <c r="AI71" s="95">
        <v>20.000000000000004</v>
      </c>
      <c r="AJ71" s="93">
        <v>24.928702178290319</v>
      </c>
      <c r="AM71" s="138">
        <v>3.2777999999999996</v>
      </c>
      <c r="AO71" s="138">
        <v>980.53559999999993</v>
      </c>
      <c r="AQ71" s="138">
        <v>167.1678</v>
      </c>
      <c r="AS71" s="138">
        <v>50053.935600000004</v>
      </c>
    </row>
    <row r="72" spans="1:45" x14ac:dyDescent="0.2">
      <c r="A72" s="69" t="s">
        <v>1534</v>
      </c>
      <c r="B72" s="74" t="s">
        <v>1087</v>
      </c>
      <c r="C72" s="74" t="s">
        <v>1085</v>
      </c>
      <c r="D72" s="74" t="s">
        <v>1086</v>
      </c>
      <c r="E72" s="68">
        <v>31002</v>
      </c>
      <c r="F72" s="89">
        <v>59.5</v>
      </c>
      <c r="G72" s="89">
        <v>58.94</v>
      </c>
      <c r="H72" s="89"/>
      <c r="I72" s="89">
        <v>59.5</v>
      </c>
      <c r="J72" s="89">
        <v>59.5</v>
      </c>
      <c r="K72" s="89">
        <v>59.5</v>
      </c>
      <c r="L72" s="89">
        <v>93.22</v>
      </c>
      <c r="M72" s="89">
        <v>171.12</v>
      </c>
      <c r="N72" s="89">
        <v>282.92</v>
      </c>
      <c r="O72" s="89">
        <v>328.92</v>
      </c>
      <c r="P72" s="89">
        <v>353.64</v>
      </c>
      <c r="Q72" s="89">
        <v>353.64</v>
      </c>
      <c r="R72" s="89">
        <v>353.64</v>
      </c>
      <c r="S72" s="89">
        <v>353.64</v>
      </c>
      <c r="T72" s="89">
        <v>353.64</v>
      </c>
      <c r="U72" s="95"/>
      <c r="V72" s="145">
        <v>2822.8799999999997</v>
      </c>
      <c r="W72" s="95"/>
      <c r="X72" s="92">
        <v>1</v>
      </c>
      <c r="Y72" s="92">
        <v>1</v>
      </c>
      <c r="Z72" s="95">
        <v>1.0095011876484561</v>
      </c>
      <c r="AA72" s="95">
        <v>1.5816084153376315</v>
      </c>
      <c r="AB72" s="95">
        <v>2.9032914828639296</v>
      </c>
      <c r="AC72" s="95">
        <v>4.8001357312521211</v>
      </c>
      <c r="AD72" s="95">
        <v>5.5805904309467262</v>
      </c>
      <c r="AE72" s="95">
        <v>6</v>
      </c>
      <c r="AF72" s="95">
        <v>6</v>
      </c>
      <c r="AG72" s="95">
        <v>6</v>
      </c>
      <c r="AH72" s="95">
        <v>6</v>
      </c>
      <c r="AI72" s="95">
        <v>6</v>
      </c>
      <c r="AJ72" s="93">
        <v>3.9895939373374052</v>
      </c>
      <c r="AM72" s="138">
        <v>1.1788000000000001</v>
      </c>
      <c r="AO72" s="138">
        <v>56.435199999999995</v>
      </c>
      <c r="AQ72" s="138">
        <v>60.1188</v>
      </c>
      <c r="AS72" s="138">
        <v>2879.3151999999995</v>
      </c>
    </row>
    <row r="73" spans="1:45" x14ac:dyDescent="0.2">
      <c r="A73" s="69" t="s">
        <v>1535</v>
      </c>
      <c r="B73" s="74" t="s">
        <v>1088</v>
      </c>
      <c r="C73" s="74" t="s">
        <v>1089</v>
      </c>
      <c r="D73" s="74" t="s">
        <v>1086</v>
      </c>
      <c r="E73" s="68">
        <v>31002</v>
      </c>
      <c r="F73" s="89">
        <v>59.5</v>
      </c>
      <c r="G73" s="89">
        <v>58.94</v>
      </c>
      <c r="H73" s="89"/>
      <c r="I73" s="89">
        <v>59.5</v>
      </c>
      <c r="J73" s="89">
        <v>59.5</v>
      </c>
      <c r="K73" s="89">
        <v>59.5</v>
      </c>
      <c r="L73" s="89">
        <v>59.5</v>
      </c>
      <c r="M73" s="89">
        <v>58.94</v>
      </c>
      <c r="N73" s="89">
        <v>58.94</v>
      </c>
      <c r="O73" s="89">
        <v>58.94</v>
      </c>
      <c r="P73" s="89">
        <v>58.94</v>
      </c>
      <c r="Q73" s="89">
        <v>58.94</v>
      </c>
      <c r="R73" s="89">
        <v>58.94</v>
      </c>
      <c r="S73" s="89">
        <v>58.94</v>
      </c>
      <c r="T73" s="89">
        <v>58.94</v>
      </c>
      <c r="U73" s="95"/>
      <c r="V73" s="145">
        <v>709.52000000000021</v>
      </c>
      <c r="W73" s="95"/>
      <c r="X73" s="92">
        <v>1</v>
      </c>
      <c r="Y73" s="92">
        <v>1</v>
      </c>
      <c r="Z73" s="95">
        <v>1.0095011876484561</v>
      </c>
      <c r="AA73" s="95">
        <v>1.0095011876484561</v>
      </c>
      <c r="AB73" s="95">
        <v>1</v>
      </c>
      <c r="AC73" s="95">
        <v>1</v>
      </c>
      <c r="AD73" s="95">
        <v>1</v>
      </c>
      <c r="AE73" s="95">
        <v>1</v>
      </c>
      <c r="AF73" s="95">
        <v>1</v>
      </c>
      <c r="AG73" s="95">
        <v>1</v>
      </c>
      <c r="AH73" s="95">
        <v>1</v>
      </c>
      <c r="AI73" s="95">
        <v>1</v>
      </c>
      <c r="AJ73" s="93">
        <v>1.0015835312747428</v>
      </c>
      <c r="AM73" s="138">
        <v>1.1788000000000001</v>
      </c>
      <c r="AO73" s="138">
        <v>14.168000000000001</v>
      </c>
      <c r="AQ73" s="138">
        <v>60.1188</v>
      </c>
      <c r="AS73" s="138">
        <v>723.68800000000022</v>
      </c>
    </row>
    <row r="74" spans="1:45" x14ac:dyDescent="0.2">
      <c r="A74" s="69" t="s">
        <v>1536</v>
      </c>
      <c r="B74" s="74" t="s">
        <v>1090</v>
      </c>
      <c r="C74" s="74" t="s">
        <v>1091</v>
      </c>
      <c r="D74" s="74" t="s">
        <v>1086</v>
      </c>
      <c r="E74" s="68">
        <v>31002</v>
      </c>
      <c r="F74" s="89">
        <v>59.5</v>
      </c>
      <c r="G74" s="89">
        <v>58.94</v>
      </c>
      <c r="H74" s="89"/>
      <c r="I74" s="89">
        <v>119</v>
      </c>
      <c r="J74" s="89">
        <v>119</v>
      </c>
      <c r="K74" s="89">
        <v>119</v>
      </c>
      <c r="L74" s="89">
        <v>119</v>
      </c>
      <c r="M74" s="89">
        <v>117.88</v>
      </c>
      <c r="N74" s="89">
        <v>117.88</v>
      </c>
      <c r="O74" s="89">
        <v>117.88</v>
      </c>
      <c r="P74" s="89">
        <v>117.88</v>
      </c>
      <c r="Q74" s="89">
        <v>117.88</v>
      </c>
      <c r="R74" s="89">
        <v>117.88</v>
      </c>
      <c r="S74" s="89">
        <v>117.88</v>
      </c>
      <c r="T74" s="89">
        <v>117.88</v>
      </c>
      <c r="U74" s="95"/>
      <c r="V74" s="145">
        <v>1419.0400000000004</v>
      </c>
      <c r="W74" s="95"/>
      <c r="X74" s="92">
        <v>2</v>
      </c>
      <c r="Y74" s="92">
        <v>2</v>
      </c>
      <c r="Z74" s="95">
        <v>2.0190023752969122</v>
      </c>
      <c r="AA74" s="95">
        <v>2.0190023752969122</v>
      </c>
      <c r="AB74" s="95">
        <v>2</v>
      </c>
      <c r="AC74" s="95">
        <v>2</v>
      </c>
      <c r="AD74" s="95">
        <v>2</v>
      </c>
      <c r="AE74" s="95">
        <v>2</v>
      </c>
      <c r="AF74" s="95">
        <v>2</v>
      </c>
      <c r="AG74" s="95">
        <v>2</v>
      </c>
      <c r="AH74" s="95">
        <v>2</v>
      </c>
      <c r="AI74" s="95">
        <v>2</v>
      </c>
      <c r="AJ74" s="93">
        <v>2.0031670625494855</v>
      </c>
      <c r="AL74" s="108"/>
      <c r="AM74" s="138">
        <v>1.1788000000000001</v>
      </c>
      <c r="AO74" s="138">
        <v>28.336000000000002</v>
      </c>
      <c r="AQ74" s="138">
        <v>60.1188</v>
      </c>
      <c r="AS74" s="138">
        <v>1447.3760000000004</v>
      </c>
    </row>
    <row r="75" spans="1:45" ht="13.5" customHeight="1" x14ac:dyDescent="0.2">
      <c r="A75" s="69" t="s">
        <v>1537</v>
      </c>
      <c r="B75" s="74" t="s">
        <v>1106</v>
      </c>
      <c r="C75" s="74" t="s">
        <v>1107</v>
      </c>
      <c r="D75" s="74" t="s">
        <v>1041</v>
      </c>
      <c r="E75" s="68">
        <v>31000</v>
      </c>
      <c r="F75" s="89">
        <v>0</v>
      </c>
      <c r="G75" s="89">
        <v>0</v>
      </c>
      <c r="H75" s="139"/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5"/>
      <c r="V75" s="145">
        <v>0</v>
      </c>
      <c r="W75" s="95"/>
      <c r="X75" s="92">
        <v>0</v>
      </c>
      <c r="Y75" s="92">
        <v>0</v>
      </c>
      <c r="Z75" s="95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0</v>
      </c>
      <c r="AH75" s="95">
        <v>0</v>
      </c>
      <c r="AI75" s="95">
        <v>0</v>
      </c>
      <c r="AJ75" s="93">
        <v>0</v>
      </c>
      <c r="AL75" s="91"/>
      <c r="AM75" s="138">
        <v>0</v>
      </c>
      <c r="AO75" s="138">
        <v>0</v>
      </c>
      <c r="AQ75" s="138">
        <v>0</v>
      </c>
      <c r="AS75" s="138">
        <v>0</v>
      </c>
    </row>
    <row r="76" spans="1:45" x14ac:dyDescent="0.2">
      <c r="A76" s="69" t="s">
        <v>1538</v>
      </c>
      <c r="B76" s="74" t="s">
        <v>1116</v>
      </c>
      <c r="C76" s="74" t="s">
        <v>1117</v>
      </c>
      <c r="D76" s="74" t="s">
        <v>1041</v>
      </c>
      <c r="E76" s="68">
        <v>31000</v>
      </c>
      <c r="F76" s="89">
        <v>3</v>
      </c>
      <c r="G76" s="89">
        <v>2.98</v>
      </c>
      <c r="H76" s="89"/>
      <c r="I76" s="89">
        <v>432</v>
      </c>
      <c r="J76" s="89">
        <v>378</v>
      </c>
      <c r="K76" s="89">
        <v>468</v>
      </c>
      <c r="L76" s="89">
        <v>621</v>
      </c>
      <c r="M76" s="89">
        <v>668.61</v>
      </c>
      <c r="N76" s="89">
        <v>846.45</v>
      </c>
      <c r="O76" s="89">
        <v>766.26</v>
      </c>
      <c r="P76" s="89">
        <v>688.14</v>
      </c>
      <c r="Q76" s="89">
        <v>643.67999999999995</v>
      </c>
      <c r="R76" s="89">
        <v>572.16</v>
      </c>
      <c r="S76" s="89">
        <v>563.22</v>
      </c>
      <c r="T76" s="89">
        <v>625.79999999999995</v>
      </c>
      <c r="U76" s="95"/>
      <c r="V76" s="145">
        <v>7273.3200000000015</v>
      </c>
      <c r="W76" s="95"/>
      <c r="X76" s="92">
        <v>144</v>
      </c>
      <c r="Y76" s="92">
        <v>126</v>
      </c>
      <c r="Z76" s="95">
        <v>157.04697986577182</v>
      </c>
      <c r="AA76" s="95">
        <v>208.38926174496643</v>
      </c>
      <c r="AB76" s="95">
        <v>224.36577181208054</v>
      </c>
      <c r="AC76" s="95">
        <v>284.04362416107386</v>
      </c>
      <c r="AD76" s="95">
        <v>257.13422818791946</v>
      </c>
      <c r="AE76" s="95">
        <v>230.91946308724832</v>
      </c>
      <c r="AF76" s="95">
        <v>215.99999999999997</v>
      </c>
      <c r="AG76" s="95">
        <v>192</v>
      </c>
      <c r="AH76" s="95">
        <v>189</v>
      </c>
      <c r="AI76" s="95">
        <v>210</v>
      </c>
      <c r="AJ76" s="93">
        <v>203.24161073825505</v>
      </c>
      <c r="AL76" s="109"/>
      <c r="AM76" s="138">
        <v>5.96E-2</v>
      </c>
      <c r="AO76" s="138">
        <v>145.35840000000002</v>
      </c>
      <c r="AQ76" s="138">
        <v>3.0396000000000001</v>
      </c>
      <c r="AS76" s="138">
        <v>7418.6784000000016</v>
      </c>
    </row>
    <row r="77" spans="1:45" x14ac:dyDescent="0.2">
      <c r="A77" s="69" t="s">
        <v>1539</v>
      </c>
      <c r="B77" s="74" t="s">
        <v>1118</v>
      </c>
      <c r="C77" s="74" t="s">
        <v>1119</v>
      </c>
      <c r="D77" s="74" t="s">
        <v>1041</v>
      </c>
      <c r="E77" s="68">
        <v>31000</v>
      </c>
      <c r="F77" s="89">
        <v>60</v>
      </c>
      <c r="G77" s="89">
        <v>59.59</v>
      </c>
      <c r="H77" s="89"/>
      <c r="I77" s="89">
        <v>240</v>
      </c>
      <c r="J77" s="89">
        <v>60</v>
      </c>
      <c r="K77" s="89">
        <v>60</v>
      </c>
      <c r="L77" s="89">
        <v>0</v>
      </c>
      <c r="M77" s="89">
        <v>59.43</v>
      </c>
      <c r="N77" s="89">
        <v>237.72</v>
      </c>
      <c r="O77" s="89">
        <v>297.14999999999998</v>
      </c>
      <c r="P77" s="89">
        <v>238.36</v>
      </c>
      <c r="Q77" s="89">
        <v>297.95</v>
      </c>
      <c r="R77" s="89">
        <v>476.72</v>
      </c>
      <c r="S77" s="89">
        <v>595.9</v>
      </c>
      <c r="T77" s="89">
        <v>595.9</v>
      </c>
      <c r="U77" s="95"/>
      <c r="V77" s="145">
        <v>3159.13</v>
      </c>
      <c r="W77" s="95"/>
      <c r="X77" s="92">
        <v>4</v>
      </c>
      <c r="Y77" s="92">
        <v>1</v>
      </c>
      <c r="Z77" s="95">
        <v>1.0068803490518543</v>
      </c>
      <c r="AA77" s="95">
        <v>0</v>
      </c>
      <c r="AB77" s="95">
        <v>0.99731498573586164</v>
      </c>
      <c r="AC77" s="95">
        <v>3.9892599429434465</v>
      </c>
      <c r="AD77" s="95">
        <v>4.9865749286793077</v>
      </c>
      <c r="AE77" s="95">
        <v>4</v>
      </c>
      <c r="AF77" s="95">
        <v>4.9999999999999991</v>
      </c>
      <c r="AG77" s="95">
        <v>8</v>
      </c>
      <c r="AH77" s="95">
        <v>9.9999999999999982</v>
      </c>
      <c r="AI77" s="95">
        <v>9.9999999999999982</v>
      </c>
      <c r="AJ77" s="93">
        <v>4.4150025172008727</v>
      </c>
      <c r="AL77" s="70"/>
      <c r="AM77" s="138">
        <v>1.1918000000000002</v>
      </c>
      <c r="AO77" s="138">
        <v>63.141600000000011</v>
      </c>
      <c r="AQ77" s="138">
        <v>60.781800000000004</v>
      </c>
      <c r="AS77" s="138">
        <v>3222.2716</v>
      </c>
    </row>
    <row r="78" spans="1:45" x14ac:dyDescent="0.2">
      <c r="B78" s="74"/>
      <c r="C78" s="74"/>
      <c r="D78" s="74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5"/>
      <c r="V78" s="145"/>
      <c r="W78" s="95"/>
      <c r="X78" s="92"/>
      <c r="Y78" s="92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L78" s="70"/>
      <c r="AM78" s="109"/>
      <c r="AN78" s="70"/>
      <c r="AO78" s="138"/>
      <c r="AP78" s="70"/>
      <c r="AQ78" s="138"/>
      <c r="AR78" s="70"/>
      <c r="AS78" s="138"/>
    </row>
    <row r="79" spans="1:45" x14ac:dyDescent="0.2">
      <c r="B79" s="74"/>
      <c r="C79" s="96" t="s">
        <v>1122</v>
      </c>
      <c r="D79" s="74"/>
      <c r="F79" s="89"/>
      <c r="G79" s="89"/>
      <c r="H79" s="89"/>
      <c r="I79" s="98">
        <v>5023</v>
      </c>
      <c r="J79" s="98">
        <v>4281</v>
      </c>
      <c r="K79" s="98">
        <v>5196</v>
      </c>
      <c r="L79" s="98">
        <v>6788.72</v>
      </c>
      <c r="M79" s="98">
        <v>7345.28</v>
      </c>
      <c r="N79" s="98">
        <v>9289.93</v>
      </c>
      <c r="O79" s="98">
        <v>8784.2699999999986</v>
      </c>
      <c r="P79" s="98">
        <v>7889.69</v>
      </c>
      <c r="Q79" s="98">
        <v>7420.84</v>
      </c>
      <c r="R79" s="98">
        <v>6847.72</v>
      </c>
      <c r="S79" s="98">
        <v>6925.18</v>
      </c>
      <c r="T79" s="98">
        <v>7459.5599999999995</v>
      </c>
      <c r="U79" s="157"/>
      <c r="V79" s="98">
        <v>83251.190000000017</v>
      </c>
      <c r="W79" s="100"/>
      <c r="X79" s="92">
        <v>4</v>
      </c>
      <c r="Y79" s="92">
        <v>4</v>
      </c>
      <c r="Z79" s="92">
        <v>4.0380047505938244</v>
      </c>
      <c r="AA79" s="92">
        <v>4.6101119782829993</v>
      </c>
      <c r="AB79" s="92">
        <v>5.9032914828639296</v>
      </c>
      <c r="AC79" s="92">
        <v>7.8001357312521211</v>
      </c>
      <c r="AD79" s="92">
        <v>8.5805904309467262</v>
      </c>
      <c r="AE79" s="92">
        <v>9</v>
      </c>
      <c r="AF79" s="92">
        <v>9</v>
      </c>
      <c r="AG79" s="92">
        <v>9</v>
      </c>
      <c r="AH79" s="92">
        <v>9</v>
      </c>
      <c r="AI79" s="92">
        <v>9</v>
      </c>
      <c r="AJ79" s="92">
        <v>6.9943445311616337</v>
      </c>
      <c r="AM79" s="109"/>
      <c r="AO79" s="138"/>
      <c r="AQ79" s="138"/>
      <c r="AS79" s="98">
        <v>84914.937600000005</v>
      </c>
    </row>
    <row r="80" spans="1:45" x14ac:dyDescent="0.2">
      <c r="B80" s="74"/>
      <c r="C80" s="74"/>
      <c r="D80" s="74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136"/>
      <c r="V80" s="158"/>
      <c r="W80" s="136"/>
      <c r="X80" s="92"/>
      <c r="Y80" s="92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L80" s="70"/>
      <c r="AM80" s="109"/>
      <c r="AN80" s="70"/>
      <c r="AO80" s="138"/>
      <c r="AP80" s="70"/>
      <c r="AQ80" s="138"/>
      <c r="AR80" s="70"/>
      <c r="AS80" s="138"/>
    </row>
    <row r="81" spans="1:45" x14ac:dyDescent="0.2">
      <c r="B81" s="104" t="s">
        <v>1123</v>
      </c>
      <c r="C81" s="74"/>
      <c r="D81" s="74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136"/>
      <c r="V81" s="158"/>
      <c r="W81" s="136"/>
      <c r="X81" s="92"/>
      <c r="Y81" s="92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M81" s="109"/>
      <c r="AO81" s="138"/>
      <c r="AQ81" s="138"/>
      <c r="AS81" s="138"/>
    </row>
    <row r="82" spans="1:45" x14ac:dyDescent="0.2">
      <c r="A82" s="69" t="s">
        <v>1540</v>
      </c>
      <c r="B82" s="74" t="s">
        <v>1124</v>
      </c>
      <c r="C82" s="74" t="s">
        <v>1125</v>
      </c>
      <c r="D82" s="74" t="s">
        <v>1126</v>
      </c>
      <c r="E82" s="68">
        <v>31005</v>
      </c>
      <c r="F82" s="89">
        <v>164.34</v>
      </c>
      <c r="G82" s="89">
        <v>164.34</v>
      </c>
      <c r="H82" s="89"/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5"/>
      <c r="V82" s="145">
        <v>0</v>
      </c>
      <c r="W82" s="95"/>
      <c r="X82" s="92">
        <v>0</v>
      </c>
      <c r="Y82" s="92">
        <v>0</v>
      </c>
      <c r="Z82" s="95">
        <v>0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3">
        <v>0</v>
      </c>
      <c r="AM82" s="138">
        <v>3.2867999999999999</v>
      </c>
      <c r="AO82" s="138">
        <v>0</v>
      </c>
      <c r="AQ82" s="138">
        <v>167.6268</v>
      </c>
      <c r="AS82" s="138">
        <v>0</v>
      </c>
    </row>
    <row r="83" spans="1:45" x14ac:dyDescent="0.2">
      <c r="A83" s="69" t="s">
        <v>1541</v>
      </c>
      <c r="B83" s="74" t="s">
        <v>1127</v>
      </c>
      <c r="C83" s="74" t="s">
        <v>1511</v>
      </c>
      <c r="D83" s="74"/>
      <c r="F83" s="89">
        <v>112.64</v>
      </c>
      <c r="G83" s="89">
        <v>112.38</v>
      </c>
      <c r="H83" s="89"/>
      <c r="I83" s="89">
        <v>7346.39</v>
      </c>
      <c r="J83" s="89">
        <v>7499.58</v>
      </c>
      <c r="K83" s="89">
        <v>8985.4</v>
      </c>
      <c r="L83" s="89">
        <v>8112.73</v>
      </c>
      <c r="M83" s="89">
        <v>8425.1299999999992</v>
      </c>
      <c r="N83" s="89">
        <v>10306.370000000001</v>
      </c>
      <c r="O83" s="89">
        <v>12056.16</v>
      </c>
      <c r="P83" s="89">
        <v>9063.4599999999991</v>
      </c>
      <c r="Q83" s="89">
        <v>8274.56</v>
      </c>
      <c r="R83" s="89">
        <v>9814.19</v>
      </c>
      <c r="S83" s="89">
        <v>8362.23</v>
      </c>
      <c r="T83" s="89">
        <v>7965.54</v>
      </c>
      <c r="U83" s="95"/>
      <c r="V83" s="145">
        <v>106211.73999999999</v>
      </c>
      <c r="W83" s="95"/>
      <c r="X83" s="92">
        <v>65.22008167613636</v>
      </c>
      <c r="Y83" s="92">
        <v>66.580078125</v>
      </c>
      <c r="Z83" s="95">
        <v>79.955508097526248</v>
      </c>
      <c r="AA83" s="95">
        <v>72.190158391172801</v>
      </c>
      <c r="AB83" s="95">
        <v>74.970012457732693</v>
      </c>
      <c r="AC83" s="95">
        <v>91.710001779676105</v>
      </c>
      <c r="AD83" s="95">
        <v>107.28029898558462</v>
      </c>
      <c r="AE83" s="95">
        <v>80.65011567894642</v>
      </c>
      <c r="AF83" s="95">
        <v>73.630183306638187</v>
      </c>
      <c r="AG83" s="95">
        <v>87.330396867770077</v>
      </c>
      <c r="AH83" s="95">
        <v>74.410304324612923</v>
      </c>
      <c r="AI83" s="95">
        <v>70.88040576615056</v>
      </c>
      <c r="AJ83" s="93">
        <v>78.733962121412262</v>
      </c>
      <c r="AM83" s="138">
        <v>2.2475999999999998</v>
      </c>
      <c r="AO83" s="138">
        <v>2123.549439169034</v>
      </c>
      <c r="AQ83" s="138">
        <v>114.6276</v>
      </c>
      <c r="AS83" s="138">
        <v>108335.28943916902</v>
      </c>
    </row>
    <row r="84" spans="1:45" x14ac:dyDescent="0.2">
      <c r="B84" s="74"/>
      <c r="C84" s="96" t="s">
        <v>1128</v>
      </c>
      <c r="D84" s="74"/>
      <c r="F84" s="89"/>
      <c r="G84" s="89"/>
      <c r="H84" s="89"/>
      <c r="I84" s="98">
        <v>7346.39</v>
      </c>
      <c r="J84" s="98">
        <v>7499.58</v>
      </c>
      <c r="K84" s="98">
        <v>8985.4</v>
      </c>
      <c r="L84" s="98">
        <v>8112.73</v>
      </c>
      <c r="M84" s="98">
        <v>8425.1299999999992</v>
      </c>
      <c r="N84" s="98">
        <v>10306.370000000001</v>
      </c>
      <c r="O84" s="98">
        <v>12056.16</v>
      </c>
      <c r="P84" s="98">
        <v>9063.4599999999991</v>
      </c>
      <c r="Q84" s="98">
        <v>8274.56</v>
      </c>
      <c r="R84" s="98">
        <v>9814.19</v>
      </c>
      <c r="S84" s="98">
        <v>8362.23</v>
      </c>
      <c r="T84" s="98">
        <v>7965.54</v>
      </c>
      <c r="U84" s="157"/>
      <c r="V84" s="98">
        <v>106211.73999999999</v>
      </c>
      <c r="W84" s="100"/>
      <c r="X84" s="92"/>
      <c r="Y84" s="92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L84" s="66"/>
      <c r="AM84" s="66"/>
      <c r="AN84" s="66"/>
      <c r="AO84" s="66"/>
      <c r="AP84" s="66"/>
      <c r="AQ84" s="66"/>
      <c r="AR84" s="66"/>
      <c r="AS84" s="98">
        <v>108335.28943916902</v>
      </c>
    </row>
    <row r="85" spans="1:45" x14ac:dyDescent="0.2">
      <c r="B85" s="74"/>
      <c r="F85" s="89"/>
      <c r="G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167"/>
      <c r="V85" s="168"/>
      <c r="W85" s="167"/>
      <c r="X85" s="92"/>
      <c r="Y85" s="92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L85" s="66"/>
      <c r="AM85" s="66"/>
      <c r="AN85" s="66"/>
      <c r="AO85" s="66"/>
      <c r="AP85" s="66"/>
      <c r="AQ85" s="66"/>
      <c r="AR85" s="66"/>
      <c r="AS85" s="66"/>
    </row>
    <row r="86" spans="1:45" x14ac:dyDescent="0.2">
      <c r="F86" s="89"/>
      <c r="G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X86" s="92"/>
      <c r="Y86" s="9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L86" s="66"/>
      <c r="AM86" s="66"/>
      <c r="AN86" s="66"/>
      <c r="AO86" s="66"/>
      <c r="AP86" s="66"/>
      <c r="AQ86" s="66"/>
      <c r="AR86" s="66"/>
      <c r="AS86" s="66"/>
    </row>
    <row r="87" spans="1:45" s="108" customFormat="1" x14ac:dyDescent="0.2">
      <c r="B87" s="66" t="s">
        <v>1129</v>
      </c>
      <c r="C87" s="66"/>
      <c r="D87" s="66"/>
      <c r="E87" s="77"/>
      <c r="F87" s="89"/>
      <c r="G87" s="89"/>
      <c r="H87" s="66"/>
      <c r="I87" s="124">
        <v>12369.39</v>
      </c>
      <c r="J87" s="124">
        <v>11780.58</v>
      </c>
      <c r="K87" s="124">
        <v>14181.4</v>
      </c>
      <c r="L87" s="124">
        <v>14901.45</v>
      </c>
      <c r="M87" s="124">
        <v>15770.41</v>
      </c>
      <c r="N87" s="124">
        <v>19596.300000000003</v>
      </c>
      <c r="O87" s="124">
        <v>20840.43</v>
      </c>
      <c r="P87" s="124">
        <v>16953.149999999998</v>
      </c>
      <c r="Q87" s="124">
        <v>15695.4</v>
      </c>
      <c r="R87" s="124">
        <v>16661.91</v>
      </c>
      <c r="S87" s="124">
        <v>15287.41</v>
      </c>
      <c r="T87" s="124">
        <v>15425.099999999999</v>
      </c>
      <c r="U87" s="103"/>
      <c r="V87" s="124">
        <v>189462.93</v>
      </c>
      <c r="W87" s="103"/>
      <c r="X87" s="92"/>
      <c r="Y87" s="92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L87" s="69"/>
      <c r="AM87" s="69"/>
      <c r="AN87" s="69"/>
      <c r="AO87" s="69"/>
      <c r="AP87" s="69"/>
      <c r="AQ87" s="69"/>
      <c r="AR87" s="69"/>
      <c r="AS87" s="124">
        <v>193250.22703916903</v>
      </c>
    </row>
    <row r="88" spans="1:45" s="108" customFormat="1" x14ac:dyDescent="0.2">
      <c r="B88" s="66"/>
      <c r="C88" s="66"/>
      <c r="D88" s="66"/>
      <c r="E88" s="77"/>
      <c r="F88" s="89"/>
      <c r="G88" s="89"/>
      <c r="H88" s="127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143"/>
      <c r="V88" s="162"/>
      <c r="W88" s="103"/>
      <c r="X88" s="92"/>
      <c r="Y88" s="92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L88" s="69"/>
      <c r="AM88" s="69"/>
      <c r="AN88" s="69"/>
      <c r="AO88" s="69"/>
      <c r="AP88" s="69"/>
      <c r="AQ88" s="69"/>
      <c r="AR88" s="69"/>
      <c r="AS88" s="69"/>
    </row>
    <row r="89" spans="1:45" s="108" customFormat="1" x14ac:dyDescent="0.2">
      <c r="B89" s="66"/>
      <c r="C89" s="66"/>
      <c r="D89" s="66"/>
      <c r="E89" s="77"/>
      <c r="F89" s="89"/>
      <c r="G89" s="89"/>
      <c r="H89" s="127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143"/>
      <c r="V89" s="162"/>
      <c r="W89" s="103"/>
      <c r="X89" s="92"/>
      <c r="Y89" s="92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L89" s="69"/>
      <c r="AM89" s="69"/>
      <c r="AN89" s="69"/>
      <c r="AO89" s="69"/>
      <c r="AP89" s="69"/>
      <c r="AQ89" s="69"/>
      <c r="AR89" s="69"/>
      <c r="AS89" s="69"/>
    </row>
    <row r="90" spans="1:45" x14ac:dyDescent="0.2">
      <c r="F90" s="89"/>
      <c r="G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X90" s="92"/>
      <c r="Y90" s="92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M90" s="138"/>
      <c r="AO90" s="138"/>
      <c r="AQ90" s="138"/>
      <c r="AS90" s="138"/>
    </row>
    <row r="91" spans="1:45" x14ac:dyDescent="0.2">
      <c r="B91" s="83" t="s">
        <v>1130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X91" s="92"/>
      <c r="Y91" s="92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M91" s="138"/>
      <c r="AO91" s="138"/>
      <c r="AQ91" s="138"/>
      <c r="AS91" s="138"/>
    </row>
    <row r="92" spans="1:45" x14ac:dyDescent="0.2">
      <c r="A92" s="69" t="s">
        <v>1542</v>
      </c>
      <c r="B92" s="74" t="s">
        <v>1131</v>
      </c>
      <c r="C92" s="74" t="s">
        <v>1132</v>
      </c>
      <c r="D92" s="74" t="s">
        <v>1130</v>
      </c>
      <c r="E92" s="68">
        <v>38000</v>
      </c>
      <c r="F92" s="89"/>
      <c r="G92" s="89"/>
      <c r="H92" s="89"/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95"/>
      <c r="V92" s="145"/>
      <c r="W92" s="95"/>
      <c r="X92" s="92">
        <v>0</v>
      </c>
      <c r="Y92" s="92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M92" s="138"/>
      <c r="AO92" s="138"/>
      <c r="AQ92" s="138"/>
      <c r="AS92" s="138"/>
    </row>
    <row r="93" spans="1:45" x14ac:dyDescent="0.2">
      <c r="A93" s="69" t="s">
        <v>1543</v>
      </c>
      <c r="B93" s="74" t="s">
        <v>1133</v>
      </c>
      <c r="C93" s="74" t="s">
        <v>1134</v>
      </c>
      <c r="D93" s="74" t="s">
        <v>1130</v>
      </c>
      <c r="E93" s="68">
        <v>38000</v>
      </c>
      <c r="F93" s="89">
        <v>0</v>
      </c>
      <c r="G93" s="89">
        <v>0</v>
      </c>
      <c r="H93" s="89"/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5"/>
      <c r="V93" s="145"/>
      <c r="W93" s="95"/>
      <c r="X93" s="92">
        <v>0</v>
      </c>
      <c r="Y93" s="92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5">
        <v>0</v>
      </c>
      <c r="AI93" s="95">
        <v>0</v>
      </c>
      <c r="AM93" s="138"/>
      <c r="AO93" s="138"/>
      <c r="AQ93" s="138"/>
      <c r="AS93" s="138"/>
    </row>
    <row r="94" spans="1:45" x14ac:dyDescent="0.2">
      <c r="B94" s="74"/>
      <c r="F94" s="89"/>
      <c r="G94" s="89"/>
      <c r="U94" s="92"/>
      <c r="V94" s="145"/>
      <c r="W94" s="92"/>
      <c r="AM94" s="138"/>
      <c r="AO94" s="138"/>
      <c r="AQ94" s="138"/>
      <c r="AS94" s="138"/>
    </row>
    <row r="95" spans="1:45" s="108" customFormat="1" x14ac:dyDescent="0.2">
      <c r="B95" s="66" t="s">
        <v>1135</v>
      </c>
      <c r="C95" s="66"/>
      <c r="D95" s="66"/>
      <c r="E95" s="77"/>
      <c r="F95" s="89"/>
      <c r="G95" s="89"/>
      <c r="H95" s="66"/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03"/>
      <c r="V95" s="162"/>
      <c r="W95" s="103"/>
      <c r="X95" s="66"/>
      <c r="AL95" s="69"/>
      <c r="AM95" s="138"/>
      <c r="AN95" s="69"/>
      <c r="AO95" s="138"/>
      <c r="AP95" s="69"/>
      <c r="AQ95" s="138"/>
      <c r="AR95" s="69"/>
      <c r="AS95" s="138"/>
    </row>
    <row r="96" spans="1:45" s="108" customFormat="1" x14ac:dyDescent="0.2">
      <c r="B96" s="66"/>
      <c r="C96" s="66"/>
      <c r="D96" s="66"/>
      <c r="E96" s="77"/>
      <c r="F96" s="89"/>
      <c r="G96" s="89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43"/>
      <c r="V96" s="162"/>
      <c r="W96" s="103"/>
      <c r="X96" s="66"/>
      <c r="AL96" s="69"/>
      <c r="AM96" s="138"/>
      <c r="AN96" s="69"/>
      <c r="AO96" s="138"/>
      <c r="AP96" s="69"/>
      <c r="AQ96" s="138"/>
      <c r="AR96" s="69"/>
      <c r="AS96" s="138"/>
    </row>
    <row r="97" spans="2:45" s="108" customFormat="1" x14ac:dyDescent="0.2">
      <c r="B97" s="66"/>
      <c r="C97" s="66"/>
      <c r="D97" s="66"/>
      <c r="E97" s="77"/>
      <c r="F97" s="89"/>
      <c r="G97" s="89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69"/>
      <c r="V97" s="162"/>
      <c r="W97" s="170"/>
      <c r="X97" s="66"/>
      <c r="AL97" s="69"/>
      <c r="AM97" s="138"/>
      <c r="AN97" s="69"/>
      <c r="AO97" s="138"/>
      <c r="AP97" s="69"/>
      <c r="AQ97" s="138"/>
      <c r="AR97" s="69"/>
      <c r="AS97" s="138"/>
    </row>
    <row r="98" spans="2:45" x14ac:dyDescent="0.2">
      <c r="B98" s="74"/>
      <c r="F98" s="89"/>
      <c r="G98" s="89"/>
      <c r="U98" s="92"/>
      <c r="V98" s="145"/>
      <c r="W98" s="92"/>
      <c r="AM98" s="138"/>
      <c r="AO98" s="138"/>
      <c r="AQ98" s="138"/>
      <c r="AS98" s="138"/>
    </row>
    <row r="99" spans="2:45" x14ac:dyDescent="0.2">
      <c r="F99" s="89"/>
      <c r="G99" s="89"/>
      <c r="U99" s="95"/>
      <c r="V99" s="145"/>
      <c r="W99" s="95"/>
      <c r="AM99" s="138"/>
      <c r="AO99" s="138"/>
      <c r="AQ99" s="138"/>
      <c r="AS99" s="138"/>
    </row>
    <row r="100" spans="2:45" s="108" customFormat="1" ht="13.5" thickBot="1" x14ac:dyDescent="0.25">
      <c r="B100" s="66" t="s">
        <v>1136</v>
      </c>
      <c r="C100" s="66"/>
      <c r="D100" s="66"/>
      <c r="E100" s="77"/>
      <c r="F100" s="89"/>
      <c r="G100" s="89"/>
      <c r="H100" s="66"/>
      <c r="I100" s="150">
        <v>238441.64999999997</v>
      </c>
      <c r="J100" s="150">
        <v>95113.39999999998</v>
      </c>
      <c r="K100" s="150">
        <v>164272.47</v>
      </c>
      <c r="L100" s="150">
        <v>172573.99000000002</v>
      </c>
      <c r="M100" s="150">
        <v>172492.93</v>
      </c>
      <c r="N100" s="150">
        <v>175190.49</v>
      </c>
      <c r="O100" s="150">
        <v>175162.34</v>
      </c>
      <c r="P100" s="150">
        <v>172171.81</v>
      </c>
      <c r="Q100" s="150">
        <v>170424.76</v>
      </c>
      <c r="R100" s="150">
        <v>172270.30000000002</v>
      </c>
      <c r="S100" s="150">
        <v>170252.57</v>
      </c>
      <c r="T100" s="150">
        <v>170718.19</v>
      </c>
      <c r="U100" s="103"/>
      <c r="V100" s="150">
        <v>2051330.4199999997</v>
      </c>
      <c r="W100" s="103"/>
      <c r="X100" s="66"/>
      <c r="AL100" s="69"/>
      <c r="AM100" s="138"/>
      <c r="AN100" s="69"/>
      <c r="AO100" s="150">
        <v>39837.732147832088</v>
      </c>
      <c r="AS100" s="150">
        <v>2066595.032147832</v>
      </c>
    </row>
    <row r="101" spans="2:45" s="108" customFormat="1" ht="13.5" thickTop="1" x14ac:dyDescent="0.2">
      <c r="B101" s="66"/>
      <c r="C101" s="66"/>
      <c r="D101" s="66"/>
      <c r="E101" s="77"/>
      <c r="F101" s="89"/>
      <c r="G101" s="89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43"/>
      <c r="V101" s="162"/>
      <c r="W101" s="103"/>
      <c r="X101" s="66"/>
      <c r="AL101" s="69"/>
      <c r="AM101" s="138"/>
      <c r="AN101" s="69"/>
      <c r="AO101" s="138"/>
      <c r="AP101" s="69"/>
      <c r="AQ101" s="138"/>
      <c r="AR101" s="69"/>
      <c r="AS101" s="138"/>
    </row>
    <row r="102" spans="2:45" s="108" customFormat="1" x14ac:dyDescent="0.2">
      <c r="B102" s="66"/>
      <c r="C102" s="66"/>
      <c r="D102" s="66"/>
      <c r="E102" s="77"/>
      <c r="F102" s="89"/>
      <c r="G102" s="89"/>
      <c r="H102" s="127"/>
      <c r="I102" s="127"/>
      <c r="J102" s="127"/>
      <c r="K102" s="127"/>
      <c r="L102" s="127"/>
      <c r="M102" s="127"/>
      <c r="N102" s="127"/>
      <c r="O102" s="152"/>
      <c r="P102" s="152"/>
      <c r="Q102" s="152"/>
      <c r="R102" s="152"/>
      <c r="S102" s="152"/>
      <c r="T102" s="152"/>
      <c r="U102" s="169"/>
      <c r="V102" s="162"/>
      <c r="W102" s="170"/>
      <c r="X102" s="66"/>
      <c r="AL102" s="69"/>
      <c r="AM102" s="138"/>
      <c r="AN102" s="69"/>
      <c r="AO102" s="138"/>
      <c r="AP102" s="69"/>
      <c r="AQ102" s="138"/>
      <c r="AR102" s="69"/>
      <c r="AS102" s="138"/>
    </row>
    <row r="103" spans="2:45" x14ac:dyDescent="0.2">
      <c r="I103" s="171"/>
      <c r="O103" s="171"/>
      <c r="U103" s="95"/>
      <c r="V103" s="145"/>
      <c r="W103" s="95"/>
      <c r="AM103" s="138"/>
      <c r="AO103" s="138"/>
      <c r="AQ103" s="138"/>
      <c r="AS103" s="138"/>
    </row>
    <row r="104" spans="2:45" x14ac:dyDescent="0.2">
      <c r="I104" s="171"/>
      <c r="U104" s="95"/>
      <c r="V104" s="145"/>
      <c r="W104" s="95"/>
      <c r="AM104" s="138"/>
      <c r="AO104" s="138"/>
      <c r="AQ104" s="138"/>
      <c r="AS104" s="138"/>
    </row>
    <row r="105" spans="2:45" x14ac:dyDescent="0.2">
      <c r="U105" s="95"/>
      <c r="V105" s="145"/>
      <c r="W105" s="95"/>
      <c r="AM105" s="138"/>
      <c r="AO105" s="138"/>
      <c r="AQ105" s="138"/>
      <c r="AS105" s="138"/>
    </row>
    <row r="106" spans="2:45" x14ac:dyDescent="0.2">
      <c r="U106" s="95"/>
      <c r="V106" s="145"/>
      <c r="W106" s="95"/>
      <c r="AM106" s="138"/>
      <c r="AO106" s="138"/>
      <c r="AQ106" s="138"/>
      <c r="AS106" s="138"/>
    </row>
    <row r="107" spans="2:45" x14ac:dyDescent="0.2">
      <c r="U107" s="95"/>
      <c r="V107" s="145"/>
      <c r="W107" s="95"/>
      <c r="AM107" s="138"/>
      <c r="AO107" s="138"/>
      <c r="AQ107" s="138"/>
      <c r="AS107" s="138"/>
    </row>
    <row r="108" spans="2:45" s="67" customFormat="1" x14ac:dyDescent="0.2">
      <c r="E108" s="68"/>
      <c r="F108" s="69"/>
      <c r="U108" s="95"/>
      <c r="V108" s="145"/>
      <c r="W108" s="95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L108" s="69"/>
      <c r="AM108" s="138"/>
      <c r="AN108" s="69"/>
      <c r="AO108" s="138"/>
      <c r="AP108" s="69"/>
      <c r="AQ108" s="138"/>
      <c r="AR108" s="69"/>
      <c r="AS108" s="138"/>
    </row>
    <row r="109" spans="2:45" s="67" customFormat="1" x14ac:dyDescent="0.2">
      <c r="E109" s="68"/>
      <c r="F109" s="69"/>
      <c r="U109" s="95"/>
      <c r="V109" s="145"/>
      <c r="W109" s="95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L109" s="69"/>
      <c r="AM109" s="138"/>
      <c r="AN109" s="69"/>
      <c r="AO109" s="138"/>
      <c r="AP109" s="69"/>
      <c r="AQ109" s="138"/>
      <c r="AR109" s="69"/>
      <c r="AS109" s="138"/>
    </row>
    <row r="110" spans="2:45" s="67" customFormat="1" x14ac:dyDescent="0.2">
      <c r="E110" s="68"/>
      <c r="F110" s="69"/>
      <c r="U110" s="95"/>
      <c r="V110" s="145"/>
      <c r="W110" s="95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L110" s="69"/>
      <c r="AM110" s="138"/>
      <c r="AN110" s="69"/>
      <c r="AO110" s="138"/>
      <c r="AP110" s="69"/>
      <c r="AQ110" s="138"/>
      <c r="AR110" s="69"/>
      <c r="AS110" s="138"/>
    </row>
    <row r="111" spans="2:45" s="67" customFormat="1" x14ac:dyDescent="0.2">
      <c r="E111" s="68"/>
      <c r="F111" s="69"/>
      <c r="U111" s="95"/>
      <c r="V111" s="145"/>
      <c r="W111" s="95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L111" s="69"/>
      <c r="AM111" s="138"/>
      <c r="AN111" s="69"/>
      <c r="AO111" s="138"/>
      <c r="AP111" s="69"/>
      <c r="AQ111" s="138"/>
      <c r="AR111" s="69"/>
      <c r="AS111" s="138"/>
    </row>
    <row r="112" spans="2:45" s="67" customFormat="1" x14ac:dyDescent="0.2">
      <c r="E112" s="68"/>
      <c r="F112" s="69"/>
      <c r="U112" s="95"/>
      <c r="V112" s="145"/>
      <c r="W112" s="95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L112" s="69"/>
      <c r="AM112" s="138"/>
      <c r="AN112" s="69"/>
      <c r="AO112" s="138"/>
      <c r="AP112" s="69"/>
      <c r="AQ112" s="138"/>
      <c r="AR112" s="69"/>
      <c r="AS112" s="138"/>
    </row>
    <row r="113" spans="5:45" s="67" customFormat="1" x14ac:dyDescent="0.2">
      <c r="E113" s="68"/>
      <c r="F113" s="69"/>
      <c r="U113" s="95"/>
      <c r="V113" s="145"/>
      <c r="W113" s="95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L113" s="69"/>
      <c r="AM113" s="138"/>
      <c r="AN113" s="69"/>
      <c r="AO113" s="138"/>
      <c r="AP113" s="69"/>
      <c r="AQ113" s="138"/>
      <c r="AR113" s="69"/>
      <c r="AS113" s="138"/>
    </row>
    <row r="114" spans="5:45" s="67" customFormat="1" x14ac:dyDescent="0.2">
      <c r="E114" s="68"/>
      <c r="F114" s="69"/>
      <c r="U114" s="95"/>
      <c r="V114" s="145"/>
      <c r="W114" s="95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L114" s="69"/>
      <c r="AM114" s="138"/>
      <c r="AN114" s="69"/>
      <c r="AO114" s="138"/>
      <c r="AP114" s="69"/>
      <c r="AQ114" s="138"/>
      <c r="AR114" s="69"/>
      <c r="AS114" s="138"/>
    </row>
    <row r="115" spans="5:45" s="67" customFormat="1" x14ac:dyDescent="0.2">
      <c r="E115" s="68"/>
      <c r="F115" s="69"/>
      <c r="U115" s="95"/>
      <c r="V115" s="145"/>
      <c r="W115" s="95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L115" s="69"/>
      <c r="AM115" s="138"/>
      <c r="AN115" s="69"/>
      <c r="AO115" s="138"/>
      <c r="AP115" s="69"/>
      <c r="AQ115" s="138"/>
      <c r="AR115" s="69"/>
      <c r="AS115" s="138"/>
    </row>
    <row r="116" spans="5:45" s="67" customFormat="1" x14ac:dyDescent="0.2">
      <c r="E116" s="68"/>
      <c r="F116" s="69"/>
      <c r="U116" s="95"/>
      <c r="V116" s="145"/>
      <c r="W116" s="95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L116" s="69"/>
      <c r="AM116" s="138"/>
      <c r="AN116" s="69"/>
      <c r="AO116" s="138"/>
      <c r="AP116" s="69"/>
      <c r="AQ116" s="138"/>
      <c r="AR116" s="69"/>
      <c r="AS116" s="138"/>
    </row>
    <row r="117" spans="5:45" s="67" customFormat="1" x14ac:dyDescent="0.2">
      <c r="E117" s="68"/>
      <c r="F117" s="69"/>
      <c r="U117" s="95"/>
      <c r="V117" s="145"/>
      <c r="W117" s="95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L117" s="69"/>
      <c r="AM117" s="138"/>
      <c r="AN117" s="69"/>
      <c r="AO117" s="138"/>
      <c r="AP117" s="69"/>
      <c r="AQ117" s="138"/>
      <c r="AR117" s="69"/>
      <c r="AS117" s="138"/>
    </row>
    <row r="118" spans="5:45" s="67" customFormat="1" x14ac:dyDescent="0.2">
      <c r="E118" s="68"/>
      <c r="F118" s="69"/>
      <c r="U118" s="95"/>
      <c r="V118" s="145"/>
      <c r="W118" s="95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L118" s="69"/>
      <c r="AM118" s="138"/>
      <c r="AN118" s="69"/>
      <c r="AO118" s="138"/>
      <c r="AP118" s="69"/>
      <c r="AQ118" s="138"/>
      <c r="AR118" s="69"/>
      <c r="AS118" s="138"/>
    </row>
    <row r="119" spans="5:45" s="67" customFormat="1" x14ac:dyDescent="0.2">
      <c r="E119" s="68"/>
      <c r="F119" s="69"/>
      <c r="U119" s="95"/>
      <c r="V119" s="145"/>
      <c r="W119" s="95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L119" s="69"/>
      <c r="AM119" s="138"/>
      <c r="AN119" s="69"/>
      <c r="AO119" s="138"/>
      <c r="AP119" s="69"/>
      <c r="AQ119" s="138"/>
      <c r="AR119" s="69"/>
      <c r="AS119" s="138"/>
    </row>
    <row r="120" spans="5:45" s="67" customFormat="1" x14ac:dyDescent="0.2">
      <c r="E120" s="68"/>
      <c r="F120" s="69"/>
      <c r="U120" s="95"/>
      <c r="V120" s="145"/>
      <c r="W120" s="95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L120" s="69"/>
      <c r="AM120" s="138"/>
      <c r="AN120" s="69"/>
      <c r="AO120" s="138"/>
      <c r="AP120" s="69"/>
      <c r="AQ120" s="138"/>
      <c r="AR120" s="69"/>
      <c r="AS120" s="138"/>
    </row>
    <row r="121" spans="5:45" s="67" customFormat="1" x14ac:dyDescent="0.2">
      <c r="E121" s="68"/>
      <c r="F121" s="69"/>
      <c r="U121" s="95"/>
      <c r="V121" s="145"/>
      <c r="W121" s="95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L121" s="69"/>
      <c r="AM121" s="138"/>
      <c r="AN121" s="69"/>
      <c r="AO121" s="138"/>
      <c r="AP121" s="69"/>
      <c r="AQ121" s="138"/>
      <c r="AR121" s="69"/>
      <c r="AS121" s="138"/>
    </row>
    <row r="122" spans="5:45" s="67" customFormat="1" x14ac:dyDescent="0.2">
      <c r="E122" s="68"/>
      <c r="F122" s="69"/>
      <c r="U122" s="95"/>
      <c r="V122" s="145"/>
      <c r="W122" s="95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L122" s="69"/>
      <c r="AM122" s="138"/>
      <c r="AN122" s="69"/>
      <c r="AO122" s="138"/>
      <c r="AP122" s="69"/>
      <c r="AQ122" s="138"/>
      <c r="AR122" s="69"/>
      <c r="AS122" s="138"/>
    </row>
    <row r="123" spans="5:45" s="67" customFormat="1" x14ac:dyDescent="0.2">
      <c r="E123" s="68"/>
      <c r="F123" s="69"/>
      <c r="U123" s="95"/>
      <c r="V123" s="145"/>
      <c r="W123" s="95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L123" s="69"/>
      <c r="AM123" s="138"/>
      <c r="AN123" s="69"/>
      <c r="AO123" s="138"/>
      <c r="AP123" s="69"/>
      <c r="AQ123" s="138"/>
      <c r="AR123" s="69"/>
      <c r="AS123" s="138"/>
    </row>
    <row r="124" spans="5:45" s="67" customFormat="1" x14ac:dyDescent="0.2">
      <c r="E124" s="68"/>
      <c r="F124" s="69"/>
      <c r="U124" s="95"/>
      <c r="V124" s="145"/>
      <c r="W124" s="95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L124" s="69"/>
      <c r="AM124" s="138"/>
      <c r="AN124" s="69"/>
      <c r="AO124" s="138"/>
      <c r="AP124" s="69"/>
      <c r="AQ124" s="138"/>
      <c r="AR124" s="69"/>
      <c r="AS124" s="138"/>
    </row>
    <row r="125" spans="5:45" s="67" customFormat="1" x14ac:dyDescent="0.2">
      <c r="E125" s="68"/>
      <c r="F125" s="69"/>
      <c r="U125" s="95"/>
      <c r="V125" s="145"/>
      <c r="W125" s="95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L125" s="69"/>
      <c r="AM125" s="138"/>
      <c r="AN125" s="69"/>
      <c r="AO125" s="138"/>
      <c r="AP125" s="69"/>
      <c r="AQ125" s="138"/>
      <c r="AR125" s="69"/>
      <c r="AS125" s="138"/>
    </row>
    <row r="126" spans="5:45" s="67" customFormat="1" x14ac:dyDescent="0.2">
      <c r="E126" s="68"/>
      <c r="F126" s="69"/>
      <c r="U126" s="95"/>
      <c r="V126" s="145"/>
      <c r="W126" s="95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L126" s="69"/>
      <c r="AM126" s="138"/>
      <c r="AN126" s="69"/>
      <c r="AO126" s="138"/>
      <c r="AP126" s="69"/>
      <c r="AQ126" s="138"/>
      <c r="AR126" s="69"/>
      <c r="AS126" s="138"/>
    </row>
    <row r="127" spans="5:45" s="67" customFormat="1" x14ac:dyDescent="0.2">
      <c r="E127" s="68"/>
      <c r="F127" s="69"/>
      <c r="U127" s="95"/>
      <c r="V127" s="145"/>
      <c r="W127" s="95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L127" s="69"/>
      <c r="AM127" s="138"/>
      <c r="AN127" s="69"/>
      <c r="AO127" s="138"/>
      <c r="AP127" s="69"/>
      <c r="AQ127" s="138"/>
      <c r="AR127" s="69"/>
      <c r="AS127" s="138"/>
    </row>
    <row r="128" spans="5:45" s="67" customFormat="1" x14ac:dyDescent="0.2">
      <c r="E128" s="68"/>
      <c r="F128" s="69"/>
      <c r="U128" s="95"/>
      <c r="V128" s="145"/>
      <c r="W128" s="95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L128" s="69"/>
      <c r="AM128" s="138"/>
      <c r="AN128" s="69"/>
      <c r="AO128" s="138"/>
      <c r="AP128" s="69"/>
      <c r="AQ128" s="138"/>
      <c r="AR128" s="69"/>
      <c r="AS128" s="138"/>
    </row>
    <row r="129" spans="5:45" s="67" customFormat="1" x14ac:dyDescent="0.2">
      <c r="E129" s="68"/>
      <c r="F129" s="69"/>
      <c r="U129" s="95"/>
      <c r="V129" s="145"/>
      <c r="W129" s="95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L129" s="69"/>
      <c r="AM129" s="138"/>
      <c r="AN129" s="69"/>
      <c r="AO129" s="138"/>
      <c r="AP129" s="69"/>
      <c r="AQ129" s="138"/>
      <c r="AR129" s="69"/>
      <c r="AS129" s="138"/>
    </row>
    <row r="130" spans="5:45" s="67" customFormat="1" x14ac:dyDescent="0.2">
      <c r="E130" s="68"/>
      <c r="F130" s="69"/>
      <c r="U130" s="95"/>
      <c r="V130" s="145"/>
      <c r="W130" s="95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L130" s="69"/>
      <c r="AM130" s="138"/>
      <c r="AN130" s="69"/>
      <c r="AO130" s="138"/>
      <c r="AP130" s="69"/>
      <c r="AQ130" s="138"/>
      <c r="AR130" s="69"/>
      <c r="AS130" s="138"/>
    </row>
    <row r="131" spans="5:45" s="67" customFormat="1" x14ac:dyDescent="0.2">
      <c r="E131" s="68"/>
      <c r="F131" s="69"/>
      <c r="U131" s="95"/>
      <c r="V131" s="145"/>
      <c r="W131" s="95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L131" s="69"/>
      <c r="AM131" s="138"/>
      <c r="AN131" s="69"/>
      <c r="AO131" s="138"/>
      <c r="AP131" s="69"/>
      <c r="AQ131" s="138"/>
      <c r="AR131" s="69"/>
      <c r="AS131" s="138"/>
    </row>
    <row r="132" spans="5:45" s="67" customFormat="1" x14ac:dyDescent="0.2">
      <c r="E132" s="68"/>
      <c r="F132" s="69"/>
      <c r="U132" s="95"/>
      <c r="V132" s="145"/>
      <c r="W132" s="95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L132" s="69"/>
      <c r="AM132" s="138"/>
      <c r="AN132" s="69"/>
      <c r="AO132" s="138"/>
      <c r="AP132" s="69"/>
      <c r="AQ132" s="138"/>
      <c r="AR132" s="69"/>
      <c r="AS132" s="138"/>
    </row>
    <row r="133" spans="5:45" s="67" customFormat="1" x14ac:dyDescent="0.2">
      <c r="E133" s="68"/>
      <c r="F133" s="69"/>
      <c r="U133" s="95"/>
      <c r="V133" s="145"/>
      <c r="W133" s="95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L133" s="69"/>
      <c r="AM133" s="138"/>
      <c r="AN133" s="69"/>
      <c r="AO133" s="138"/>
      <c r="AP133" s="69"/>
      <c r="AQ133" s="138"/>
      <c r="AR133" s="69"/>
      <c r="AS133" s="138"/>
    </row>
    <row r="134" spans="5:45" s="67" customFormat="1" x14ac:dyDescent="0.2">
      <c r="E134" s="68"/>
      <c r="F134" s="69"/>
      <c r="U134" s="95"/>
      <c r="V134" s="145"/>
      <c r="W134" s="95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L134" s="69"/>
      <c r="AM134" s="138"/>
      <c r="AN134" s="69"/>
      <c r="AO134" s="138"/>
      <c r="AP134" s="69"/>
      <c r="AQ134" s="138"/>
      <c r="AR134" s="69"/>
      <c r="AS134" s="138"/>
    </row>
    <row r="135" spans="5:45" s="67" customFormat="1" x14ac:dyDescent="0.2">
      <c r="E135" s="68"/>
      <c r="F135" s="69"/>
      <c r="U135" s="95"/>
      <c r="V135" s="145"/>
      <c r="W135" s="95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L135" s="69"/>
      <c r="AM135" s="138"/>
      <c r="AN135" s="69"/>
      <c r="AO135" s="138"/>
      <c r="AP135" s="69"/>
      <c r="AQ135" s="138"/>
      <c r="AR135" s="69"/>
      <c r="AS135" s="138"/>
    </row>
    <row r="136" spans="5:45" x14ac:dyDescent="0.2">
      <c r="AM136" s="138"/>
      <c r="AO136" s="138"/>
      <c r="AQ136" s="138"/>
      <c r="AS136" s="138"/>
    </row>
    <row r="137" spans="5:45" x14ac:dyDescent="0.2">
      <c r="AM137" s="138"/>
      <c r="AO137" s="138"/>
      <c r="AQ137" s="138"/>
      <c r="AS137" s="138"/>
    </row>
    <row r="138" spans="5:45" x14ac:dyDescent="0.2">
      <c r="AM138" s="138"/>
      <c r="AO138" s="138"/>
      <c r="AQ138" s="138"/>
      <c r="AS138" s="138"/>
    </row>
    <row r="139" spans="5:45" x14ac:dyDescent="0.2">
      <c r="AM139" s="138"/>
      <c r="AO139" s="138"/>
      <c r="AQ139" s="138"/>
      <c r="AS139" s="138"/>
    </row>
    <row r="140" spans="5:45" x14ac:dyDescent="0.2">
      <c r="AM140" s="138"/>
      <c r="AO140" s="138"/>
      <c r="AQ140" s="138"/>
      <c r="AS140" s="138"/>
    </row>
    <row r="141" spans="5:45" x14ac:dyDescent="0.2">
      <c r="AM141" s="138"/>
      <c r="AO141" s="138"/>
      <c r="AQ141" s="138"/>
      <c r="AS141" s="138"/>
    </row>
    <row r="142" spans="5:45" x14ac:dyDescent="0.2">
      <c r="AM142" s="138"/>
      <c r="AO142" s="138"/>
      <c r="AQ142" s="138"/>
      <c r="AS142" s="138"/>
    </row>
    <row r="143" spans="5:45" x14ac:dyDescent="0.2">
      <c r="AM143" s="138"/>
      <c r="AO143" s="138"/>
      <c r="AQ143" s="138"/>
      <c r="AS143" s="138"/>
    </row>
    <row r="144" spans="5:45" x14ac:dyDescent="0.2">
      <c r="AM144" s="138"/>
      <c r="AO144" s="138"/>
      <c r="AQ144" s="138"/>
      <c r="AS144" s="138"/>
    </row>
    <row r="145" spans="38:45" x14ac:dyDescent="0.2">
      <c r="AM145" s="138"/>
      <c r="AO145" s="138"/>
      <c r="AQ145" s="138"/>
      <c r="AS145" s="138"/>
    </row>
    <row r="146" spans="38:45" x14ac:dyDescent="0.2">
      <c r="AM146" s="138"/>
      <c r="AO146" s="138"/>
      <c r="AQ146" s="138"/>
      <c r="AS146" s="138"/>
    </row>
    <row r="147" spans="38:45" x14ac:dyDescent="0.2">
      <c r="AM147" s="138"/>
      <c r="AO147" s="138"/>
      <c r="AQ147" s="138"/>
      <c r="AS147" s="138"/>
    </row>
    <row r="148" spans="38:45" x14ac:dyDescent="0.2">
      <c r="AM148" s="138"/>
      <c r="AO148" s="138"/>
      <c r="AQ148" s="138"/>
      <c r="AS148" s="138"/>
    </row>
    <row r="149" spans="38:45" x14ac:dyDescent="0.2">
      <c r="AM149" s="138"/>
      <c r="AO149" s="138"/>
      <c r="AQ149" s="138"/>
      <c r="AS149" s="138"/>
    </row>
    <row r="150" spans="38:45" x14ac:dyDescent="0.2">
      <c r="AM150" s="138"/>
      <c r="AO150" s="138"/>
      <c r="AQ150" s="138"/>
      <c r="AS150" s="138"/>
    </row>
    <row r="151" spans="38:45" x14ac:dyDescent="0.2">
      <c r="AM151" s="138"/>
      <c r="AO151" s="138"/>
      <c r="AQ151" s="138"/>
      <c r="AS151" s="138"/>
    </row>
    <row r="152" spans="38:45" x14ac:dyDescent="0.2">
      <c r="AM152" s="138"/>
      <c r="AO152" s="138"/>
      <c r="AQ152" s="138"/>
      <c r="AS152" s="138"/>
    </row>
    <row r="153" spans="38:45" x14ac:dyDescent="0.2">
      <c r="AM153" s="138"/>
      <c r="AO153" s="138"/>
      <c r="AQ153" s="138"/>
      <c r="AS153" s="138"/>
    </row>
    <row r="154" spans="38:45" x14ac:dyDescent="0.2">
      <c r="AM154" s="138"/>
      <c r="AO154" s="138"/>
      <c r="AQ154" s="138"/>
      <c r="AS154" s="138"/>
    </row>
    <row r="155" spans="38:45" x14ac:dyDescent="0.2">
      <c r="AL155" s="67"/>
      <c r="AM155" s="138"/>
      <c r="AN155" s="67"/>
      <c r="AO155" s="138"/>
      <c r="AP155" s="67"/>
      <c r="AQ155" s="138"/>
      <c r="AR155" s="67"/>
      <c r="AS155" s="138"/>
    </row>
    <row r="156" spans="38:45" x14ac:dyDescent="0.2">
      <c r="AM156" s="138"/>
      <c r="AO156" s="138"/>
      <c r="AQ156" s="138"/>
      <c r="AS156" s="138"/>
    </row>
    <row r="157" spans="38:45" x14ac:dyDescent="0.2">
      <c r="AM157" s="138"/>
      <c r="AO157" s="138"/>
      <c r="AQ157" s="138"/>
      <c r="AS157" s="138"/>
    </row>
    <row r="158" spans="38:45" x14ac:dyDescent="0.2">
      <c r="AM158" s="138"/>
      <c r="AO158" s="138"/>
      <c r="AQ158" s="138"/>
      <c r="AS158" s="138"/>
    </row>
    <row r="159" spans="38:45" x14ac:dyDescent="0.2">
      <c r="AM159" s="138"/>
      <c r="AO159" s="138"/>
      <c r="AQ159" s="138"/>
      <c r="AS159" s="138"/>
    </row>
    <row r="160" spans="38:45" x14ac:dyDescent="0.2">
      <c r="AM160" s="138"/>
      <c r="AO160" s="138"/>
      <c r="AQ160" s="138"/>
      <c r="AS160" s="138"/>
    </row>
    <row r="161" spans="39:45" x14ac:dyDescent="0.2">
      <c r="AM161" s="138"/>
      <c r="AO161" s="138"/>
      <c r="AQ161" s="138"/>
      <c r="AS161" s="138"/>
    </row>
    <row r="162" spans="39:45" x14ac:dyDescent="0.2">
      <c r="AM162" s="138"/>
      <c r="AO162" s="138"/>
      <c r="AQ162" s="138"/>
      <c r="AS162" s="138"/>
    </row>
    <row r="163" spans="39:45" x14ac:dyDescent="0.2">
      <c r="AM163" s="138"/>
      <c r="AO163" s="138"/>
      <c r="AQ163" s="138"/>
      <c r="AS163" s="138"/>
    </row>
    <row r="164" spans="39:45" x14ac:dyDescent="0.2">
      <c r="AM164" s="138"/>
      <c r="AO164" s="138"/>
      <c r="AQ164" s="138"/>
      <c r="AS164" s="138"/>
    </row>
    <row r="165" spans="39:45" x14ac:dyDescent="0.2">
      <c r="AM165" s="138"/>
      <c r="AO165" s="138"/>
      <c r="AQ165" s="138"/>
      <c r="AS165" s="138"/>
    </row>
    <row r="166" spans="39:45" x14ac:dyDescent="0.2">
      <c r="AM166" s="138"/>
      <c r="AO166" s="138"/>
      <c r="AQ166" s="138"/>
      <c r="AS166" s="138"/>
    </row>
    <row r="167" spans="39:45" x14ac:dyDescent="0.2">
      <c r="AM167" s="138"/>
      <c r="AO167" s="138"/>
      <c r="AQ167" s="138"/>
      <c r="AS167" s="138"/>
    </row>
    <row r="168" spans="39:45" x14ac:dyDescent="0.2">
      <c r="AM168" s="138"/>
      <c r="AO168" s="138"/>
      <c r="AQ168" s="138"/>
      <c r="AS168" s="138"/>
    </row>
    <row r="169" spans="39:45" x14ac:dyDescent="0.2">
      <c r="AM169" s="138"/>
      <c r="AO169" s="138"/>
      <c r="AQ169" s="138"/>
      <c r="AS169" s="138"/>
    </row>
    <row r="170" spans="39:45" x14ac:dyDescent="0.2">
      <c r="AM170" s="138"/>
      <c r="AO170" s="138"/>
      <c r="AQ170" s="138"/>
      <c r="AS170" s="138"/>
    </row>
    <row r="171" spans="39:45" x14ac:dyDescent="0.2">
      <c r="AM171" s="138"/>
      <c r="AO171" s="138"/>
      <c r="AQ171" s="138"/>
      <c r="AS171" s="138"/>
    </row>
    <row r="172" spans="39:45" x14ac:dyDescent="0.2">
      <c r="AM172" s="138"/>
      <c r="AO172" s="138"/>
      <c r="AQ172" s="138"/>
      <c r="AS172" s="138"/>
    </row>
    <row r="173" spans="39:45" x14ac:dyDescent="0.2">
      <c r="AM173" s="138"/>
      <c r="AO173" s="138"/>
      <c r="AQ173" s="138"/>
      <c r="AS173" s="138"/>
    </row>
    <row r="174" spans="39:45" x14ac:dyDescent="0.2">
      <c r="AM174" s="138"/>
      <c r="AO174" s="138"/>
      <c r="AQ174" s="138"/>
      <c r="AS174" s="138"/>
    </row>
    <row r="175" spans="39:45" x14ac:dyDescent="0.2">
      <c r="AM175" s="138"/>
      <c r="AO175" s="138"/>
      <c r="AQ175" s="138"/>
      <c r="AS175" s="138"/>
    </row>
    <row r="176" spans="39:45" x14ac:dyDescent="0.2">
      <c r="AM176" s="138"/>
      <c r="AO176" s="138"/>
      <c r="AQ176" s="138"/>
      <c r="AS176" s="138"/>
    </row>
    <row r="177" spans="39:45" x14ac:dyDescent="0.2">
      <c r="AM177" s="138"/>
      <c r="AO177" s="138"/>
      <c r="AQ177" s="138"/>
      <c r="AS177" s="138"/>
    </row>
    <row r="178" spans="39:45" x14ac:dyDescent="0.2">
      <c r="AM178" s="138"/>
      <c r="AO178" s="138"/>
      <c r="AQ178" s="138"/>
      <c r="AS178" s="138"/>
    </row>
    <row r="179" spans="39:45" x14ac:dyDescent="0.2">
      <c r="AM179" s="138"/>
      <c r="AO179" s="138"/>
      <c r="AQ179" s="138"/>
      <c r="AS179" s="138"/>
    </row>
    <row r="180" spans="39:45" x14ac:dyDescent="0.2">
      <c r="AM180" s="138"/>
      <c r="AO180" s="138"/>
      <c r="AQ180" s="138"/>
      <c r="AS180" s="138"/>
    </row>
    <row r="181" spans="39:45" x14ac:dyDescent="0.2">
      <c r="AM181" s="138"/>
      <c r="AO181" s="138"/>
      <c r="AQ181" s="138"/>
      <c r="AS181" s="138"/>
    </row>
    <row r="182" spans="39:45" x14ac:dyDescent="0.2">
      <c r="AM182" s="138"/>
      <c r="AO182" s="138"/>
      <c r="AQ182" s="138"/>
      <c r="AS182" s="138"/>
    </row>
    <row r="183" spans="39:45" x14ac:dyDescent="0.2">
      <c r="AM183" s="138"/>
      <c r="AO183" s="138"/>
      <c r="AQ183" s="138"/>
      <c r="AS183" s="138"/>
    </row>
    <row r="184" spans="39:45" x14ac:dyDescent="0.2">
      <c r="AM184" s="138"/>
      <c r="AO184" s="138"/>
      <c r="AQ184" s="138"/>
      <c r="AS184" s="138"/>
    </row>
    <row r="185" spans="39:45" x14ac:dyDescent="0.2">
      <c r="AM185" s="138"/>
      <c r="AO185" s="138"/>
      <c r="AQ185" s="138"/>
      <c r="AS185" s="138"/>
    </row>
    <row r="186" spans="39:45" x14ac:dyDescent="0.2">
      <c r="AM186" s="138"/>
      <c r="AO186" s="138"/>
      <c r="AQ186" s="138"/>
      <c r="AS186" s="138"/>
    </row>
    <row r="187" spans="39:45" x14ac:dyDescent="0.2">
      <c r="AM187" s="138"/>
      <c r="AO187" s="138"/>
      <c r="AQ187" s="138"/>
      <c r="AS187" s="138"/>
    </row>
    <row r="188" spans="39:45" x14ac:dyDescent="0.2">
      <c r="AM188" s="138"/>
      <c r="AO188" s="138"/>
      <c r="AQ188" s="138"/>
      <c r="AS188" s="138"/>
    </row>
    <row r="189" spans="39:45" x14ac:dyDescent="0.2">
      <c r="AM189" s="138"/>
      <c r="AO189" s="138"/>
      <c r="AQ189" s="138"/>
      <c r="AS189" s="138"/>
    </row>
    <row r="190" spans="39:45" x14ac:dyDescent="0.2">
      <c r="AM190" s="138"/>
      <c r="AO190" s="138"/>
      <c r="AQ190" s="138"/>
      <c r="AS190" s="138"/>
    </row>
    <row r="191" spans="39:45" x14ac:dyDescent="0.2">
      <c r="AM191" s="138"/>
      <c r="AO191" s="138"/>
      <c r="AQ191" s="138"/>
      <c r="AS191" s="138"/>
    </row>
    <row r="192" spans="39:45" x14ac:dyDescent="0.2">
      <c r="AM192" s="138"/>
      <c r="AO192" s="138"/>
      <c r="AQ192" s="138"/>
      <c r="AS192" s="138"/>
    </row>
    <row r="193" spans="39:45" x14ac:dyDescent="0.2">
      <c r="AM193" s="138"/>
      <c r="AO193" s="138"/>
      <c r="AQ193" s="138"/>
      <c r="AS193" s="138"/>
    </row>
    <row r="194" spans="39:45" x14ac:dyDescent="0.2">
      <c r="AM194" s="138"/>
      <c r="AO194" s="138"/>
      <c r="AQ194" s="138"/>
      <c r="AS194" s="138"/>
    </row>
    <row r="195" spans="39:45" x14ac:dyDescent="0.2">
      <c r="AM195" s="138"/>
      <c r="AO195" s="138"/>
      <c r="AQ195" s="138"/>
      <c r="AS195" s="138"/>
    </row>
    <row r="196" spans="39:45" x14ac:dyDescent="0.2">
      <c r="AM196" s="138"/>
      <c r="AO196" s="138"/>
      <c r="AQ196" s="138"/>
      <c r="AS196" s="138"/>
    </row>
    <row r="197" spans="39:45" x14ac:dyDescent="0.2">
      <c r="AM197" s="138"/>
      <c r="AO197" s="138"/>
      <c r="AQ197" s="138"/>
      <c r="AS197" s="138"/>
    </row>
    <row r="198" spans="39:45" x14ac:dyDescent="0.2">
      <c r="AM198" s="138"/>
      <c r="AO198" s="138"/>
      <c r="AQ198" s="138"/>
      <c r="AS198" s="138"/>
    </row>
    <row r="199" spans="39:45" x14ac:dyDescent="0.2">
      <c r="AO199" s="138"/>
    </row>
    <row r="200" spans="39:45" x14ac:dyDescent="0.2">
      <c r="AO200" s="138"/>
    </row>
    <row r="201" spans="39:45" x14ac:dyDescent="0.2">
      <c r="AO201" s="138"/>
    </row>
    <row r="202" spans="39:45" x14ac:dyDescent="0.2">
      <c r="AO202" s="138"/>
    </row>
    <row r="203" spans="39:45" x14ac:dyDescent="0.2">
      <c r="AM203" s="138"/>
      <c r="AO203" s="138"/>
      <c r="AQ203" s="138"/>
      <c r="AS203" s="138"/>
    </row>
    <row r="204" spans="39:45" x14ac:dyDescent="0.2">
      <c r="AM204" s="138"/>
      <c r="AO204" s="138"/>
      <c r="AQ204" s="138"/>
      <c r="AS204" s="138"/>
    </row>
    <row r="205" spans="39:45" x14ac:dyDescent="0.2">
      <c r="AO205" s="138"/>
    </row>
    <row r="206" spans="39:45" x14ac:dyDescent="0.2">
      <c r="AO206" s="138"/>
    </row>
    <row r="207" spans="39:45" x14ac:dyDescent="0.2">
      <c r="AO207" s="138"/>
    </row>
    <row r="208" spans="39:45" x14ac:dyDescent="0.2">
      <c r="AO208" s="138"/>
    </row>
    <row r="209" spans="38:45" x14ac:dyDescent="0.2">
      <c r="AO209" s="138"/>
    </row>
    <row r="210" spans="38:45" x14ac:dyDescent="0.2">
      <c r="AO210" s="138"/>
    </row>
    <row r="211" spans="38:45" x14ac:dyDescent="0.2">
      <c r="AL211" s="108"/>
      <c r="AM211" s="108"/>
      <c r="AN211" s="108"/>
      <c r="AO211" s="138"/>
      <c r="AP211" s="108"/>
      <c r="AQ211" s="108"/>
      <c r="AR211" s="108"/>
      <c r="AS211" s="108"/>
    </row>
    <row r="212" spans="38:45" x14ac:dyDescent="0.2">
      <c r="AL212" s="108"/>
      <c r="AM212" s="108"/>
      <c r="AN212" s="108"/>
      <c r="AO212" s="138"/>
      <c r="AP212" s="108"/>
      <c r="AQ212" s="108"/>
      <c r="AR212" s="108"/>
      <c r="AS212" s="108"/>
    </row>
    <row r="213" spans="38:45" x14ac:dyDescent="0.2">
      <c r="AO213" s="138"/>
    </row>
    <row r="214" spans="38:45" x14ac:dyDescent="0.2">
      <c r="AO214" s="138"/>
    </row>
    <row r="215" spans="38:45" x14ac:dyDescent="0.2">
      <c r="AO215" s="138"/>
    </row>
    <row r="216" spans="38:45" x14ac:dyDescent="0.2">
      <c r="AO216" s="138"/>
    </row>
    <row r="217" spans="38:45" x14ac:dyDescent="0.2">
      <c r="AM217" s="138"/>
      <c r="AO217" s="138"/>
      <c r="AQ217" s="138"/>
      <c r="AS217" s="138"/>
    </row>
    <row r="218" spans="38:45" x14ac:dyDescent="0.2">
      <c r="AM218" s="138"/>
      <c r="AO218" s="138"/>
      <c r="AQ218" s="138"/>
      <c r="AS218" s="138"/>
    </row>
    <row r="219" spans="38:45" x14ac:dyDescent="0.2">
      <c r="AM219" s="138"/>
      <c r="AO219" s="138"/>
      <c r="AQ219" s="138"/>
      <c r="AS219" s="138"/>
    </row>
    <row r="220" spans="38:45" x14ac:dyDescent="0.2">
      <c r="AM220" s="138"/>
      <c r="AO220" s="138"/>
      <c r="AQ220" s="138"/>
      <c r="AS220" s="138"/>
    </row>
    <row r="221" spans="38:45" x14ac:dyDescent="0.2">
      <c r="AM221" s="138"/>
      <c r="AO221" s="138"/>
      <c r="AQ221" s="138"/>
      <c r="AS221" s="138"/>
    </row>
    <row r="222" spans="38:45" x14ac:dyDescent="0.2">
      <c r="AM222" s="138"/>
      <c r="AO222" s="138"/>
      <c r="AQ222" s="138"/>
      <c r="AS222" s="138"/>
    </row>
    <row r="223" spans="38:45" x14ac:dyDescent="0.2">
      <c r="AM223" s="138"/>
      <c r="AO223" s="138"/>
      <c r="AQ223" s="138"/>
      <c r="AS223" s="138"/>
    </row>
    <row r="224" spans="38:45" x14ac:dyDescent="0.2">
      <c r="AM224" s="138"/>
      <c r="AO224" s="138"/>
      <c r="AQ224" s="138"/>
      <c r="AS224" s="138"/>
    </row>
    <row r="225" spans="39:45" x14ac:dyDescent="0.2">
      <c r="AM225" s="138"/>
      <c r="AO225" s="138"/>
      <c r="AQ225" s="138"/>
      <c r="AS225" s="138"/>
    </row>
    <row r="226" spans="39:45" x14ac:dyDescent="0.2">
      <c r="AM226" s="138"/>
      <c r="AO226" s="138"/>
      <c r="AQ226" s="138"/>
      <c r="AS226" s="138"/>
    </row>
    <row r="227" spans="39:45" x14ac:dyDescent="0.2">
      <c r="AM227" s="138"/>
      <c r="AO227" s="138"/>
      <c r="AQ227" s="138"/>
      <c r="AS227" s="138"/>
    </row>
    <row r="228" spans="39:45" x14ac:dyDescent="0.2">
      <c r="AM228" s="138"/>
      <c r="AO228" s="138"/>
      <c r="AQ228" s="138"/>
      <c r="AS228" s="138"/>
    </row>
    <row r="229" spans="39:45" x14ac:dyDescent="0.2">
      <c r="AM229" s="138"/>
      <c r="AO229" s="138"/>
      <c r="AQ229" s="138"/>
      <c r="AS229" s="138"/>
    </row>
    <row r="230" spans="39:45" x14ac:dyDescent="0.2">
      <c r="AM230" s="138"/>
      <c r="AO230" s="138"/>
      <c r="AQ230" s="138"/>
      <c r="AS230" s="138"/>
    </row>
    <row r="231" spans="39:45" x14ac:dyDescent="0.2">
      <c r="AM231" s="138"/>
      <c r="AO231" s="138"/>
      <c r="AQ231" s="138"/>
      <c r="AS231" s="138"/>
    </row>
    <row r="232" spans="39:45" x14ac:dyDescent="0.2">
      <c r="AM232" s="138"/>
      <c r="AO232" s="138"/>
      <c r="AQ232" s="138"/>
      <c r="AS232" s="138"/>
    </row>
    <row r="233" spans="39:45" x14ac:dyDescent="0.2">
      <c r="AM233" s="138"/>
      <c r="AO233" s="138"/>
      <c r="AQ233" s="138"/>
      <c r="AS233" s="138"/>
    </row>
    <row r="234" spans="39:45" x14ac:dyDescent="0.2">
      <c r="AM234" s="138"/>
      <c r="AO234" s="138"/>
      <c r="AQ234" s="138"/>
      <c r="AS234" s="138"/>
    </row>
    <row r="235" spans="39:45" x14ac:dyDescent="0.2">
      <c r="AM235" s="138"/>
      <c r="AO235" s="138"/>
      <c r="AQ235" s="138"/>
      <c r="AS235" s="138"/>
    </row>
    <row r="236" spans="39:45" x14ac:dyDescent="0.2">
      <c r="AM236" s="138"/>
      <c r="AO236" s="138"/>
      <c r="AQ236" s="138"/>
      <c r="AS236" s="138"/>
    </row>
    <row r="237" spans="39:45" x14ac:dyDescent="0.2">
      <c r="AM237" s="138"/>
      <c r="AO237" s="138"/>
      <c r="AQ237" s="138"/>
      <c r="AS237" s="138"/>
    </row>
    <row r="238" spans="39:45" x14ac:dyDescent="0.2">
      <c r="AM238" s="138"/>
      <c r="AO238" s="138"/>
      <c r="AQ238" s="138"/>
      <c r="AS238" s="138"/>
    </row>
    <row r="239" spans="39:45" x14ac:dyDescent="0.2">
      <c r="AM239" s="138"/>
      <c r="AO239" s="138"/>
      <c r="AQ239" s="138"/>
      <c r="AS239" s="138"/>
    </row>
    <row r="240" spans="39:45" x14ac:dyDescent="0.2">
      <c r="AM240" s="138"/>
      <c r="AO240" s="138"/>
      <c r="AQ240" s="138"/>
      <c r="AS240" s="138"/>
    </row>
    <row r="241" spans="38:45" x14ac:dyDescent="0.2">
      <c r="AL241" s="138"/>
      <c r="AM241" s="138"/>
      <c r="AO241" s="138"/>
      <c r="AQ241" s="138"/>
      <c r="AS241" s="138"/>
    </row>
    <row r="242" spans="38:45" x14ac:dyDescent="0.2">
      <c r="AL242" s="138"/>
      <c r="AM242" s="138"/>
      <c r="AO242" s="138"/>
      <c r="AQ242" s="138"/>
      <c r="AS242" s="138"/>
    </row>
    <row r="243" spans="38:45" x14ac:dyDescent="0.2">
      <c r="AL243" s="138"/>
      <c r="AM243" s="138"/>
      <c r="AO243" s="138"/>
      <c r="AQ243" s="138"/>
      <c r="AS243" s="138"/>
    </row>
    <row r="244" spans="38:45" x14ac:dyDescent="0.2">
      <c r="AL244" s="138"/>
      <c r="AM244" s="138"/>
      <c r="AO244" s="138"/>
      <c r="AQ244" s="138"/>
      <c r="AS244" s="138"/>
    </row>
    <row r="245" spans="38:45" x14ac:dyDescent="0.2">
      <c r="AM245" s="138"/>
      <c r="AO245" s="138"/>
      <c r="AQ245" s="138"/>
      <c r="AS245" s="138"/>
    </row>
    <row r="246" spans="38:45" x14ac:dyDescent="0.2">
      <c r="AM246" s="138"/>
      <c r="AO246" s="138"/>
      <c r="AQ246" s="138"/>
      <c r="AS246" s="138"/>
    </row>
    <row r="247" spans="38:45" x14ac:dyDescent="0.2">
      <c r="AM247" s="138"/>
      <c r="AO247" s="138"/>
      <c r="AQ247" s="138"/>
      <c r="AS247" s="138"/>
    </row>
    <row r="248" spans="38:45" x14ac:dyDescent="0.2">
      <c r="AM248" s="138"/>
      <c r="AO248" s="138"/>
      <c r="AQ248" s="138"/>
      <c r="AS248" s="138"/>
    </row>
    <row r="249" spans="38:45" x14ac:dyDescent="0.2">
      <c r="AM249" s="138"/>
      <c r="AO249" s="138"/>
      <c r="AQ249" s="138"/>
      <c r="AS249" s="138"/>
    </row>
    <row r="250" spans="38:45" x14ac:dyDescent="0.2">
      <c r="AM250" s="138"/>
      <c r="AO250" s="138"/>
      <c r="AQ250" s="138"/>
      <c r="AS250" s="138"/>
    </row>
    <row r="251" spans="38:45" x14ac:dyDescent="0.2">
      <c r="AM251" s="138"/>
      <c r="AO251" s="138"/>
      <c r="AQ251" s="138"/>
      <c r="AS251" s="138"/>
    </row>
    <row r="252" spans="38:45" x14ac:dyDescent="0.2">
      <c r="AM252" s="138"/>
      <c r="AO252" s="138"/>
      <c r="AQ252" s="138"/>
      <c r="AS252" s="138"/>
    </row>
    <row r="253" spans="38:45" x14ac:dyDescent="0.2">
      <c r="AM253" s="138"/>
      <c r="AO253" s="138"/>
      <c r="AQ253" s="138"/>
      <c r="AS253" s="138"/>
    </row>
    <row r="254" spans="38:45" x14ac:dyDescent="0.2">
      <c r="AM254" s="138"/>
      <c r="AO254" s="138"/>
      <c r="AQ254" s="138"/>
      <c r="AS254" s="138"/>
    </row>
    <row r="255" spans="38:45" x14ac:dyDescent="0.2">
      <c r="AM255" s="138"/>
      <c r="AO255" s="138"/>
      <c r="AQ255" s="138"/>
      <c r="AS255" s="138"/>
    </row>
    <row r="256" spans="38:45" x14ac:dyDescent="0.2">
      <c r="AM256" s="138"/>
      <c r="AO256" s="138"/>
      <c r="AQ256" s="138"/>
      <c r="AS256" s="138"/>
    </row>
    <row r="261" spans="38:45" x14ac:dyDescent="0.2">
      <c r="AM261" s="138"/>
      <c r="AO261" s="138"/>
      <c r="AQ261" s="138"/>
      <c r="AS261" s="138"/>
    </row>
    <row r="262" spans="38:45" x14ac:dyDescent="0.2">
      <c r="AM262" s="138"/>
      <c r="AO262" s="138"/>
      <c r="AQ262" s="138"/>
      <c r="AS262" s="138"/>
    </row>
    <row r="267" spans="38:45" x14ac:dyDescent="0.2">
      <c r="AL267" s="108"/>
      <c r="AM267" s="108"/>
      <c r="AN267" s="108"/>
      <c r="AO267" s="108"/>
      <c r="AP267" s="108"/>
      <c r="AQ267" s="108"/>
      <c r="AR267" s="108"/>
      <c r="AS267" s="108"/>
    </row>
    <row r="268" spans="38:45" x14ac:dyDescent="0.2">
      <c r="AL268" s="108"/>
      <c r="AM268" s="108"/>
      <c r="AN268" s="108"/>
      <c r="AO268" s="108"/>
      <c r="AP268" s="108"/>
      <c r="AQ268" s="108"/>
      <c r="AR268" s="108"/>
      <c r="AS268" s="108"/>
    </row>
    <row r="272" spans="38:45" x14ac:dyDescent="0.2">
      <c r="AM272" s="138"/>
      <c r="AO272" s="138"/>
      <c r="AQ272" s="138"/>
      <c r="AS272" s="138"/>
    </row>
    <row r="274" spans="38:45" x14ac:dyDescent="0.2">
      <c r="AL274" s="108"/>
      <c r="AM274" s="108"/>
      <c r="AN274" s="108"/>
      <c r="AO274" s="108"/>
      <c r="AP274" s="108"/>
      <c r="AQ274" s="108"/>
      <c r="AR274" s="108"/>
      <c r="AS274" s="108"/>
    </row>
    <row r="275" spans="38:45" x14ac:dyDescent="0.2">
      <c r="AL275" s="108"/>
      <c r="AM275" s="108"/>
      <c r="AN275" s="108"/>
      <c r="AO275" s="108"/>
      <c r="AP275" s="108"/>
      <c r="AQ275" s="108"/>
      <c r="AR275" s="108"/>
      <c r="AS275" s="108"/>
    </row>
    <row r="276" spans="38:45" x14ac:dyDescent="0.2">
      <c r="AL276" s="108"/>
      <c r="AM276" s="108"/>
      <c r="AN276" s="108"/>
      <c r="AO276" s="108"/>
      <c r="AP276" s="108"/>
      <c r="AQ276" s="108"/>
      <c r="AR276" s="108"/>
      <c r="AS276" s="108"/>
    </row>
    <row r="279" spans="38:45" x14ac:dyDescent="0.2">
      <c r="AL279" s="108"/>
      <c r="AM279" s="108"/>
      <c r="AN279" s="108"/>
    </row>
  </sheetData>
  <mergeCells count="2">
    <mergeCell ref="I5:T5"/>
    <mergeCell ref="X5:AI5"/>
  </mergeCells>
  <conditionalFormatting sqref="A4">
    <cfRule type="duplicateValues" dxfId="1" priority="1"/>
  </conditionalFormatting>
  <pageMargins left="0.7" right="0.7" top="0.75" bottom="0.75" header="0.3" footer="0.3"/>
  <pageSetup scale="45" fitToWidth="2" orientation="landscape" r:id="rId1"/>
  <headerFooter>
    <oddHeader>&amp;R&amp;F
&amp;A</oddHeader>
    <oddFooter>&amp;L&amp;D&amp;C&amp;P&amp;R&amp;T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4"/>
  <sheetViews>
    <sheetView workbookViewId="0">
      <pane xSplit="5" ySplit="6" topLeftCell="F102" activePane="bottomRight" state="frozen"/>
      <selection activeCell="A5" sqref="A5"/>
      <selection pane="topRight" activeCell="A5" sqref="A5"/>
      <selection pane="bottomLeft" activeCell="A5" sqref="A5"/>
      <selection pane="bottomRight" sqref="A1:AI120"/>
    </sheetView>
  </sheetViews>
  <sheetFormatPr defaultRowHeight="12.75" outlineLevelCol="1" x14ac:dyDescent="0.2"/>
  <cols>
    <col min="1" max="1" width="31.5703125" style="69" customWidth="1"/>
    <col min="2" max="2" width="20.140625" style="67" customWidth="1"/>
    <col min="3" max="3" width="27.42578125" style="67" customWidth="1"/>
    <col min="4" max="4" width="15.140625" style="67" hidden="1" customWidth="1"/>
    <col min="5" max="5" width="10" style="68" hidden="1" customWidth="1"/>
    <col min="6" max="6" width="9" style="69" bestFit="1" customWidth="1"/>
    <col min="7" max="7" width="9" style="67" bestFit="1" customWidth="1"/>
    <col min="8" max="8" width="11" style="67" bestFit="1" customWidth="1"/>
    <col min="9" max="10" width="12.42578125" style="67" hidden="1" customWidth="1" outlineLevel="1"/>
    <col min="11" max="12" width="13.85546875" style="67" hidden="1" customWidth="1" outlineLevel="1"/>
    <col min="13" max="20" width="12.42578125" style="67" hidden="1" customWidth="1" outlineLevel="1"/>
    <col min="21" max="21" width="11.5703125" style="69" customWidth="1" collapsed="1"/>
    <col min="22" max="22" width="11" style="70" bestFit="1" customWidth="1"/>
    <col min="23" max="23" width="12" style="67" hidden="1" customWidth="1" outlineLevel="1"/>
    <col min="24" max="34" width="10.28515625" style="69" hidden="1" customWidth="1" outlineLevel="1"/>
    <col min="35" max="35" width="9.140625" style="69" collapsed="1"/>
    <col min="36" max="16384" width="9.140625" style="69"/>
  </cols>
  <sheetData>
    <row r="1" spans="1:35" x14ac:dyDescent="0.2">
      <c r="A1" s="66" t="s">
        <v>1159</v>
      </c>
      <c r="C1" s="292" t="s">
        <v>1697</v>
      </c>
      <c r="D1" s="66"/>
    </row>
    <row r="2" spans="1:35" x14ac:dyDescent="0.2">
      <c r="A2" s="66" t="s">
        <v>721</v>
      </c>
      <c r="C2" s="66"/>
      <c r="D2" s="66"/>
      <c r="F2" s="67"/>
      <c r="U2" s="71"/>
      <c r="V2" s="74"/>
    </row>
    <row r="3" spans="1:35" x14ac:dyDescent="0.2">
      <c r="A3" s="66" t="s">
        <v>1160</v>
      </c>
      <c r="C3" s="66"/>
      <c r="D3" s="66"/>
      <c r="F3" s="67"/>
      <c r="U3" s="71"/>
      <c r="V3" s="74"/>
    </row>
    <row r="4" spans="1:35" x14ac:dyDescent="0.2">
      <c r="A4" s="66" t="s">
        <v>1607</v>
      </c>
      <c r="C4" s="66"/>
      <c r="D4" s="66"/>
      <c r="F4" s="67"/>
      <c r="U4" s="67"/>
    </row>
    <row r="5" spans="1:35" ht="14.25" customHeight="1" x14ac:dyDescent="0.2">
      <c r="C5" s="75"/>
      <c r="D5" s="75"/>
      <c r="F5" s="76"/>
      <c r="G5" s="76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5" ht="50.25" customHeight="1" x14ac:dyDescent="0.2">
      <c r="B6" s="77" t="s">
        <v>723</v>
      </c>
      <c r="C6" s="75" t="s">
        <v>724</v>
      </c>
      <c r="D6" s="75" t="s">
        <v>725</v>
      </c>
      <c r="E6" s="75" t="s">
        <v>726</v>
      </c>
      <c r="F6" s="75" t="s">
        <v>727</v>
      </c>
      <c r="G6" s="75" t="s">
        <v>1610</v>
      </c>
      <c r="H6" s="75"/>
      <c r="I6" s="78">
        <v>43831</v>
      </c>
      <c r="J6" s="78">
        <v>43862</v>
      </c>
      <c r="K6" s="78">
        <v>43891</v>
      </c>
      <c r="L6" s="78">
        <v>43922</v>
      </c>
      <c r="M6" s="78">
        <v>43952</v>
      </c>
      <c r="N6" s="78">
        <v>43983</v>
      </c>
      <c r="O6" s="78">
        <v>44013</v>
      </c>
      <c r="P6" s="78">
        <v>44044</v>
      </c>
      <c r="Q6" s="78">
        <v>44075</v>
      </c>
      <c r="R6" s="78">
        <v>44105</v>
      </c>
      <c r="S6" s="78">
        <v>44136</v>
      </c>
      <c r="T6" s="78">
        <v>44166</v>
      </c>
      <c r="U6" s="79" t="s">
        <v>1612</v>
      </c>
      <c r="V6" s="80"/>
      <c r="W6" s="78">
        <v>43831</v>
      </c>
      <c r="X6" s="78">
        <v>43862</v>
      </c>
      <c r="Y6" s="78">
        <v>43891</v>
      </c>
      <c r="Z6" s="78">
        <v>43922</v>
      </c>
      <c r="AA6" s="78">
        <v>43952</v>
      </c>
      <c r="AB6" s="78">
        <v>43983</v>
      </c>
      <c r="AC6" s="78">
        <v>44013</v>
      </c>
      <c r="AD6" s="78">
        <v>44044</v>
      </c>
      <c r="AE6" s="78">
        <v>44075</v>
      </c>
      <c r="AF6" s="78">
        <v>44105</v>
      </c>
      <c r="AG6" s="78">
        <v>44136</v>
      </c>
      <c r="AH6" s="78">
        <v>44166</v>
      </c>
      <c r="AI6" s="79" t="s">
        <v>1613</v>
      </c>
    </row>
    <row r="7" spans="1:35" x14ac:dyDescent="0.2">
      <c r="F7" s="67"/>
      <c r="U7" s="67"/>
      <c r="V7" s="74"/>
    </row>
    <row r="8" spans="1:35" x14ac:dyDescent="0.2">
      <c r="B8" s="82" t="s">
        <v>728</v>
      </c>
      <c r="C8" s="83"/>
      <c r="D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74"/>
    </row>
    <row r="9" spans="1:35" x14ac:dyDescent="0.2">
      <c r="B9" s="82"/>
      <c r="C9" s="83"/>
      <c r="D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74"/>
    </row>
    <row r="10" spans="1:35" x14ac:dyDescent="0.2">
      <c r="B10" s="88" t="s">
        <v>730</v>
      </c>
      <c r="C10" s="83"/>
      <c r="D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74"/>
    </row>
    <row r="11" spans="1:35" x14ac:dyDescent="0.2">
      <c r="A11" s="69" t="s">
        <v>1544</v>
      </c>
      <c r="B11" s="74" t="s">
        <v>762</v>
      </c>
      <c r="C11" s="74" t="s">
        <v>1151</v>
      </c>
      <c r="D11" s="74" t="s">
        <v>763</v>
      </c>
      <c r="E11" s="68">
        <v>32001</v>
      </c>
      <c r="F11" s="89">
        <v>0</v>
      </c>
      <c r="G11" s="89">
        <v>0</v>
      </c>
      <c r="H11" s="89"/>
      <c r="I11" s="89">
        <v>0</v>
      </c>
      <c r="J11" s="89">
        <v>0</v>
      </c>
      <c r="K11" s="89">
        <v>64.08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145">
        <v>64.08</v>
      </c>
      <c r="V11" s="91"/>
      <c r="W11" s="92">
        <v>0</v>
      </c>
      <c r="X11" s="92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3">
        <v>0</v>
      </c>
    </row>
    <row r="12" spans="1:35" x14ac:dyDescent="0.2">
      <c r="B12" s="74"/>
      <c r="C12" s="74"/>
      <c r="D12" s="74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5"/>
      <c r="V12" s="91"/>
      <c r="W12" s="92"/>
      <c r="X12" s="92"/>
      <c r="Y12" s="95"/>
      <c r="Z12" s="95"/>
      <c r="AA12" s="95"/>
      <c r="AB12" s="95"/>
      <c r="AC12" s="95"/>
      <c r="AD12" s="95"/>
      <c r="AE12" s="95"/>
      <c r="AF12" s="95"/>
      <c r="AG12" s="95"/>
      <c r="AH12" s="95"/>
    </row>
    <row r="13" spans="1:35" x14ac:dyDescent="0.2">
      <c r="B13" s="74"/>
      <c r="C13" s="96" t="s">
        <v>797</v>
      </c>
      <c r="D13" s="74"/>
      <c r="F13" s="89"/>
      <c r="G13" s="89"/>
      <c r="H13" s="97"/>
      <c r="I13" s="98">
        <v>0</v>
      </c>
      <c r="J13" s="98">
        <v>0</v>
      </c>
      <c r="K13" s="98">
        <v>64.08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157">
        <v>64.08</v>
      </c>
      <c r="V13" s="100"/>
      <c r="W13" s="92"/>
      <c r="X13" s="92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5" x14ac:dyDescent="0.2">
      <c r="B14" s="74"/>
      <c r="C14" s="74"/>
      <c r="D14" s="74"/>
      <c r="F14" s="89"/>
      <c r="G14" s="89"/>
      <c r="H14" s="97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7"/>
      <c r="V14" s="137"/>
      <c r="W14" s="92"/>
      <c r="X14" s="92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5" x14ac:dyDescent="0.2">
      <c r="F15" s="89"/>
      <c r="G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W15" s="92"/>
      <c r="X15" s="92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5" s="66" customFormat="1" x14ac:dyDescent="0.2">
      <c r="B16" s="66" t="s">
        <v>824</v>
      </c>
      <c r="E16" s="77"/>
      <c r="F16" s="89"/>
      <c r="G16" s="89"/>
      <c r="I16" s="124">
        <v>0</v>
      </c>
      <c r="J16" s="124">
        <v>0</v>
      </c>
      <c r="K16" s="124">
        <v>64.08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72">
        <v>64.08</v>
      </c>
      <c r="V16" s="70"/>
      <c r="W16" s="92"/>
      <c r="X16" s="92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35" s="66" customFormat="1" x14ac:dyDescent="0.2">
      <c r="E17" s="77"/>
      <c r="F17" s="89"/>
      <c r="G17" s="89"/>
      <c r="H17" s="127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69"/>
      <c r="V17" s="70"/>
      <c r="W17" s="92"/>
      <c r="X17" s="92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5" x14ac:dyDescent="0.2">
      <c r="E18" s="163"/>
      <c r="F18" s="89"/>
      <c r="G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W18" s="92"/>
      <c r="X18" s="92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35" x14ac:dyDescent="0.2">
      <c r="B19" s="82" t="s">
        <v>825</v>
      </c>
      <c r="C19" s="83"/>
      <c r="D19" s="83"/>
      <c r="F19" s="89"/>
      <c r="G19" s="89"/>
      <c r="H19" s="84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164"/>
      <c r="W19" s="92"/>
      <c r="X19" s="92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35" x14ac:dyDescent="0.2">
      <c r="B20" s="82"/>
      <c r="C20" s="83"/>
      <c r="D20" s="83"/>
      <c r="F20" s="89"/>
      <c r="G20" s="89"/>
      <c r="H20" s="84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164"/>
      <c r="W20" s="92"/>
      <c r="X20" s="92"/>
      <c r="Y20" s="95"/>
      <c r="Z20" s="95"/>
      <c r="AA20" s="95"/>
      <c r="AB20" s="95"/>
      <c r="AC20" s="95"/>
      <c r="AD20" s="95"/>
      <c r="AE20" s="95"/>
      <c r="AF20" s="95"/>
      <c r="AG20" s="95"/>
      <c r="AH20" s="95"/>
    </row>
    <row r="21" spans="1:35" x14ac:dyDescent="0.2">
      <c r="B21" s="88" t="s">
        <v>826</v>
      </c>
      <c r="C21" s="83"/>
      <c r="D21" s="83"/>
      <c r="F21" s="89"/>
      <c r="G21" s="89"/>
      <c r="H21" s="84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164"/>
      <c r="W21" s="92"/>
      <c r="X21" s="92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5" x14ac:dyDescent="0.2">
      <c r="A22" s="69" t="s">
        <v>1545</v>
      </c>
      <c r="B22" s="74" t="s">
        <v>828</v>
      </c>
      <c r="C22" s="74" t="s">
        <v>829</v>
      </c>
      <c r="D22" s="74" t="s">
        <v>818</v>
      </c>
      <c r="E22" s="68">
        <v>33000</v>
      </c>
      <c r="F22" s="89">
        <v>76.75</v>
      </c>
      <c r="G22" s="89">
        <v>76.150000000000006</v>
      </c>
      <c r="H22" s="89"/>
      <c r="I22" s="89">
        <v>690.75</v>
      </c>
      <c r="J22" s="89">
        <v>690.75</v>
      </c>
      <c r="K22" s="89">
        <v>689.94</v>
      </c>
      <c r="L22" s="89">
        <v>689.94</v>
      </c>
      <c r="M22" s="89">
        <v>683.37</v>
      </c>
      <c r="N22" s="89">
        <v>622.63</v>
      </c>
      <c r="O22" s="89">
        <v>607.44000000000005</v>
      </c>
      <c r="P22" s="89">
        <v>609.20000000000005</v>
      </c>
      <c r="Q22" s="89">
        <v>487.36</v>
      </c>
      <c r="R22" s="89">
        <v>475.94</v>
      </c>
      <c r="S22" s="89">
        <v>399.92</v>
      </c>
      <c r="T22" s="89">
        <v>487.87</v>
      </c>
      <c r="U22" s="289">
        <v>7135.1099999999988</v>
      </c>
      <c r="V22" s="91"/>
      <c r="W22" s="92">
        <v>9</v>
      </c>
      <c r="X22" s="92">
        <v>9</v>
      </c>
      <c r="Y22" s="95">
        <v>9.060275771503612</v>
      </c>
      <c r="Z22" s="95">
        <v>9.060275771503612</v>
      </c>
      <c r="AA22" s="95">
        <v>8.9739986868023625</v>
      </c>
      <c r="AB22" s="95">
        <v>8.1763624425476031</v>
      </c>
      <c r="AC22" s="95">
        <v>7.9768877216021012</v>
      </c>
      <c r="AD22" s="95">
        <v>8</v>
      </c>
      <c r="AE22" s="95">
        <v>6.3999999999999995</v>
      </c>
      <c r="AF22" s="95">
        <v>6.2500328299409054</v>
      </c>
      <c r="AG22" s="95">
        <v>5.2517399868680235</v>
      </c>
      <c r="AH22" s="95">
        <v>6.406697307944845</v>
      </c>
      <c r="AI22" s="93">
        <v>7.7963558765594216</v>
      </c>
    </row>
    <row r="23" spans="1:35" x14ac:dyDescent="0.2">
      <c r="A23" s="69" t="s">
        <v>1546</v>
      </c>
      <c r="B23" s="74" t="s">
        <v>834</v>
      </c>
      <c r="C23" s="74" t="s">
        <v>835</v>
      </c>
      <c r="D23" s="74" t="s">
        <v>818</v>
      </c>
      <c r="E23" s="68">
        <v>33000</v>
      </c>
      <c r="F23" s="89">
        <v>105.29</v>
      </c>
      <c r="G23" s="89">
        <v>104.47</v>
      </c>
      <c r="H23" s="89"/>
      <c r="I23" s="89">
        <v>315.87</v>
      </c>
      <c r="J23" s="89">
        <v>315.87</v>
      </c>
      <c r="K23" s="89">
        <v>315.48</v>
      </c>
      <c r="L23" s="89">
        <v>315.48</v>
      </c>
      <c r="M23" s="89">
        <v>312.48</v>
      </c>
      <c r="N23" s="89">
        <v>312.48</v>
      </c>
      <c r="O23" s="89">
        <v>312.48</v>
      </c>
      <c r="P23" s="89">
        <v>313.41000000000003</v>
      </c>
      <c r="Q23" s="89">
        <v>313.41000000000003</v>
      </c>
      <c r="R23" s="89">
        <v>313.41000000000003</v>
      </c>
      <c r="S23" s="89">
        <v>313.41000000000003</v>
      </c>
      <c r="T23" s="89">
        <v>313.41000000000003</v>
      </c>
      <c r="U23" s="289">
        <v>3767.1899999999996</v>
      </c>
      <c r="V23" s="91"/>
      <c r="W23" s="92">
        <v>3</v>
      </c>
      <c r="X23" s="92">
        <v>3</v>
      </c>
      <c r="Y23" s="95">
        <v>3.0198143007561979</v>
      </c>
      <c r="Z23" s="95">
        <v>3.0198143007561979</v>
      </c>
      <c r="AA23" s="95">
        <v>2.9910979228486649</v>
      </c>
      <c r="AB23" s="95">
        <v>2.9910979228486649</v>
      </c>
      <c r="AC23" s="95">
        <v>2.9910979228486649</v>
      </c>
      <c r="AD23" s="95">
        <v>3.0000000000000004</v>
      </c>
      <c r="AE23" s="95">
        <v>3.0000000000000004</v>
      </c>
      <c r="AF23" s="95">
        <v>3.0000000000000004</v>
      </c>
      <c r="AG23" s="95">
        <v>3.0000000000000004</v>
      </c>
      <c r="AH23" s="95">
        <v>3.0000000000000004</v>
      </c>
      <c r="AI23" s="93">
        <v>3.0010768641715324</v>
      </c>
    </row>
    <row r="24" spans="1:35" x14ac:dyDescent="0.2">
      <c r="A24" s="69" t="s">
        <v>1547</v>
      </c>
      <c r="B24" s="74" t="s">
        <v>836</v>
      </c>
      <c r="C24" s="74" t="s">
        <v>837</v>
      </c>
      <c r="D24" s="74" t="s">
        <v>818</v>
      </c>
      <c r="E24" s="68">
        <v>33000</v>
      </c>
      <c r="F24" s="89">
        <v>192.62</v>
      </c>
      <c r="G24" s="89">
        <v>191.12</v>
      </c>
      <c r="H24" s="89"/>
      <c r="I24" s="89">
        <v>577.86</v>
      </c>
      <c r="J24" s="89">
        <v>577.86</v>
      </c>
      <c r="K24" s="89">
        <v>577.08000000000004</v>
      </c>
      <c r="L24" s="89">
        <v>577.08000000000004</v>
      </c>
      <c r="M24" s="89">
        <v>571.65</v>
      </c>
      <c r="N24" s="89">
        <v>571.65</v>
      </c>
      <c r="O24" s="89">
        <v>571.65</v>
      </c>
      <c r="P24" s="89">
        <v>573.36</v>
      </c>
      <c r="Q24" s="89">
        <v>573.36</v>
      </c>
      <c r="R24" s="89">
        <v>573.36</v>
      </c>
      <c r="S24" s="89">
        <v>573.36</v>
      </c>
      <c r="T24" s="89">
        <v>573.36</v>
      </c>
      <c r="U24" s="289">
        <v>6891.6299999999992</v>
      </c>
      <c r="V24" s="91"/>
      <c r="W24" s="92">
        <v>3</v>
      </c>
      <c r="X24" s="92">
        <v>3</v>
      </c>
      <c r="Y24" s="95">
        <v>3.0194642109669321</v>
      </c>
      <c r="Z24" s="95">
        <v>3.0194642109669321</v>
      </c>
      <c r="AA24" s="95">
        <v>2.9910527417329424</v>
      </c>
      <c r="AB24" s="95">
        <v>2.9910527417329424</v>
      </c>
      <c r="AC24" s="95">
        <v>2.9910527417329424</v>
      </c>
      <c r="AD24" s="95">
        <v>3</v>
      </c>
      <c r="AE24" s="95">
        <v>3</v>
      </c>
      <c r="AF24" s="95">
        <v>3</v>
      </c>
      <c r="AG24" s="95">
        <v>3</v>
      </c>
      <c r="AH24" s="95">
        <v>3</v>
      </c>
      <c r="AI24" s="93">
        <v>3.0010072205943907</v>
      </c>
    </row>
    <row r="25" spans="1:35" x14ac:dyDescent="0.2">
      <c r="A25" s="69" t="s">
        <v>1548</v>
      </c>
      <c r="B25" s="74" t="s">
        <v>838</v>
      </c>
      <c r="C25" s="74" t="s">
        <v>839</v>
      </c>
      <c r="D25" s="74" t="s">
        <v>818</v>
      </c>
      <c r="E25" s="68">
        <v>33000</v>
      </c>
      <c r="F25" s="89">
        <v>279.95999999999998</v>
      </c>
      <c r="G25" s="89">
        <v>277.76</v>
      </c>
      <c r="H25" s="89"/>
      <c r="I25" s="89">
        <v>839.88</v>
      </c>
      <c r="J25" s="89">
        <v>839.88</v>
      </c>
      <c r="K25" s="89">
        <v>838.71</v>
      </c>
      <c r="L25" s="89">
        <v>838.71</v>
      </c>
      <c r="M25" s="89">
        <v>830.79</v>
      </c>
      <c r="N25" s="89">
        <v>830.79</v>
      </c>
      <c r="O25" s="89">
        <v>830.79</v>
      </c>
      <c r="P25" s="89">
        <v>833.28</v>
      </c>
      <c r="Q25" s="89">
        <v>833.28</v>
      </c>
      <c r="R25" s="89">
        <v>833.28</v>
      </c>
      <c r="S25" s="89">
        <v>833.28</v>
      </c>
      <c r="T25" s="89">
        <v>833.28</v>
      </c>
      <c r="U25" s="289">
        <v>10015.950000000001</v>
      </c>
      <c r="V25" s="91"/>
      <c r="W25" s="92">
        <v>3</v>
      </c>
      <c r="X25" s="92">
        <v>3</v>
      </c>
      <c r="Y25" s="95">
        <v>3.0195492511520738</v>
      </c>
      <c r="Z25" s="95">
        <v>3.0195492511520738</v>
      </c>
      <c r="AA25" s="95">
        <v>2.9910354262672811</v>
      </c>
      <c r="AB25" s="95">
        <v>2.9910354262672811</v>
      </c>
      <c r="AC25" s="95">
        <v>2.9910354262672811</v>
      </c>
      <c r="AD25" s="95">
        <v>3</v>
      </c>
      <c r="AE25" s="95">
        <v>3</v>
      </c>
      <c r="AF25" s="95">
        <v>3</v>
      </c>
      <c r="AG25" s="95">
        <v>3</v>
      </c>
      <c r="AH25" s="95">
        <v>3</v>
      </c>
      <c r="AI25" s="93">
        <v>3.0010170650921659</v>
      </c>
    </row>
    <row r="26" spans="1:35" x14ac:dyDescent="0.2">
      <c r="A26" s="69" t="s">
        <v>1549</v>
      </c>
      <c r="B26" s="74" t="s">
        <v>1161</v>
      </c>
      <c r="C26" s="74" t="s">
        <v>1162</v>
      </c>
      <c r="D26" s="74"/>
      <c r="F26" s="89">
        <v>367.29</v>
      </c>
      <c r="G26" s="89">
        <v>364.4</v>
      </c>
      <c r="H26" s="89"/>
      <c r="I26" s="89">
        <v>367.29</v>
      </c>
      <c r="J26" s="89">
        <v>367.29</v>
      </c>
      <c r="K26" s="89">
        <v>366.77</v>
      </c>
      <c r="L26" s="89">
        <v>366.77</v>
      </c>
      <c r="M26" s="89">
        <v>363.31</v>
      </c>
      <c r="N26" s="89">
        <v>363.31</v>
      </c>
      <c r="O26" s="89">
        <v>363.31</v>
      </c>
      <c r="P26" s="89">
        <v>364.4</v>
      </c>
      <c r="Q26" s="89">
        <v>364.4</v>
      </c>
      <c r="R26" s="89">
        <v>364.4</v>
      </c>
      <c r="S26" s="89">
        <v>364.4</v>
      </c>
      <c r="T26" s="89">
        <v>364.4</v>
      </c>
      <c r="U26" s="289">
        <v>4380.05</v>
      </c>
      <c r="V26" s="91"/>
      <c r="W26" s="92">
        <v>1</v>
      </c>
      <c r="X26" s="92">
        <v>1</v>
      </c>
      <c r="Y26" s="95">
        <v>1.006503841931943</v>
      </c>
      <c r="Z26" s="95">
        <v>1.006503841931943</v>
      </c>
      <c r="AA26" s="95">
        <v>0.99700878155872674</v>
      </c>
      <c r="AB26" s="95">
        <v>0.99700878155872674</v>
      </c>
      <c r="AC26" s="95">
        <v>0.99700878155872674</v>
      </c>
      <c r="AD26" s="95">
        <v>1</v>
      </c>
      <c r="AE26" s="95">
        <v>1</v>
      </c>
      <c r="AF26" s="95">
        <v>1</v>
      </c>
      <c r="AG26" s="95">
        <v>1</v>
      </c>
      <c r="AH26" s="95">
        <v>1</v>
      </c>
      <c r="AI26" s="93">
        <v>1.0003361690450054</v>
      </c>
    </row>
    <row r="27" spans="1:35" x14ac:dyDescent="0.2">
      <c r="A27" s="69" t="s">
        <v>1550</v>
      </c>
      <c r="B27" s="74" t="s">
        <v>1163</v>
      </c>
      <c r="C27" s="74" t="s">
        <v>1164</v>
      </c>
      <c r="D27" s="74"/>
      <c r="F27" s="89">
        <v>454.63</v>
      </c>
      <c r="G27" s="89">
        <v>451.05</v>
      </c>
      <c r="H27" s="89"/>
      <c r="I27" s="89">
        <v>3182.41</v>
      </c>
      <c r="J27" s="89">
        <v>3182.41</v>
      </c>
      <c r="K27" s="89">
        <v>3177.86</v>
      </c>
      <c r="L27" s="89">
        <v>3177.86</v>
      </c>
      <c r="M27" s="89">
        <v>3147.9</v>
      </c>
      <c r="N27" s="89">
        <v>3147.9</v>
      </c>
      <c r="O27" s="89">
        <v>3147.9</v>
      </c>
      <c r="P27" s="89">
        <v>3157.35</v>
      </c>
      <c r="Q27" s="89">
        <v>3157.35</v>
      </c>
      <c r="R27" s="89">
        <v>3157.35</v>
      </c>
      <c r="S27" s="89">
        <v>3157.35</v>
      </c>
      <c r="T27" s="89">
        <v>3157.35</v>
      </c>
      <c r="U27" s="289">
        <v>37950.99</v>
      </c>
      <c r="V27" s="91"/>
      <c r="W27" s="92">
        <v>7</v>
      </c>
      <c r="X27" s="92">
        <v>7</v>
      </c>
      <c r="Y27" s="95">
        <v>7.04547167719765</v>
      </c>
      <c r="Z27" s="95">
        <v>7.04547167719765</v>
      </c>
      <c r="AA27" s="95">
        <v>6.9790488859328237</v>
      </c>
      <c r="AB27" s="95">
        <v>6.9790488859328237</v>
      </c>
      <c r="AC27" s="95">
        <v>6.9790488859328237</v>
      </c>
      <c r="AD27" s="95">
        <v>7</v>
      </c>
      <c r="AE27" s="95">
        <v>7</v>
      </c>
      <c r="AF27" s="95">
        <v>7</v>
      </c>
      <c r="AG27" s="95">
        <v>7</v>
      </c>
      <c r="AH27" s="95">
        <v>7</v>
      </c>
      <c r="AI27" s="93">
        <v>7.0023408343494822</v>
      </c>
    </row>
    <row r="28" spans="1:35" x14ac:dyDescent="0.2">
      <c r="A28" s="69" t="s">
        <v>1551</v>
      </c>
      <c r="B28" s="74" t="s">
        <v>840</v>
      </c>
      <c r="C28" s="74" t="s">
        <v>841</v>
      </c>
      <c r="D28" s="74" t="s">
        <v>818</v>
      </c>
      <c r="E28" s="68">
        <v>33000</v>
      </c>
      <c r="F28" s="89">
        <v>134.36000000000001</v>
      </c>
      <c r="G28" s="89">
        <v>133.32</v>
      </c>
      <c r="H28" s="89"/>
      <c r="I28" s="89">
        <v>1612.32</v>
      </c>
      <c r="J28" s="89">
        <v>1612.32</v>
      </c>
      <c r="K28" s="89">
        <v>1543.18</v>
      </c>
      <c r="L28" s="89">
        <v>1207.71</v>
      </c>
      <c r="M28" s="89">
        <v>1196.3699999999999</v>
      </c>
      <c r="N28" s="89">
        <v>1196.3699999999999</v>
      </c>
      <c r="O28" s="89">
        <v>1329.3</v>
      </c>
      <c r="P28" s="89">
        <v>1333.2</v>
      </c>
      <c r="Q28" s="89">
        <v>1333.2</v>
      </c>
      <c r="R28" s="89">
        <v>1433.19</v>
      </c>
      <c r="S28" s="89">
        <v>1133.22</v>
      </c>
      <c r="T28" s="89">
        <v>1119.8900000000001</v>
      </c>
      <c r="U28" s="289">
        <v>16050.27</v>
      </c>
      <c r="V28" s="91"/>
      <c r="W28" s="92">
        <v>11.999999999999998</v>
      </c>
      <c r="X28" s="92">
        <v>11.999999999999998</v>
      </c>
      <c r="Y28" s="95">
        <v>11.575007500750075</v>
      </c>
      <c r="Z28" s="95">
        <v>9.0587308730873097</v>
      </c>
      <c r="AA28" s="95">
        <v>8.9736723672367233</v>
      </c>
      <c r="AB28" s="95">
        <v>8.9736723672367233</v>
      </c>
      <c r="AC28" s="95">
        <v>9.9707470747074716</v>
      </c>
      <c r="AD28" s="95">
        <v>10</v>
      </c>
      <c r="AE28" s="95">
        <v>10</v>
      </c>
      <c r="AF28" s="95">
        <v>10.750000000000002</v>
      </c>
      <c r="AG28" s="95">
        <v>8.5</v>
      </c>
      <c r="AH28" s="95">
        <v>8.4000150015001509</v>
      </c>
      <c r="AI28" s="93">
        <v>10.016820432043206</v>
      </c>
    </row>
    <row r="29" spans="1:35" x14ac:dyDescent="0.2">
      <c r="A29" s="69" t="s">
        <v>1675</v>
      </c>
      <c r="B29" s="74" t="s">
        <v>842</v>
      </c>
      <c r="C29" s="74" t="s">
        <v>843</v>
      </c>
      <c r="D29" s="74"/>
      <c r="F29" s="89"/>
      <c r="G29" s="89">
        <v>247.76</v>
      </c>
      <c r="H29" s="89"/>
      <c r="I29" s="89">
        <v>0</v>
      </c>
      <c r="J29" s="89">
        <v>0</v>
      </c>
      <c r="K29" s="89">
        <v>554.16</v>
      </c>
      <c r="L29" s="89">
        <v>498.74</v>
      </c>
      <c r="M29" s="89">
        <v>494.04</v>
      </c>
      <c r="N29" s="89">
        <v>494.04</v>
      </c>
      <c r="O29" s="89">
        <v>494.04</v>
      </c>
      <c r="P29" s="89">
        <v>495.52</v>
      </c>
      <c r="Q29" s="89">
        <v>495.52</v>
      </c>
      <c r="R29" s="89">
        <v>495.52</v>
      </c>
      <c r="S29" s="89">
        <v>495.52</v>
      </c>
      <c r="T29" s="89">
        <v>495.52</v>
      </c>
      <c r="U29" s="289">
        <v>5012.6200000000008</v>
      </c>
      <c r="V29" s="91"/>
      <c r="W29" s="92"/>
      <c r="X29" s="92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3"/>
    </row>
    <row r="30" spans="1:35" x14ac:dyDescent="0.2">
      <c r="A30" s="69" t="s">
        <v>1552</v>
      </c>
      <c r="B30" s="74" t="s">
        <v>844</v>
      </c>
      <c r="C30" s="74" t="s">
        <v>845</v>
      </c>
      <c r="D30" s="74" t="s">
        <v>818</v>
      </c>
      <c r="E30" s="68">
        <v>33000</v>
      </c>
      <c r="F30" s="89">
        <v>365.06</v>
      </c>
      <c r="G30" s="89">
        <v>362.21</v>
      </c>
      <c r="H30" s="89"/>
      <c r="I30" s="89">
        <v>1460.24</v>
      </c>
      <c r="J30" s="89">
        <v>1460.24</v>
      </c>
      <c r="K30" s="89">
        <v>1458.16</v>
      </c>
      <c r="L30" s="89">
        <v>1458.16</v>
      </c>
      <c r="M30" s="89">
        <v>1444.48</v>
      </c>
      <c r="N30" s="89">
        <v>1444.48</v>
      </c>
      <c r="O30" s="89">
        <v>1444.48</v>
      </c>
      <c r="P30" s="89">
        <v>1448.84</v>
      </c>
      <c r="Q30" s="89">
        <v>1448.84</v>
      </c>
      <c r="R30" s="89">
        <v>1448.84</v>
      </c>
      <c r="S30" s="89">
        <v>1448.84</v>
      </c>
      <c r="T30" s="89">
        <v>1448.84</v>
      </c>
      <c r="U30" s="145">
        <v>17414.439999999999</v>
      </c>
      <c r="V30" s="91"/>
      <c r="W30" s="92">
        <v>4</v>
      </c>
      <c r="X30" s="92">
        <v>4</v>
      </c>
      <c r="Y30" s="95">
        <v>4.0257309295712433</v>
      </c>
      <c r="Z30" s="95">
        <v>4.0257309295712433</v>
      </c>
      <c r="AA30" s="95">
        <v>3.9879627840203198</v>
      </c>
      <c r="AB30" s="95">
        <v>3.9879627840203198</v>
      </c>
      <c r="AC30" s="95">
        <v>3.9879627840203198</v>
      </c>
      <c r="AD30" s="95">
        <v>4</v>
      </c>
      <c r="AE30" s="95">
        <v>4</v>
      </c>
      <c r="AF30" s="95">
        <v>4</v>
      </c>
      <c r="AG30" s="95">
        <v>4</v>
      </c>
      <c r="AH30" s="95">
        <v>4</v>
      </c>
      <c r="AI30" s="93">
        <v>4.0012791842669531</v>
      </c>
    </row>
    <row r="31" spans="1:35" x14ac:dyDescent="0.2">
      <c r="A31" s="69" t="s">
        <v>1553</v>
      </c>
      <c r="B31" s="74" t="s">
        <v>1165</v>
      </c>
      <c r="C31" s="74" t="s">
        <v>1166</v>
      </c>
      <c r="D31" s="74"/>
      <c r="F31" s="89">
        <v>595.77</v>
      </c>
      <c r="G31" s="89">
        <v>591.09</v>
      </c>
      <c r="H31" s="89"/>
      <c r="I31" s="89">
        <v>595.77</v>
      </c>
      <c r="J31" s="89">
        <v>595.77</v>
      </c>
      <c r="K31" s="89">
        <v>594.9</v>
      </c>
      <c r="L31" s="89">
        <v>594.9</v>
      </c>
      <c r="M31" s="89">
        <v>589.30999999999995</v>
      </c>
      <c r="N31" s="89">
        <v>589.30999999999995</v>
      </c>
      <c r="O31" s="89">
        <v>589.30999999999995</v>
      </c>
      <c r="P31" s="89">
        <v>591.09</v>
      </c>
      <c r="Q31" s="89">
        <v>591.09</v>
      </c>
      <c r="R31" s="89">
        <v>591.09</v>
      </c>
      <c r="S31" s="89">
        <v>591.09</v>
      </c>
      <c r="T31" s="89">
        <v>591.09</v>
      </c>
      <c r="U31" s="145">
        <v>7104.7200000000012</v>
      </c>
      <c r="V31" s="91"/>
      <c r="W31" s="92">
        <v>1</v>
      </c>
      <c r="X31" s="92">
        <v>1</v>
      </c>
      <c r="Y31" s="95">
        <v>1.0064457189260518</v>
      </c>
      <c r="Z31" s="95">
        <v>1.0064457189260518</v>
      </c>
      <c r="AA31" s="95">
        <v>0.99698861425502028</v>
      </c>
      <c r="AB31" s="95">
        <v>0.99698861425502028</v>
      </c>
      <c r="AC31" s="95">
        <v>0.99698861425502028</v>
      </c>
      <c r="AD31" s="95">
        <v>1</v>
      </c>
      <c r="AE31" s="95">
        <v>1</v>
      </c>
      <c r="AF31" s="95">
        <v>1</v>
      </c>
      <c r="AG31" s="95">
        <v>1</v>
      </c>
      <c r="AH31" s="95">
        <v>1</v>
      </c>
      <c r="AI31" s="93">
        <v>1.0003214400514304</v>
      </c>
    </row>
    <row r="32" spans="1:35" x14ac:dyDescent="0.2">
      <c r="A32" s="69" t="s">
        <v>1554</v>
      </c>
      <c r="B32" s="74" t="s">
        <v>846</v>
      </c>
      <c r="C32" s="74" t="s">
        <v>847</v>
      </c>
      <c r="D32" s="74" t="s">
        <v>818</v>
      </c>
      <c r="E32" s="68">
        <v>33000</v>
      </c>
      <c r="F32" s="89">
        <v>184.31</v>
      </c>
      <c r="G32" s="89">
        <v>182.86</v>
      </c>
      <c r="H32" s="89"/>
      <c r="I32" s="89">
        <v>1105.8599999999999</v>
      </c>
      <c r="J32" s="89">
        <v>1105.8599999999999</v>
      </c>
      <c r="K32" s="89">
        <v>1104.54</v>
      </c>
      <c r="L32" s="89">
        <v>1012.5</v>
      </c>
      <c r="M32" s="89">
        <v>911.75</v>
      </c>
      <c r="N32" s="89">
        <v>911.75</v>
      </c>
      <c r="O32" s="89">
        <v>911.75</v>
      </c>
      <c r="P32" s="89">
        <v>914.3</v>
      </c>
      <c r="Q32" s="89">
        <v>914.3</v>
      </c>
      <c r="R32" s="89">
        <v>914.3</v>
      </c>
      <c r="S32" s="89">
        <v>914.3</v>
      </c>
      <c r="T32" s="89">
        <v>914.3</v>
      </c>
      <c r="U32" s="145">
        <v>11635.509999999998</v>
      </c>
      <c r="V32" s="91"/>
      <c r="W32" s="92">
        <v>5.9999999999999991</v>
      </c>
      <c r="X32" s="92">
        <v>5.9999999999999991</v>
      </c>
      <c r="Y32" s="95">
        <v>6.0403587443946183</v>
      </c>
      <c r="Z32" s="95">
        <v>5.5370228590178279</v>
      </c>
      <c r="AA32" s="95">
        <v>4.9860549053921028</v>
      </c>
      <c r="AB32" s="95">
        <v>4.9860549053921028</v>
      </c>
      <c r="AC32" s="95">
        <v>4.9860549053921028</v>
      </c>
      <c r="AD32" s="95">
        <v>4.9999999999999991</v>
      </c>
      <c r="AE32" s="95">
        <v>4.9999999999999991</v>
      </c>
      <c r="AF32" s="95">
        <v>4.9999999999999991</v>
      </c>
      <c r="AG32" s="95">
        <v>4.9999999999999991</v>
      </c>
      <c r="AH32" s="95">
        <v>4.9999999999999991</v>
      </c>
      <c r="AI32" s="93">
        <v>5.2946288599657292</v>
      </c>
    </row>
    <row r="33" spans="1:35" x14ac:dyDescent="0.2">
      <c r="A33" s="69" t="s">
        <v>1555</v>
      </c>
      <c r="B33" s="74" t="s">
        <v>848</v>
      </c>
      <c r="C33" s="74" t="s">
        <v>849</v>
      </c>
      <c r="D33" s="74" t="s">
        <v>818</v>
      </c>
      <c r="E33" s="68">
        <v>33000</v>
      </c>
      <c r="F33" s="89">
        <v>344.86</v>
      </c>
      <c r="G33" s="89">
        <v>342.11</v>
      </c>
      <c r="H33" s="89"/>
      <c r="I33" s="89">
        <v>344.86</v>
      </c>
      <c r="J33" s="89">
        <v>344.86</v>
      </c>
      <c r="K33" s="89">
        <v>344.43</v>
      </c>
      <c r="L33" s="89">
        <v>344.43</v>
      </c>
      <c r="M33" s="89">
        <v>341.18</v>
      </c>
      <c r="N33" s="89">
        <v>341.18</v>
      </c>
      <c r="O33" s="89">
        <v>341.18</v>
      </c>
      <c r="P33" s="89">
        <v>342.11</v>
      </c>
      <c r="Q33" s="89">
        <v>342.11</v>
      </c>
      <c r="R33" s="89">
        <v>342.11</v>
      </c>
      <c r="S33" s="89">
        <v>342.11</v>
      </c>
      <c r="T33" s="89">
        <v>342.11</v>
      </c>
      <c r="U33" s="145">
        <v>4112.67</v>
      </c>
      <c r="V33" s="91"/>
      <c r="W33" s="92">
        <v>1</v>
      </c>
      <c r="X33" s="92">
        <v>1</v>
      </c>
      <c r="Y33" s="95">
        <v>1.0067814445646137</v>
      </c>
      <c r="Z33" s="95">
        <v>1.0067814445646137</v>
      </c>
      <c r="AA33" s="95">
        <v>0.99728157610125401</v>
      </c>
      <c r="AB33" s="95">
        <v>0.99728157610125401</v>
      </c>
      <c r="AC33" s="95">
        <v>0.99728157610125401</v>
      </c>
      <c r="AD33" s="95">
        <v>1</v>
      </c>
      <c r="AE33" s="95">
        <v>1</v>
      </c>
      <c r="AF33" s="95">
        <v>1</v>
      </c>
      <c r="AG33" s="95">
        <v>1</v>
      </c>
      <c r="AH33" s="95">
        <v>1</v>
      </c>
      <c r="AI33" s="93">
        <v>1.0004506347860824</v>
      </c>
    </row>
    <row r="34" spans="1:35" x14ac:dyDescent="0.2">
      <c r="A34" s="69" t="s">
        <v>1556</v>
      </c>
      <c r="B34" s="74" t="s">
        <v>853</v>
      </c>
      <c r="C34" s="74" t="s">
        <v>854</v>
      </c>
      <c r="D34" s="74" t="s">
        <v>818</v>
      </c>
      <c r="E34" s="68">
        <v>33000</v>
      </c>
      <c r="F34" s="89">
        <v>244.91</v>
      </c>
      <c r="G34" s="89">
        <v>242.97</v>
      </c>
      <c r="H34" s="89"/>
      <c r="I34" s="89">
        <v>734.73</v>
      </c>
      <c r="J34" s="89">
        <v>979.64</v>
      </c>
      <c r="K34" s="89">
        <v>978.44</v>
      </c>
      <c r="L34" s="89">
        <v>978.44</v>
      </c>
      <c r="M34" s="89">
        <v>908.59</v>
      </c>
      <c r="N34" s="89">
        <v>726.87</v>
      </c>
      <c r="O34" s="89">
        <v>726.87</v>
      </c>
      <c r="P34" s="89">
        <v>668.17</v>
      </c>
      <c r="Q34" s="89">
        <v>485.94</v>
      </c>
      <c r="R34" s="89">
        <v>485.94</v>
      </c>
      <c r="S34" s="89">
        <v>971.88</v>
      </c>
      <c r="T34" s="89">
        <v>971.88</v>
      </c>
      <c r="U34" s="145">
        <v>9617.3899999999976</v>
      </c>
      <c r="V34" s="91"/>
      <c r="W34" s="92">
        <v>3</v>
      </c>
      <c r="X34" s="92">
        <v>4</v>
      </c>
      <c r="Y34" s="95">
        <v>4.0269992180104541</v>
      </c>
      <c r="Z34" s="95">
        <v>4.0269992180104541</v>
      </c>
      <c r="AA34" s="95">
        <v>3.7395151664814588</v>
      </c>
      <c r="AB34" s="95">
        <v>2.9916039017162612</v>
      </c>
      <c r="AC34" s="95">
        <v>2.9916039017162612</v>
      </c>
      <c r="AD34" s="95">
        <v>2.750010289336132</v>
      </c>
      <c r="AE34" s="95">
        <v>2</v>
      </c>
      <c r="AF34" s="95">
        <v>2</v>
      </c>
      <c r="AG34" s="95">
        <v>4</v>
      </c>
      <c r="AH34" s="95">
        <v>4</v>
      </c>
      <c r="AI34" s="93">
        <v>3.2938943079392513</v>
      </c>
    </row>
    <row r="35" spans="1:35" x14ac:dyDescent="0.2">
      <c r="A35" s="69" t="s">
        <v>1557</v>
      </c>
      <c r="B35" s="74" t="s">
        <v>863</v>
      </c>
      <c r="C35" s="74" t="s">
        <v>864</v>
      </c>
      <c r="D35" s="74" t="s">
        <v>818</v>
      </c>
      <c r="E35" s="68">
        <v>33000</v>
      </c>
      <c r="F35" s="89">
        <v>329.11</v>
      </c>
      <c r="G35" s="89">
        <v>326.51</v>
      </c>
      <c r="H35" s="89"/>
      <c r="I35" s="89">
        <v>329.11</v>
      </c>
      <c r="J35" s="89">
        <v>329.11</v>
      </c>
      <c r="K35" s="89">
        <v>641.37</v>
      </c>
      <c r="L35" s="89">
        <v>903.98</v>
      </c>
      <c r="M35" s="89">
        <v>895.4</v>
      </c>
      <c r="N35" s="89">
        <v>651.20000000000005</v>
      </c>
      <c r="O35" s="89">
        <v>651.20000000000005</v>
      </c>
      <c r="P35" s="89">
        <v>653.02</v>
      </c>
      <c r="Q35" s="89">
        <v>653.02</v>
      </c>
      <c r="R35" s="89">
        <v>979.53</v>
      </c>
      <c r="S35" s="89">
        <v>979.53</v>
      </c>
      <c r="T35" s="89">
        <v>979.53</v>
      </c>
      <c r="U35" s="145">
        <v>8646</v>
      </c>
      <c r="V35" s="91"/>
      <c r="W35" s="92">
        <v>1</v>
      </c>
      <c r="X35" s="92">
        <v>1</v>
      </c>
      <c r="Y35" s="95">
        <v>1.9643196226761814</v>
      </c>
      <c r="Z35" s="95">
        <v>2.7686135187283698</v>
      </c>
      <c r="AA35" s="95">
        <v>2.7423356099353771</v>
      </c>
      <c r="AB35" s="95">
        <v>1.99442589813482</v>
      </c>
      <c r="AC35" s="95">
        <v>1.99442589813482</v>
      </c>
      <c r="AD35" s="95">
        <v>2</v>
      </c>
      <c r="AE35" s="95">
        <v>2</v>
      </c>
      <c r="AF35" s="95">
        <v>3</v>
      </c>
      <c r="AG35" s="95">
        <v>3</v>
      </c>
      <c r="AH35" s="95">
        <v>3</v>
      </c>
      <c r="AI35" s="93">
        <v>2.2053433789674641</v>
      </c>
    </row>
    <row r="36" spans="1:35" x14ac:dyDescent="0.2">
      <c r="A36" s="69" t="s">
        <v>1558</v>
      </c>
      <c r="B36" s="74" t="s">
        <v>865</v>
      </c>
      <c r="C36" s="74" t="s">
        <v>866</v>
      </c>
      <c r="D36" s="74" t="s">
        <v>818</v>
      </c>
      <c r="E36" s="68">
        <v>33000</v>
      </c>
      <c r="F36" s="89">
        <v>626.54</v>
      </c>
      <c r="G36" s="89">
        <v>621.54999999999995</v>
      </c>
      <c r="H36" s="89"/>
      <c r="I36" s="89">
        <v>626.54</v>
      </c>
      <c r="J36" s="89">
        <v>626.54</v>
      </c>
      <c r="K36" s="89">
        <v>625.76</v>
      </c>
      <c r="L36" s="89">
        <v>625.76</v>
      </c>
      <c r="M36" s="89">
        <v>619.83000000000004</v>
      </c>
      <c r="N36" s="89">
        <v>619.83000000000004</v>
      </c>
      <c r="O36" s="89">
        <v>619.83000000000004</v>
      </c>
      <c r="P36" s="89">
        <v>621.54999999999995</v>
      </c>
      <c r="Q36" s="89">
        <v>621.54999999999995</v>
      </c>
      <c r="R36" s="89">
        <v>621.54999999999995</v>
      </c>
      <c r="S36" s="89">
        <v>621.54999999999995</v>
      </c>
      <c r="T36" s="89">
        <v>621.54999999999995</v>
      </c>
      <c r="U36" s="145">
        <v>7471.8400000000011</v>
      </c>
      <c r="V36" s="91"/>
      <c r="W36" s="92">
        <v>1</v>
      </c>
      <c r="X36" s="92">
        <v>1</v>
      </c>
      <c r="Y36" s="95">
        <v>1.0067733891078756</v>
      </c>
      <c r="Z36" s="95">
        <v>1.0067733891078756</v>
      </c>
      <c r="AA36" s="95">
        <v>0.997232724640013</v>
      </c>
      <c r="AB36" s="95">
        <v>0.997232724640013</v>
      </c>
      <c r="AC36" s="95">
        <v>0.997232724640013</v>
      </c>
      <c r="AD36" s="95">
        <v>1</v>
      </c>
      <c r="AE36" s="95">
        <v>1</v>
      </c>
      <c r="AF36" s="95">
        <v>1</v>
      </c>
      <c r="AG36" s="95">
        <v>1</v>
      </c>
      <c r="AH36" s="95">
        <v>1</v>
      </c>
      <c r="AI36" s="93">
        <v>1.0004370793446491</v>
      </c>
    </row>
    <row r="37" spans="1:35" x14ac:dyDescent="0.2">
      <c r="A37" s="69" t="s">
        <v>1559</v>
      </c>
      <c r="B37" s="74" t="s">
        <v>867</v>
      </c>
      <c r="C37" s="74" t="s">
        <v>868</v>
      </c>
      <c r="D37" s="74" t="s">
        <v>818</v>
      </c>
      <c r="E37" s="68">
        <v>33000</v>
      </c>
      <c r="F37" s="89">
        <v>923.96</v>
      </c>
      <c r="G37" s="89">
        <v>916.6</v>
      </c>
      <c r="H37" s="89"/>
      <c r="I37" s="89">
        <v>5543.76</v>
      </c>
      <c r="J37" s="89">
        <v>5543.76</v>
      </c>
      <c r="K37" s="89">
        <v>5536.74</v>
      </c>
      <c r="L37" s="89">
        <v>5536.74</v>
      </c>
      <c r="M37" s="89">
        <v>5484.3</v>
      </c>
      <c r="N37" s="89">
        <v>5484.3</v>
      </c>
      <c r="O37" s="89">
        <v>5484.3</v>
      </c>
      <c r="P37" s="89">
        <v>5499.6</v>
      </c>
      <c r="Q37" s="89">
        <v>5499.6</v>
      </c>
      <c r="R37" s="89">
        <v>5499.6</v>
      </c>
      <c r="S37" s="89">
        <v>5499.6</v>
      </c>
      <c r="T37" s="89">
        <v>5499.6</v>
      </c>
      <c r="U37" s="145">
        <v>66111.899999999994</v>
      </c>
      <c r="V37" s="91"/>
      <c r="W37" s="92">
        <v>6</v>
      </c>
      <c r="X37" s="92">
        <v>6</v>
      </c>
      <c r="Y37" s="95">
        <v>6.0405193104953083</v>
      </c>
      <c r="Z37" s="95">
        <v>6.0405193104953083</v>
      </c>
      <c r="AA37" s="95">
        <v>5.9833078769365047</v>
      </c>
      <c r="AB37" s="95">
        <v>5.9833078769365047</v>
      </c>
      <c r="AC37" s="95">
        <v>5.9833078769365047</v>
      </c>
      <c r="AD37" s="95">
        <v>6</v>
      </c>
      <c r="AE37" s="95">
        <v>6</v>
      </c>
      <c r="AF37" s="95">
        <v>6</v>
      </c>
      <c r="AG37" s="95">
        <v>6</v>
      </c>
      <c r="AH37" s="95">
        <v>6</v>
      </c>
      <c r="AI37" s="93">
        <v>6.0025801876500111</v>
      </c>
    </row>
    <row r="38" spans="1:35" x14ac:dyDescent="0.2">
      <c r="A38" s="69" t="s">
        <v>1676</v>
      </c>
      <c r="B38" s="74" t="s">
        <v>916</v>
      </c>
      <c r="C38" s="74" t="s">
        <v>1667</v>
      </c>
      <c r="D38" s="74"/>
      <c r="F38" s="89"/>
      <c r="G38" s="89">
        <v>19.53</v>
      </c>
      <c r="H38" s="89"/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19.53</v>
      </c>
      <c r="R38" s="89">
        <v>0</v>
      </c>
      <c r="S38" s="89">
        <v>0</v>
      </c>
      <c r="T38" s="89">
        <v>0</v>
      </c>
      <c r="U38" s="289">
        <v>19.53</v>
      </c>
      <c r="V38" s="91"/>
      <c r="W38" s="92"/>
      <c r="X38" s="92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3"/>
    </row>
    <row r="39" spans="1:35" x14ac:dyDescent="0.2">
      <c r="A39" s="69" t="s">
        <v>1677</v>
      </c>
      <c r="B39" s="74" t="s">
        <v>920</v>
      </c>
      <c r="C39" s="74" t="s">
        <v>1668</v>
      </c>
      <c r="D39" s="74"/>
      <c r="F39" s="89"/>
      <c r="G39" s="89">
        <v>31.39</v>
      </c>
      <c r="H39" s="89"/>
      <c r="I39" s="89">
        <v>0</v>
      </c>
      <c r="J39" s="89">
        <v>0</v>
      </c>
      <c r="K39" s="89">
        <v>0</v>
      </c>
      <c r="L39" s="89">
        <v>31.6</v>
      </c>
      <c r="M39" s="89">
        <v>62.6</v>
      </c>
      <c r="N39" s="89">
        <v>31.3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145">
        <v>125.5</v>
      </c>
      <c r="V39" s="91"/>
      <c r="W39" s="92"/>
      <c r="X39" s="92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3"/>
    </row>
    <row r="40" spans="1:35" x14ac:dyDescent="0.2">
      <c r="A40" s="69" t="s">
        <v>1560</v>
      </c>
      <c r="B40" s="74" t="s">
        <v>924</v>
      </c>
      <c r="C40" s="74" t="s">
        <v>925</v>
      </c>
      <c r="D40" s="74" t="s">
        <v>818</v>
      </c>
      <c r="E40" s="68">
        <v>33000</v>
      </c>
      <c r="F40" s="89">
        <v>55.71</v>
      </c>
      <c r="G40" s="89">
        <v>55.27</v>
      </c>
      <c r="H40" s="89"/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145">
        <v>0</v>
      </c>
      <c r="V40" s="91"/>
      <c r="W40" s="92">
        <v>0</v>
      </c>
      <c r="X40" s="92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3">
        <v>0</v>
      </c>
    </row>
    <row r="41" spans="1:35" x14ac:dyDescent="0.2">
      <c r="A41" s="69" t="s">
        <v>1561</v>
      </c>
      <c r="B41" s="74" t="s">
        <v>926</v>
      </c>
      <c r="C41" s="74" t="s">
        <v>927</v>
      </c>
      <c r="D41" s="74" t="s">
        <v>818</v>
      </c>
      <c r="E41" s="68">
        <v>33000</v>
      </c>
      <c r="F41" s="89">
        <v>97.24</v>
      </c>
      <c r="G41" s="89">
        <v>96.48</v>
      </c>
      <c r="H41" s="89"/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145">
        <v>0</v>
      </c>
      <c r="V41" s="91"/>
      <c r="W41" s="92">
        <v>0</v>
      </c>
      <c r="X41" s="92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3">
        <v>0</v>
      </c>
    </row>
    <row r="42" spans="1:35" x14ac:dyDescent="0.2">
      <c r="A42" s="69" t="s">
        <v>1678</v>
      </c>
      <c r="B42" s="74" t="s">
        <v>930</v>
      </c>
      <c r="C42" s="74" t="s">
        <v>931</v>
      </c>
      <c r="D42" s="74"/>
      <c r="F42" s="89"/>
      <c r="G42" s="89">
        <v>0.48</v>
      </c>
      <c r="H42" s="89"/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1.92</v>
      </c>
      <c r="R42" s="89">
        <v>0</v>
      </c>
      <c r="S42" s="89">
        <v>0</v>
      </c>
      <c r="T42" s="89">
        <v>0</v>
      </c>
      <c r="U42" s="145">
        <v>1.92</v>
      </c>
      <c r="V42" s="91"/>
      <c r="W42" s="92"/>
      <c r="X42" s="92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3"/>
    </row>
    <row r="43" spans="1:35" x14ac:dyDescent="0.2">
      <c r="A43" s="69" t="s">
        <v>1679</v>
      </c>
      <c r="B43" s="74" t="s">
        <v>932</v>
      </c>
      <c r="C43" s="74" t="s">
        <v>933</v>
      </c>
      <c r="D43" s="74"/>
      <c r="F43" s="89"/>
      <c r="G43" s="89">
        <v>0.62</v>
      </c>
      <c r="H43" s="89"/>
      <c r="I43" s="89">
        <v>0</v>
      </c>
      <c r="J43" s="89">
        <v>0</v>
      </c>
      <c r="K43" s="89">
        <v>0</v>
      </c>
      <c r="L43" s="89">
        <v>5.04</v>
      </c>
      <c r="M43" s="89">
        <v>0</v>
      </c>
      <c r="N43" s="89">
        <v>16.12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145">
        <v>21.16</v>
      </c>
      <c r="V43" s="91"/>
      <c r="W43" s="92"/>
      <c r="X43" s="92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3"/>
    </row>
    <row r="44" spans="1:35" x14ac:dyDescent="0.2">
      <c r="A44" s="69" t="s">
        <v>1562</v>
      </c>
      <c r="B44" s="74" t="s">
        <v>936</v>
      </c>
      <c r="C44" s="74" t="s">
        <v>937</v>
      </c>
      <c r="D44" s="74" t="s">
        <v>818</v>
      </c>
      <c r="E44" s="68">
        <v>33000</v>
      </c>
      <c r="F44" s="89">
        <v>0.9</v>
      </c>
      <c r="G44" s="89">
        <v>0.89</v>
      </c>
      <c r="H44" s="89"/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145">
        <v>0</v>
      </c>
      <c r="V44" s="91"/>
      <c r="W44" s="92"/>
      <c r="X44" s="92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3"/>
    </row>
    <row r="45" spans="1:35" x14ac:dyDescent="0.2">
      <c r="A45" s="69" t="s">
        <v>1563</v>
      </c>
      <c r="B45" s="74" t="s">
        <v>938</v>
      </c>
      <c r="C45" s="74" t="s">
        <v>939</v>
      </c>
      <c r="D45" s="74" t="s">
        <v>818</v>
      </c>
      <c r="E45" s="68">
        <v>33000</v>
      </c>
      <c r="F45" s="89">
        <v>1.32</v>
      </c>
      <c r="G45" s="89">
        <v>1.31</v>
      </c>
      <c r="H45" s="89"/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145">
        <v>0</v>
      </c>
      <c r="V45" s="91"/>
      <c r="W45" s="92"/>
      <c r="X45" s="92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3"/>
    </row>
    <row r="46" spans="1:35" x14ac:dyDescent="0.2">
      <c r="A46" s="69" t="s">
        <v>1564</v>
      </c>
      <c r="B46" s="74" t="s">
        <v>892</v>
      </c>
      <c r="C46" s="74" t="s">
        <v>893</v>
      </c>
      <c r="D46" s="74" t="s">
        <v>818</v>
      </c>
      <c r="E46" s="68">
        <v>33000</v>
      </c>
      <c r="F46" s="89">
        <v>22.1</v>
      </c>
      <c r="G46" s="89">
        <v>21.93</v>
      </c>
      <c r="H46" s="89"/>
      <c r="I46" s="89">
        <v>88.4</v>
      </c>
      <c r="J46" s="89">
        <v>88.4</v>
      </c>
      <c r="K46" s="89">
        <v>88.32</v>
      </c>
      <c r="L46" s="89">
        <v>88.32</v>
      </c>
      <c r="M46" s="89">
        <v>87.48</v>
      </c>
      <c r="N46" s="89">
        <v>87.48</v>
      </c>
      <c r="O46" s="89">
        <v>87.48</v>
      </c>
      <c r="P46" s="89">
        <v>87.72</v>
      </c>
      <c r="Q46" s="89">
        <v>87.72</v>
      </c>
      <c r="R46" s="89">
        <v>87.72</v>
      </c>
      <c r="S46" s="89">
        <v>87.72</v>
      </c>
      <c r="T46" s="89">
        <v>87.72</v>
      </c>
      <c r="U46" s="145">
        <v>1054.48</v>
      </c>
      <c r="V46" s="91"/>
      <c r="W46" s="92">
        <v>4</v>
      </c>
      <c r="X46" s="92">
        <v>4</v>
      </c>
      <c r="Y46" s="95">
        <v>4.027359781121751</v>
      </c>
      <c r="Z46" s="95">
        <v>4.027359781121751</v>
      </c>
      <c r="AA46" s="95">
        <v>3.9890560875512997</v>
      </c>
      <c r="AB46" s="95">
        <v>3.9890560875512997</v>
      </c>
      <c r="AC46" s="95">
        <v>3.9890560875512997</v>
      </c>
      <c r="AD46" s="95">
        <v>4</v>
      </c>
      <c r="AE46" s="95">
        <v>4</v>
      </c>
      <c r="AF46" s="95">
        <v>4</v>
      </c>
      <c r="AG46" s="95">
        <v>4</v>
      </c>
      <c r="AH46" s="95">
        <v>4</v>
      </c>
      <c r="AI46" s="93">
        <v>4.0018239854081168</v>
      </c>
    </row>
    <row r="47" spans="1:35" x14ac:dyDescent="0.2">
      <c r="A47" s="69" t="s">
        <v>1565</v>
      </c>
      <c r="B47" s="74" t="s">
        <v>894</v>
      </c>
      <c r="C47" s="74" t="s">
        <v>895</v>
      </c>
      <c r="D47" s="74" t="s">
        <v>818</v>
      </c>
      <c r="E47" s="68">
        <v>33000</v>
      </c>
      <c r="F47" s="89">
        <v>22.1</v>
      </c>
      <c r="G47" s="89">
        <v>21.93</v>
      </c>
      <c r="H47" s="89"/>
      <c r="I47" s="89">
        <v>265.2</v>
      </c>
      <c r="J47" s="89">
        <v>265.2</v>
      </c>
      <c r="K47" s="89">
        <v>264.95999999999998</v>
      </c>
      <c r="L47" s="89">
        <v>264.95999999999998</v>
      </c>
      <c r="M47" s="89">
        <v>262.44</v>
      </c>
      <c r="N47" s="89">
        <v>262.44</v>
      </c>
      <c r="O47" s="89">
        <v>262.44</v>
      </c>
      <c r="P47" s="89">
        <v>263.16000000000003</v>
      </c>
      <c r="Q47" s="89">
        <v>263.16000000000003</v>
      </c>
      <c r="R47" s="89">
        <v>263.16000000000003</v>
      </c>
      <c r="S47" s="89">
        <v>263.16000000000003</v>
      </c>
      <c r="T47" s="89">
        <v>263.16000000000003</v>
      </c>
      <c r="U47" s="145">
        <v>3163.4399999999996</v>
      </c>
      <c r="V47" s="91"/>
      <c r="W47" s="92">
        <v>11.999999999999998</v>
      </c>
      <c r="X47" s="92">
        <v>11.999999999999998</v>
      </c>
      <c r="Y47" s="95">
        <v>12.082079343365253</v>
      </c>
      <c r="Z47" s="95">
        <v>12.082079343365253</v>
      </c>
      <c r="AA47" s="95">
        <v>11.9671682626539</v>
      </c>
      <c r="AB47" s="95">
        <v>11.9671682626539</v>
      </c>
      <c r="AC47" s="95">
        <v>11.9671682626539</v>
      </c>
      <c r="AD47" s="95">
        <v>12.000000000000002</v>
      </c>
      <c r="AE47" s="95">
        <v>12.000000000000002</v>
      </c>
      <c r="AF47" s="95">
        <v>12.000000000000002</v>
      </c>
      <c r="AG47" s="95">
        <v>12.000000000000002</v>
      </c>
      <c r="AH47" s="95">
        <v>12.000000000000002</v>
      </c>
      <c r="AI47" s="93">
        <v>12.005471956224349</v>
      </c>
    </row>
    <row r="48" spans="1:35" x14ac:dyDescent="0.2">
      <c r="A48" s="69" t="s">
        <v>1566</v>
      </c>
      <c r="B48" s="74" t="s">
        <v>900</v>
      </c>
      <c r="C48" s="74" t="s">
        <v>901</v>
      </c>
      <c r="D48" s="74" t="s">
        <v>818</v>
      </c>
      <c r="E48" s="68">
        <v>33000</v>
      </c>
      <c r="F48" s="89">
        <v>28.88</v>
      </c>
      <c r="G48" s="89">
        <v>28.66</v>
      </c>
      <c r="H48" s="89"/>
      <c r="I48" s="89">
        <v>138.19999999999999</v>
      </c>
      <c r="J48" s="89">
        <v>172.22</v>
      </c>
      <c r="K48" s="89">
        <v>172.1</v>
      </c>
      <c r="L48" s="89">
        <v>172.1</v>
      </c>
      <c r="M48" s="89">
        <v>171.02</v>
      </c>
      <c r="N48" s="89">
        <v>171.48</v>
      </c>
      <c r="O48" s="89">
        <v>171.48</v>
      </c>
      <c r="P48" s="89">
        <v>171.96</v>
      </c>
      <c r="Q48" s="89">
        <v>171.96</v>
      </c>
      <c r="R48" s="89">
        <v>171.96</v>
      </c>
      <c r="S48" s="89">
        <v>171.96</v>
      </c>
      <c r="T48" s="89">
        <v>171.96</v>
      </c>
      <c r="U48" s="145">
        <v>2028.4</v>
      </c>
      <c r="V48" s="91"/>
      <c r="W48" s="92">
        <v>4.7853185595567869</v>
      </c>
      <c r="X48" s="92">
        <v>5.9632963988919672</v>
      </c>
      <c r="Y48" s="95">
        <v>6.004884856943475</v>
      </c>
      <c r="Z48" s="95">
        <v>6.004884856943475</v>
      </c>
      <c r="AA48" s="95">
        <v>5.9672016748080949</v>
      </c>
      <c r="AB48" s="95">
        <v>5.9832519190509421</v>
      </c>
      <c r="AC48" s="95">
        <v>5.9832519190509421</v>
      </c>
      <c r="AD48" s="95">
        <v>6</v>
      </c>
      <c r="AE48" s="95">
        <v>6</v>
      </c>
      <c r="AF48" s="95">
        <v>6</v>
      </c>
      <c r="AG48" s="95">
        <v>6</v>
      </c>
      <c r="AH48" s="95">
        <v>6</v>
      </c>
      <c r="AI48" s="93">
        <v>5.8910075154371411</v>
      </c>
    </row>
    <row r="49" spans="1:35" x14ac:dyDescent="0.2">
      <c r="A49" s="69" t="s">
        <v>1567</v>
      </c>
      <c r="B49" s="74" t="s">
        <v>943</v>
      </c>
      <c r="C49" s="74" t="s">
        <v>944</v>
      </c>
      <c r="D49" s="74" t="s">
        <v>942</v>
      </c>
      <c r="E49" s="68">
        <v>33001</v>
      </c>
      <c r="F49" s="89">
        <v>3.71</v>
      </c>
      <c r="G49" s="89">
        <v>3.68</v>
      </c>
      <c r="H49" s="89"/>
      <c r="I49" s="89">
        <v>29.68</v>
      </c>
      <c r="J49" s="89">
        <v>33.39</v>
      </c>
      <c r="K49" s="89">
        <v>29.68</v>
      </c>
      <c r="L49" s="89">
        <v>0</v>
      </c>
      <c r="M49" s="89">
        <v>0</v>
      </c>
      <c r="N49" s="89">
        <v>22.02</v>
      </c>
      <c r="O49" s="89">
        <v>0</v>
      </c>
      <c r="P49" s="89">
        <v>14.72</v>
      </c>
      <c r="Q49" s="89">
        <v>0</v>
      </c>
      <c r="R49" s="89">
        <v>0</v>
      </c>
      <c r="S49" s="89">
        <v>11.04</v>
      </c>
      <c r="T49" s="89">
        <v>0</v>
      </c>
      <c r="U49" s="289">
        <v>140.53</v>
      </c>
      <c r="V49" s="91"/>
      <c r="W49" s="92"/>
      <c r="X49" s="92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3"/>
    </row>
    <row r="50" spans="1:35" x14ac:dyDescent="0.2">
      <c r="A50" s="69" t="s">
        <v>1568</v>
      </c>
      <c r="B50" s="74" t="s">
        <v>945</v>
      </c>
      <c r="C50" s="74" t="s">
        <v>946</v>
      </c>
      <c r="D50" s="74" t="s">
        <v>942</v>
      </c>
      <c r="E50" s="68">
        <v>33001</v>
      </c>
      <c r="F50" s="89">
        <v>32.04</v>
      </c>
      <c r="G50" s="89">
        <v>32.049999999999997</v>
      </c>
      <c r="H50" s="89"/>
      <c r="I50" s="89">
        <v>96.12</v>
      </c>
      <c r="J50" s="89">
        <v>384.48</v>
      </c>
      <c r="K50" s="89">
        <v>288.36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289">
        <v>768.96</v>
      </c>
      <c r="V50" s="91"/>
      <c r="W50" s="92"/>
      <c r="X50" s="92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3"/>
    </row>
    <row r="51" spans="1:35" x14ac:dyDescent="0.2">
      <c r="A51" s="69" t="s">
        <v>1569</v>
      </c>
      <c r="B51" s="74" t="s">
        <v>947</v>
      </c>
      <c r="C51" s="74" t="s">
        <v>948</v>
      </c>
      <c r="D51" s="74" t="s">
        <v>818</v>
      </c>
      <c r="E51" s="68">
        <v>33000</v>
      </c>
      <c r="F51" s="89">
        <v>4.76</v>
      </c>
      <c r="G51" s="89">
        <v>4.72</v>
      </c>
      <c r="H51" s="89"/>
      <c r="I51" s="89">
        <v>14.28</v>
      </c>
      <c r="J51" s="89">
        <v>14.28</v>
      </c>
      <c r="K51" s="89">
        <v>14.28</v>
      </c>
      <c r="L51" s="89">
        <v>14.28</v>
      </c>
      <c r="M51" s="89">
        <v>14.16</v>
      </c>
      <c r="N51" s="89">
        <v>9.6</v>
      </c>
      <c r="O51" s="89">
        <v>14.16</v>
      </c>
      <c r="P51" s="89">
        <v>14.16</v>
      </c>
      <c r="Q51" s="89">
        <v>14.16</v>
      </c>
      <c r="R51" s="89">
        <v>14.16</v>
      </c>
      <c r="S51" s="89">
        <v>9.44</v>
      </c>
      <c r="T51" s="89">
        <v>9.44</v>
      </c>
      <c r="U51" s="289">
        <v>156.39999999999998</v>
      </c>
      <c r="V51" s="91"/>
      <c r="W51" s="92"/>
      <c r="X51" s="92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3"/>
    </row>
    <row r="52" spans="1:35" x14ac:dyDescent="0.2">
      <c r="A52" s="69" t="s">
        <v>1680</v>
      </c>
      <c r="B52" s="74" t="s">
        <v>966</v>
      </c>
      <c r="C52" s="74" t="s">
        <v>967</v>
      </c>
      <c r="D52" s="74"/>
      <c r="F52" s="89"/>
      <c r="G52" s="89">
        <v>18.87</v>
      </c>
      <c r="H52" s="89"/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18.87</v>
      </c>
      <c r="R52" s="89">
        <v>0</v>
      </c>
      <c r="S52" s="89">
        <v>0</v>
      </c>
      <c r="T52" s="89">
        <v>0</v>
      </c>
      <c r="U52" s="289">
        <v>18.87</v>
      </c>
      <c r="V52" s="91"/>
      <c r="W52" s="92"/>
      <c r="X52" s="92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3"/>
    </row>
    <row r="53" spans="1:35" x14ac:dyDescent="0.2">
      <c r="A53" s="69" t="s">
        <v>1681</v>
      </c>
      <c r="B53" s="74" t="s">
        <v>968</v>
      </c>
      <c r="C53" s="74" t="s">
        <v>969</v>
      </c>
      <c r="D53" s="74"/>
      <c r="F53" s="89"/>
      <c r="G53" s="89">
        <v>18.87</v>
      </c>
      <c r="H53" s="89"/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18.82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289">
        <v>18.82</v>
      </c>
      <c r="V53" s="91"/>
      <c r="W53" s="92"/>
      <c r="X53" s="92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3"/>
    </row>
    <row r="54" spans="1:35" x14ac:dyDescent="0.2">
      <c r="A54" s="69" t="s">
        <v>1570</v>
      </c>
      <c r="B54" s="74" t="s">
        <v>972</v>
      </c>
      <c r="C54" s="74" t="s">
        <v>973</v>
      </c>
      <c r="D54" s="74" t="s">
        <v>942</v>
      </c>
      <c r="E54" s="68">
        <v>33001</v>
      </c>
      <c r="F54" s="89">
        <v>19</v>
      </c>
      <c r="G54" s="89">
        <v>18.88</v>
      </c>
      <c r="H54" s="89"/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145">
        <v>0</v>
      </c>
      <c r="V54" s="91"/>
      <c r="W54" s="92"/>
      <c r="X54" s="92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3"/>
    </row>
    <row r="55" spans="1:35" x14ac:dyDescent="0.2">
      <c r="A55" s="69" t="s">
        <v>1571</v>
      </c>
      <c r="B55" s="74" t="s">
        <v>974</v>
      </c>
      <c r="C55" s="74" t="s">
        <v>975</v>
      </c>
      <c r="D55" s="74" t="s">
        <v>942</v>
      </c>
      <c r="E55" s="68">
        <v>33001</v>
      </c>
      <c r="F55" s="89">
        <v>28.5</v>
      </c>
      <c r="G55" s="89">
        <v>28.32</v>
      </c>
      <c r="H55" s="89"/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145">
        <v>0</v>
      </c>
      <c r="V55" s="91"/>
      <c r="W55" s="92"/>
      <c r="X55" s="92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3"/>
    </row>
    <row r="56" spans="1:35" x14ac:dyDescent="0.2">
      <c r="A56" s="69" t="s">
        <v>1682</v>
      </c>
      <c r="B56" s="74" t="s">
        <v>980</v>
      </c>
      <c r="C56" s="74" t="s">
        <v>975</v>
      </c>
      <c r="D56" s="74"/>
      <c r="F56" s="89"/>
      <c r="G56" s="89">
        <v>22.56</v>
      </c>
      <c r="H56" s="89"/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22.56</v>
      </c>
      <c r="R56" s="89">
        <v>0</v>
      </c>
      <c r="S56" s="89">
        <v>0</v>
      </c>
      <c r="T56" s="89">
        <v>0</v>
      </c>
      <c r="U56" s="289">
        <v>22.56</v>
      </c>
      <c r="V56" s="91"/>
      <c r="W56" s="92"/>
      <c r="X56" s="92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3"/>
    </row>
    <row r="57" spans="1:35" x14ac:dyDescent="0.2">
      <c r="A57" s="69" t="s">
        <v>1572</v>
      </c>
      <c r="B57" s="74" t="s">
        <v>982</v>
      </c>
      <c r="C57" s="74" t="s">
        <v>983</v>
      </c>
      <c r="D57" s="74" t="s">
        <v>942</v>
      </c>
      <c r="E57" s="68">
        <v>33001</v>
      </c>
      <c r="F57" s="89">
        <v>22.71</v>
      </c>
      <c r="G57" s="89">
        <v>22.56</v>
      </c>
      <c r="H57" s="89"/>
      <c r="I57" s="89">
        <v>0</v>
      </c>
      <c r="J57" s="89">
        <v>0</v>
      </c>
      <c r="K57" s="89">
        <v>0</v>
      </c>
      <c r="L57" s="89">
        <v>22.71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289">
        <v>22.71</v>
      </c>
      <c r="V57" s="91"/>
      <c r="W57" s="92"/>
      <c r="X57" s="92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3"/>
    </row>
    <row r="58" spans="1:35" x14ac:dyDescent="0.2">
      <c r="A58" s="69" t="s">
        <v>1573</v>
      </c>
      <c r="B58" s="74" t="s">
        <v>986</v>
      </c>
      <c r="C58" s="74" t="s">
        <v>987</v>
      </c>
      <c r="D58" s="74" t="s">
        <v>942</v>
      </c>
      <c r="E58" s="68">
        <v>33001</v>
      </c>
      <c r="F58" s="89">
        <v>22.71</v>
      </c>
      <c r="G58" s="89">
        <v>22.56</v>
      </c>
      <c r="H58" s="89"/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145">
        <v>0</v>
      </c>
      <c r="V58" s="91"/>
      <c r="W58" s="92"/>
      <c r="X58" s="92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3"/>
    </row>
    <row r="59" spans="1:35" x14ac:dyDescent="0.2">
      <c r="A59" s="69" t="s">
        <v>1574</v>
      </c>
      <c r="B59" s="74" t="s">
        <v>988</v>
      </c>
      <c r="C59" s="74" t="s">
        <v>989</v>
      </c>
      <c r="D59" s="74" t="s">
        <v>942</v>
      </c>
      <c r="E59" s="68">
        <v>33001</v>
      </c>
      <c r="F59" s="89">
        <v>42.77</v>
      </c>
      <c r="G59" s="89">
        <v>42.49</v>
      </c>
      <c r="H59" s="89"/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145">
        <v>0</v>
      </c>
      <c r="V59" s="91"/>
      <c r="W59" s="92"/>
      <c r="X59" s="92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3"/>
    </row>
    <row r="60" spans="1:35" x14ac:dyDescent="0.2">
      <c r="A60" s="69" t="s">
        <v>1575</v>
      </c>
      <c r="B60" s="74" t="s">
        <v>990</v>
      </c>
      <c r="C60" s="74" t="s">
        <v>991</v>
      </c>
      <c r="D60" s="74" t="s">
        <v>942</v>
      </c>
      <c r="E60" s="68">
        <v>33001</v>
      </c>
      <c r="F60" s="89">
        <v>12.65</v>
      </c>
      <c r="G60" s="89">
        <v>12.56</v>
      </c>
      <c r="H60" s="89"/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145">
        <v>0</v>
      </c>
      <c r="V60" s="91"/>
      <c r="W60" s="92"/>
      <c r="X60" s="92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3"/>
    </row>
    <row r="61" spans="1:35" x14ac:dyDescent="0.2">
      <c r="A61" s="69" t="s">
        <v>1576</v>
      </c>
      <c r="B61" s="74" t="s">
        <v>1004</v>
      </c>
      <c r="C61" s="74" t="s">
        <v>1005</v>
      </c>
      <c r="D61" s="74" t="s">
        <v>942</v>
      </c>
      <c r="E61" s="68">
        <v>33001</v>
      </c>
      <c r="F61" s="89">
        <v>46.64</v>
      </c>
      <c r="G61" s="89">
        <v>46.29</v>
      </c>
      <c r="H61" s="89"/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145">
        <v>0</v>
      </c>
      <c r="V61" s="91"/>
      <c r="W61" s="92"/>
      <c r="X61" s="92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3"/>
    </row>
    <row r="62" spans="1:35" x14ac:dyDescent="0.2">
      <c r="A62" s="69" t="s">
        <v>1577</v>
      </c>
      <c r="B62" s="74" t="s">
        <v>1010</v>
      </c>
      <c r="C62" s="74" t="s">
        <v>1011</v>
      </c>
      <c r="D62" s="74" t="s">
        <v>942</v>
      </c>
      <c r="E62" s="68">
        <v>33001</v>
      </c>
      <c r="F62" s="89">
        <v>88.69</v>
      </c>
      <c r="G62" s="89">
        <v>88</v>
      </c>
      <c r="H62" s="89"/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88</v>
      </c>
      <c r="U62" s="145">
        <v>88</v>
      </c>
      <c r="V62" s="91"/>
      <c r="W62" s="92"/>
      <c r="X62" s="92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3"/>
    </row>
    <row r="63" spans="1:35" x14ac:dyDescent="0.2">
      <c r="A63" s="69" t="s">
        <v>1683</v>
      </c>
      <c r="B63" s="74" t="s">
        <v>1669</v>
      </c>
      <c r="C63" s="74" t="s">
        <v>1669</v>
      </c>
      <c r="D63" s="74"/>
      <c r="F63" s="89"/>
      <c r="G63" s="89">
        <v>0</v>
      </c>
      <c r="H63" s="89"/>
      <c r="I63" s="89">
        <v>379.16</v>
      </c>
      <c r="J63" s="89">
        <v>393.22</v>
      </c>
      <c r="K63" s="89">
        <v>345.81</v>
      </c>
      <c r="L63" s="89">
        <v>301.24</v>
      </c>
      <c r="M63" s="89">
        <v>298.47000000000003</v>
      </c>
      <c r="N63" s="89">
        <v>286.55</v>
      </c>
      <c r="O63" s="89">
        <v>290.33</v>
      </c>
      <c r="P63" s="89">
        <v>271.5</v>
      </c>
      <c r="Q63" s="89">
        <v>238.92</v>
      </c>
      <c r="R63" s="89">
        <v>230.07</v>
      </c>
      <c r="S63" s="89">
        <v>198.85</v>
      </c>
      <c r="T63" s="89">
        <v>173.16</v>
      </c>
      <c r="U63" s="145">
        <v>3407.28</v>
      </c>
      <c r="V63" s="91"/>
      <c r="W63" s="92"/>
      <c r="X63" s="92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3"/>
    </row>
    <row r="64" spans="1:35" x14ac:dyDescent="0.2">
      <c r="A64" s="69" t="s">
        <v>1684</v>
      </c>
      <c r="B64" s="74" t="s">
        <v>940</v>
      </c>
      <c r="C64" s="74" t="s">
        <v>940</v>
      </c>
      <c r="D64" s="74"/>
      <c r="F64" s="89"/>
      <c r="G64" s="89">
        <v>31.98</v>
      </c>
      <c r="H64" s="89"/>
      <c r="I64" s="89">
        <v>0</v>
      </c>
      <c r="J64" s="89">
        <v>96.12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289">
        <v>96.12</v>
      </c>
      <c r="V64" s="91"/>
      <c r="W64" s="92"/>
      <c r="X64" s="92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1:36" x14ac:dyDescent="0.2">
      <c r="B65" s="74"/>
      <c r="C65" s="96" t="s">
        <v>1028</v>
      </c>
      <c r="D65" s="74"/>
      <c r="E65" s="132"/>
      <c r="F65" s="89"/>
      <c r="G65" s="89"/>
      <c r="H65" s="97"/>
      <c r="I65" s="98">
        <v>19338.29</v>
      </c>
      <c r="J65" s="98">
        <v>19923.350000000006</v>
      </c>
      <c r="K65" s="98">
        <v>20551.03</v>
      </c>
      <c r="L65" s="98">
        <v>20027.449999999997</v>
      </c>
      <c r="M65" s="98">
        <v>19690.919999999998</v>
      </c>
      <c r="N65" s="98">
        <v>19213.899999999994</v>
      </c>
      <c r="O65" s="98">
        <v>19251.72</v>
      </c>
      <c r="P65" s="98">
        <v>19241.620000000003</v>
      </c>
      <c r="Q65" s="98">
        <v>18953.129999999997</v>
      </c>
      <c r="R65" s="98">
        <v>19296.480000000003</v>
      </c>
      <c r="S65" s="98">
        <v>19381.53</v>
      </c>
      <c r="T65" s="98">
        <v>19507.419999999998</v>
      </c>
      <c r="U65" s="98">
        <v>231065.67999999996</v>
      </c>
      <c r="V65" s="100"/>
      <c r="W65" s="99">
        <v>81.785318559556785</v>
      </c>
      <c r="X65" s="99">
        <v>83.96329639889197</v>
      </c>
      <c r="Y65" s="99">
        <v>84.978338913435309</v>
      </c>
      <c r="Z65" s="99">
        <v>82.763020296447948</v>
      </c>
      <c r="AA65" s="99">
        <v>81.251020095154857</v>
      </c>
      <c r="AB65" s="99">
        <v>78.973613118577205</v>
      </c>
      <c r="AC65" s="99">
        <v>79.771213105102461</v>
      </c>
      <c r="AD65" s="99">
        <v>79.750010289336132</v>
      </c>
      <c r="AE65" s="99">
        <v>77.400000000000006</v>
      </c>
      <c r="AF65" s="99">
        <v>79.000032829940906</v>
      </c>
      <c r="AG65" s="99">
        <v>77.751739986868031</v>
      </c>
      <c r="AH65" s="99">
        <v>78.806712309445004</v>
      </c>
      <c r="AI65" s="99">
        <v>80.516192991896389</v>
      </c>
    </row>
    <row r="66" spans="1:36" x14ac:dyDescent="0.2">
      <c r="B66" s="74"/>
      <c r="C66" s="96"/>
      <c r="D66" s="74"/>
      <c r="E66" s="132"/>
      <c r="F66" s="89"/>
      <c r="G66" s="89"/>
      <c r="H66" s="97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100"/>
      <c r="V66" s="100"/>
      <c r="W66" s="92"/>
      <c r="X66" s="92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73">
        <v>21.898303457069609</v>
      </c>
      <c r="AJ66" s="69" t="s">
        <v>1029</v>
      </c>
    </row>
    <row r="67" spans="1:36" x14ac:dyDescent="0.2">
      <c r="B67" s="74"/>
      <c r="C67" s="74"/>
      <c r="D67" s="74"/>
      <c r="E67" s="132"/>
      <c r="F67" s="89"/>
      <c r="G67" s="89"/>
      <c r="H67" s="97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97"/>
      <c r="V67" s="137"/>
      <c r="W67" s="92"/>
      <c r="X67" s="92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73">
        <v>58.61788953482678</v>
      </c>
      <c r="AJ67" s="69" t="s">
        <v>547</v>
      </c>
    </row>
    <row r="68" spans="1:36" x14ac:dyDescent="0.2">
      <c r="F68" s="89"/>
      <c r="G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67"/>
      <c r="V68" s="74"/>
      <c r="W68" s="92"/>
      <c r="X68" s="92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1:36" s="108" customFormat="1" x14ac:dyDescent="0.2">
      <c r="B69" s="66" t="s">
        <v>1037</v>
      </c>
      <c r="C69" s="66"/>
      <c r="D69" s="66"/>
      <c r="E69" s="77"/>
      <c r="F69" s="89"/>
      <c r="G69" s="89"/>
      <c r="H69" s="66"/>
      <c r="I69" s="124">
        <v>19338.29</v>
      </c>
      <c r="J69" s="124">
        <v>19923.350000000006</v>
      </c>
      <c r="K69" s="124">
        <v>20551.03</v>
      </c>
      <c r="L69" s="124">
        <v>20027.449999999997</v>
      </c>
      <c r="M69" s="124">
        <v>19690.919999999998</v>
      </c>
      <c r="N69" s="124">
        <v>19213.899999999994</v>
      </c>
      <c r="O69" s="124">
        <v>19251.72</v>
      </c>
      <c r="P69" s="124">
        <v>19241.620000000003</v>
      </c>
      <c r="Q69" s="124">
        <v>18953.129999999997</v>
      </c>
      <c r="R69" s="124">
        <v>19296.480000000003</v>
      </c>
      <c r="S69" s="124">
        <v>19381.53</v>
      </c>
      <c r="T69" s="124">
        <v>19507.419999999998</v>
      </c>
      <c r="U69" s="124">
        <v>231065.67999999996</v>
      </c>
      <c r="V69" s="134"/>
      <c r="W69" s="92"/>
      <c r="X69" s="92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1:36" x14ac:dyDescent="0.2">
      <c r="F70" s="89"/>
      <c r="G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67"/>
      <c r="V70" s="74"/>
      <c r="W70" s="92"/>
      <c r="X70" s="92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1:36" x14ac:dyDescent="0.2">
      <c r="B71" s="83" t="s">
        <v>1038</v>
      </c>
      <c r="C71" s="83"/>
      <c r="D71" s="83"/>
      <c r="F71" s="89"/>
      <c r="G71" s="89"/>
      <c r="H71" s="84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164"/>
      <c r="V71" s="72"/>
      <c r="W71" s="92"/>
      <c r="X71" s="92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1:36" x14ac:dyDescent="0.2">
      <c r="B72" s="83"/>
      <c r="C72" s="83"/>
      <c r="D72" s="83"/>
      <c r="F72" s="89"/>
      <c r="G72" s="89"/>
      <c r="H72" s="84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164"/>
      <c r="W72" s="92"/>
      <c r="X72" s="92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1:36" x14ac:dyDescent="0.2">
      <c r="B73" s="104" t="s">
        <v>1039</v>
      </c>
      <c r="C73" s="74"/>
      <c r="D73" s="74"/>
      <c r="F73" s="89"/>
      <c r="G73" s="89"/>
      <c r="H73" s="136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136"/>
      <c r="V73" s="137"/>
      <c r="W73" s="92"/>
      <c r="X73" s="92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1:36" x14ac:dyDescent="0.2">
      <c r="A74" s="69" t="s">
        <v>1578</v>
      </c>
      <c r="B74" s="74" t="s">
        <v>1042</v>
      </c>
      <c r="C74" s="74" t="s">
        <v>1043</v>
      </c>
      <c r="D74" s="74" t="s">
        <v>1041</v>
      </c>
      <c r="E74" s="68">
        <v>31000</v>
      </c>
      <c r="F74" s="89">
        <v>152</v>
      </c>
      <c r="G74" s="89">
        <v>150.97999999999999</v>
      </c>
      <c r="H74" s="89"/>
      <c r="I74" s="89">
        <v>304</v>
      </c>
      <c r="J74" s="89">
        <v>760</v>
      </c>
      <c r="K74" s="89">
        <v>304</v>
      </c>
      <c r="L74" s="89">
        <v>760</v>
      </c>
      <c r="M74" s="89">
        <v>1205.92</v>
      </c>
      <c r="N74" s="89">
        <v>602.24</v>
      </c>
      <c r="O74" s="89">
        <v>752.8</v>
      </c>
      <c r="P74" s="89">
        <v>603.91999999999996</v>
      </c>
      <c r="Q74" s="89">
        <v>754.9</v>
      </c>
      <c r="R74" s="89">
        <v>905.88</v>
      </c>
      <c r="S74" s="89">
        <v>603.91999999999996</v>
      </c>
      <c r="T74" s="89">
        <v>1509.8</v>
      </c>
      <c r="U74" s="145">
        <v>9067.3799999999992</v>
      </c>
      <c r="V74" s="91"/>
      <c r="W74" s="92">
        <v>2</v>
      </c>
      <c r="X74" s="92">
        <v>5</v>
      </c>
      <c r="Y74" s="95">
        <v>2.0135117234070741</v>
      </c>
      <c r="Z74" s="95">
        <v>5.0337793085176852</v>
      </c>
      <c r="AA74" s="95">
        <v>7.9872830838521667</v>
      </c>
      <c r="AB74" s="95">
        <v>3.9888726983706455</v>
      </c>
      <c r="AC74" s="95">
        <v>4.986090872963306</v>
      </c>
      <c r="AD74" s="95">
        <v>4</v>
      </c>
      <c r="AE74" s="95">
        <v>5</v>
      </c>
      <c r="AF74" s="95">
        <v>6</v>
      </c>
      <c r="AG74" s="95">
        <v>4</v>
      </c>
      <c r="AH74" s="95">
        <v>10</v>
      </c>
      <c r="AI74" s="93">
        <v>5.0007948072592399</v>
      </c>
    </row>
    <row r="75" spans="1:36" x14ac:dyDescent="0.2">
      <c r="A75" s="69" t="s">
        <v>1579</v>
      </c>
      <c r="B75" s="74" t="s">
        <v>1044</v>
      </c>
      <c r="C75" s="74" t="s">
        <v>1045</v>
      </c>
      <c r="D75" s="74" t="s">
        <v>1041</v>
      </c>
      <c r="E75" s="68">
        <v>31000</v>
      </c>
      <c r="F75" s="89">
        <v>159</v>
      </c>
      <c r="G75" s="89">
        <v>157.94</v>
      </c>
      <c r="H75" s="89"/>
      <c r="I75" s="89">
        <v>954</v>
      </c>
      <c r="J75" s="89">
        <v>636</v>
      </c>
      <c r="K75" s="89">
        <v>477</v>
      </c>
      <c r="L75" s="89">
        <v>795</v>
      </c>
      <c r="M75" s="89">
        <v>630</v>
      </c>
      <c r="N75" s="89">
        <v>315</v>
      </c>
      <c r="O75" s="89">
        <v>315</v>
      </c>
      <c r="P75" s="89">
        <v>315.88</v>
      </c>
      <c r="Q75" s="89">
        <v>157.94</v>
      </c>
      <c r="R75" s="89">
        <v>157.94</v>
      </c>
      <c r="S75" s="89">
        <v>157.94</v>
      </c>
      <c r="T75" s="89">
        <v>631.76</v>
      </c>
      <c r="U75" s="145">
        <v>5543.4599999999991</v>
      </c>
      <c r="V75" s="91"/>
      <c r="W75" s="92">
        <v>6</v>
      </c>
      <c r="X75" s="92">
        <v>4</v>
      </c>
      <c r="Y75" s="95">
        <v>3.0201342281879193</v>
      </c>
      <c r="Z75" s="95">
        <v>5.0335570469798663</v>
      </c>
      <c r="AA75" s="95">
        <v>3.9888565277953654</v>
      </c>
      <c r="AB75" s="95">
        <v>1.9944282638976827</v>
      </c>
      <c r="AC75" s="95">
        <v>1.9944282638976827</v>
      </c>
      <c r="AD75" s="95">
        <v>2</v>
      </c>
      <c r="AE75" s="95">
        <v>1</v>
      </c>
      <c r="AF75" s="95">
        <v>1</v>
      </c>
      <c r="AG75" s="95">
        <v>1</v>
      </c>
      <c r="AH75" s="95">
        <v>4</v>
      </c>
      <c r="AI75" s="93">
        <v>2.9192836942298768</v>
      </c>
    </row>
    <row r="76" spans="1:36" x14ac:dyDescent="0.2">
      <c r="A76" s="69" t="s">
        <v>1580</v>
      </c>
      <c r="B76" s="74" t="s">
        <v>1046</v>
      </c>
      <c r="C76" s="74" t="s">
        <v>1047</v>
      </c>
      <c r="D76" s="74" t="s">
        <v>1041</v>
      </c>
      <c r="E76" s="68">
        <v>31000</v>
      </c>
      <c r="F76" s="89">
        <v>165</v>
      </c>
      <c r="G76" s="89">
        <v>163.89</v>
      </c>
      <c r="H76" s="89"/>
      <c r="I76" s="89">
        <v>1320</v>
      </c>
      <c r="J76" s="89">
        <v>1155</v>
      </c>
      <c r="K76" s="89">
        <v>1650</v>
      </c>
      <c r="L76" s="89">
        <v>495</v>
      </c>
      <c r="M76" s="89">
        <v>326.88</v>
      </c>
      <c r="N76" s="89">
        <v>980.64</v>
      </c>
      <c r="O76" s="89">
        <v>817.2</v>
      </c>
      <c r="P76" s="89">
        <v>819.45</v>
      </c>
      <c r="Q76" s="89">
        <v>1147.23</v>
      </c>
      <c r="R76" s="89">
        <v>1147.23</v>
      </c>
      <c r="S76" s="89">
        <v>491.67</v>
      </c>
      <c r="T76" s="89">
        <v>327.78</v>
      </c>
      <c r="U76" s="145">
        <v>10678.08</v>
      </c>
      <c r="V76" s="91"/>
      <c r="W76" s="92">
        <v>8</v>
      </c>
      <c r="X76" s="92">
        <v>7</v>
      </c>
      <c r="Y76" s="95">
        <v>10.067728354384039</v>
      </c>
      <c r="Z76" s="95">
        <v>3.0203185063152116</v>
      </c>
      <c r="AA76" s="95">
        <v>1.9945085118066999</v>
      </c>
      <c r="AB76" s="95">
        <v>5.9835255354200996</v>
      </c>
      <c r="AC76" s="95">
        <v>4.9862712795167496</v>
      </c>
      <c r="AD76" s="95">
        <v>5.0000000000000009</v>
      </c>
      <c r="AE76" s="95">
        <v>7.0000000000000009</v>
      </c>
      <c r="AF76" s="95">
        <v>7.0000000000000009</v>
      </c>
      <c r="AG76" s="95">
        <v>3.0000000000000004</v>
      </c>
      <c r="AH76" s="95">
        <v>2</v>
      </c>
      <c r="AI76" s="93">
        <v>5.4210293489535673</v>
      </c>
    </row>
    <row r="77" spans="1:36" x14ac:dyDescent="0.2">
      <c r="A77" s="69" t="s">
        <v>1581</v>
      </c>
      <c r="B77" s="74" t="s">
        <v>1049</v>
      </c>
      <c r="C77" s="74" t="s">
        <v>1050</v>
      </c>
      <c r="D77" s="74" t="s">
        <v>1041</v>
      </c>
      <c r="E77" s="68">
        <v>31000</v>
      </c>
      <c r="F77" s="89">
        <v>152</v>
      </c>
      <c r="G77" s="89">
        <v>150.97999999999999</v>
      </c>
      <c r="H77" s="89"/>
      <c r="I77" s="89">
        <v>152</v>
      </c>
      <c r="J77" s="89">
        <v>0</v>
      </c>
      <c r="K77" s="89">
        <v>0</v>
      </c>
      <c r="L77" s="89">
        <v>0</v>
      </c>
      <c r="M77" s="89">
        <v>150.56</v>
      </c>
      <c r="N77" s="89">
        <v>150.56</v>
      </c>
      <c r="O77" s="89">
        <v>301.12</v>
      </c>
      <c r="P77" s="89">
        <v>0</v>
      </c>
      <c r="Q77" s="89">
        <v>0</v>
      </c>
      <c r="R77" s="89">
        <v>0</v>
      </c>
      <c r="S77" s="89">
        <v>150.97999999999999</v>
      </c>
      <c r="T77" s="89">
        <v>0</v>
      </c>
      <c r="U77" s="145">
        <v>905.22</v>
      </c>
      <c r="V77" s="91"/>
      <c r="W77" s="92">
        <v>1</v>
      </c>
      <c r="X77" s="92">
        <v>0</v>
      </c>
      <c r="Y77" s="95">
        <v>0</v>
      </c>
      <c r="Z77" s="95">
        <v>0</v>
      </c>
      <c r="AA77" s="95">
        <v>0.99721817459266138</v>
      </c>
      <c r="AB77" s="95">
        <v>0.99721817459266138</v>
      </c>
      <c r="AC77" s="95">
        <v>1.9944363491853228</v>
      </c>
      <c r="AD77" s="95">
        <v>0</v>
      </c>
      <c r="AE77" s="95">
        <v>0</v>
      </c>
      <c r="AF77" s="95">
        <v>0</v>
      </c>
      <c r="AG77" s="95">
        <v>1</v>
      </c>
      <c r="AH77" s="95">
        <v>0</v>
      </c>
      <c r="AI77" s="93">
        <v>0.49907272486422044</v>
      </c>
    </row>
    <row r="78" spans="1:36" x14ac:dyDescent="0.2">
      <c r="A78" s="69" t="s">
        <v>1582</v>
      </c>
      <c r="B78" s="74" t="s">
        <v>1051</v>
      </c>
      <c r="C78" s="74" t="s">
        <v>1052</v>
      </c>
      <c r="D78" s="74" t="s">
        <v>1041</v>
      </c>
      <c r="E78" s="68">
        <v>31000</v>
      </c>
      <c r="F78" s="89">
        <v>159</v>
      </c>
      <c r="G78" s="89">
        <v>157.94</v>
      </c>
      <c r="H78" s="89"/>
      <c r="I78" s="89">
        <v>0</v>
      </c>
      <c r="J78" s="89">
        <v>0</v>
      </c>
      <c r="K78" s="89">
        <v>159</v>
      </c>
      <c r="L78" s="89">
        <v>159</v>
      </c>
      <c r="M78" s="89">
        <v>0</v>
      </c>
      <c r="N78" s="89">
        <v>157.5</v>
      </c>
      <c r="O78" s="89">
        <v>157.5</v>
      </c>
      <c r="P78" s="89">
        <v>0</v>
      </c>
      <c r="Q78" s="89">
        <v>157.94</v>
      </c>
      <c r="R78" s="89">
        <v>157.94</v>
      </c>
      <c r="S78" s="89">
        <v>315.88</v>
      </c>
      <c r="T78" s="89">
        <v>0</v>
      </c>
      <c r="U78" s="145">
        <v>1264.7600000000002</v>
      </c>
      <c r="V78" s="91"/>
      <c r="W78" s="92">
        <v>0</v>
      </c>
      <c r="X78" s="92">
        <v>0</v>
      </c>
      <c r="Y78" s="95">
        <v>1.0067114093959733</v>
      </c>
      <c r="Z78" s="95">
        <v>1.0067114093959733</v>
      </c>
      <c r="AA78" s="95">
        <v>0</v>
      </c>
      <c r="AB78" s="95">
        <v>0.99721413194884134</v>
      </c>
      <c r="AC78" s="95">
        <v>0.99721413194884134</v>
      </c>
      <c r="AD78" s="95">
        <v>0</v>
      </c>
      <c r="AE78" s="95">
        <v>1</v>
      </c>
      <c r="AF78" s="95">
        <v>1</v>
      </c>
      <c r="AG78" s="95">
        <v>2</v>
      </c>
      <c r="AH78" s="95">
        <v>0</v>
      </c>
      <c r="AI78" s="93">
        <v>0.66732092355746919</v>
      </c>
    </row>
    <row r="79" spans="1:36" x14ac:dyDescent="0.2">
      <c r="A79" s="69" t="s">
        <v>1583</v>
      </c>
      <c r="B79" s="74" t="s">
        <v>1053</v>
      </c>
      <c r="C79" s="74" t="s">
        <v>1054</v>
      </c>
      <c r="D79" s="74" t="s">
        <v>1041</v>
      </c>
      <c r="E79" s="68">
        <v>31000</v>
      </c>
      <c r="F79" s="89">
        <v>165</v>
      </c>
      <c r="G79" s="89">
        <v>163.89</v>
      </c>
      <c r="H79" s="89"/>
      <c r="I79" s="89">
        <v>165</v>
      </c>
      <c r="J79" s="89">
        <v>165</v>
      </c>
      <c r="K79" s="89">
        <v>330</v>
      </c>
      <c r="L79" s="89">
        <v>0</v>
      </c>
      <c r="M79" s="89">
        <v>163.44</v>
      </c>
      <c r="N79" s="89">
        <v>163.44</v>
      </c>
      <c r="O79" s="89">
        <v>326.88</v>
      </c>
      <c r="P79" s="89">
        <v>0</v>
      </c>
      <c r="Q79" s="89">
        <v>0</v>
      </c>
      <c r="R79" s="89">
        <v>327.78</v>
      </c>
      <c r="S79" s="89">
        <v>163.89</v>
      </c>
      <c r="T79" s="89">
        <v>0</v>
      </c>
      <c r="U79" s="145">
        <v>1805.4300000000003</v>
      </c>
      <c r="V79" s="91"/>
      <c r="W79" s="92">
        <v>1</v>
      </c>
      <c r="X79" s="92">
        <v>1</v>
      </c>
      <c r="Y79" s="95">
        <v>2.0135456708768076</v>
      </c>
      <c r="Z79" s="95">
        <v>0</v>
      </c>
      <c r="AA79" s="95">
        <v>0.99725425590334993</v>
      </c>
      <c r="AB79" s="95">
        <v>0.99725425590334993</v>
      </c>
      <c r="AC79" s="95">
        <v>1.9945085118066999</v>
      </c>
      <c r="AD79" s="95">
        <v>0</v>
      </c>
      <c r="AE79" s="95">
        <v>0</v>
      </c>
      <c r="AF79" s="95">
        <v>2</v>
      </c>
      <c r="AG79" s="95">
        <v>1</v>
      </c>
      <c r="AH79" s="95">
        <v>0</v>
      </c>
      <c r="AI79" s="93">
        <v>0.91688022454085061</v>
      </c>
    </row>
    <row r="80" spans="1:36" x14ac:dyDescent="0.2">
      <c r="A80" s="69" t="s">
        <v>1584</v>
      </c>
      <c r="B80" s="74" t="s">
        <v>1057</v>
      </c>
      <c r="C80" s="74" t="s">
        <v>1058</v>
      </c>
      <c r="D80" s="74" t="s">
        <v>1041</v>
      </c>
      <c r="E80" s="68">
        <v>31000</v>
      </c>
      <c r="F80" s="89">
        <v>179</v>
      </c>
      <c r="G80" s="89">
        <v>177.8</v>
      </c>
      <c r="H80" s="89"/>
      <c r="I80" s="89">
        <v>716</v>
      </c>
      <c r="J80" s="89">
        <v>716</v>
      </c>
      <c r="K80" s="89">
        <v>716</v>
      </c>
      <c r="L80" s="89">
        <v>895</v>
      </c>
      <c r="M80" s="89">
        <v>709.24</v>
      </c>
      <c r="N80" s="89">
        <v>709.24</v>
      </c>
      <c r="O80" s="89">
        <v>886.55</v>
      </c>
      <c r="P80" s="89">
        <v>711.2</v>
      </c>
      <c r="Q80" s="89">
        <v>889</v>
      </c>
      <c r="R80" s="89">
        <v>711.2</v>
      </c>
      <c r="S80" s="89">
        <v>533.4</v>
      </c>
      <c r="T80" s="89">
        <v>889</v>
      </c>
      <c r="U80" s="145">
        <v>9081.83</v>
      </c>
      <c r="V80" s="91"/>
      <c r="W80" s="92">
        <v>4</v>
      </c>
      <c r="X80" s="92">
        <v>4</v>
      </c>
      <c r="Y80" s="95">
        <v>4.0269966254218224</v>
      </c>
      <c r="Z80" s="95">
        <v>5.0337457817772773</v>
      </c>
      <c r="AA80" s="95">
        <v>3.9889763779527558</v>
      </c>
      <c r="AB80" s="95">
        <v>3.9889763779527558</v>
      </c>
      <c r="AC80" s="95">
        <v>4.9862204724409445</v>
      </c>
      <c r="AD80" s="95">
        <v>4</v>
      </c>
      <c r="AE80" s="95">
        <v>5</v>
      </c>
      <c r="AF80" s="95">
        <v>4</v>
      </c>
      <c r="AG80" s="95">
        <v>2.9999999999999996</v>
      </c>
      <c r="AH80" s="95">
        <v>5</v>
      </c>
      <c r="AI80" s="93">
        <v>4.2520763029621298</v>
      </c>
    </row>
    <row r="81" spans="1:35" x14ac:dyDescent="0.2">
      <c r="A81" s="69" t="s">
        <v>1585</v>
      </c>
      <c r="B81" s="74" t="s">
        <v>1065</v>
      </c>
      <c r="C81" s="74" t="s">
        <v>1066</v>
      </c>
      <c r="D81" s="74" t="s">
        <v>1067</v>
      </c>
      <c r="E81" s="68">
        <v>31001</v>
      </c>
      <c r="F81" s="89">
        <v>106</v>
      </c>
      <c r="G81" s="89">
        <v>105.29</v>
      </c>
      <c r="H81" s="89"/>
      <c r="I81" s="89">
        <v>106</v>
      </c>
      <c r="J81" s="89">
        <v>212</v>
      </c>
      <c r="K81" s="89">
        <v>0</v>
      </c>
      <c r="L81" s="89">
        <v>106</v>
      </c>
      <c r="M81" s="89">
        <v>105</v>
      </c>
      <c r="N81" s="89">
        <v>0</v>
      </c>
      <c r="O81" s="89">
        <v>0</v>
      </c>
      <c r="P81" s="89">
        <v>0</v>
      </c>
      <c r="Q81" s="89">
        <v>0</v>
      </c>
      <c r="R81" s="89">
        <v>315.87</v>
      </c>
      <c r="S81" s="89">
        <v>105.29</v>
      </c>
      <c r="T81" s="89">
        <v>105.29</v>
      </c>
      <c r="U81" s="145">
        <v>1055.45</v>
      </c>
      <c r="V81" s="91"/>
      <c r="W81" s="92">
        <v>1</v>
      </c>
      <c r="X81" s="92">
        <v>2</v>
      </c>
      <c r="Y81" s="95">
        <v>0</v>
      </c>
      <c r="Z81" s="95">
        <v>1.0067432804634817</v>
      </c>
      <c r="AA81" s="95">
        <v>0.99724570234590171</v>
      </c>
      <c r="AB81" s="95">
        <v>0</v>
      </c>
      <c r="AC81" s="95">
        <v>0</v>
      </c>
      <c r="AD81" s="95">
        <v>0</v>
      </c>
      <c r="AE81" s="95">
        <v>0</v>
      </c>
      <c r="AF81" s="95">
        <v>3</v>
      </c>
      <c r="AG81" s="95">
        <v>1</v>
      </c>
      <c r="AH81" s="95">
        <v>1</v>
      </c>
      <c r="AI81" s="93">
        <v>0.83366574856744868</v>
      </c>
    </row>
    <row r="82" spans="1:35" x14ac:dyDescent="0.2">
      <c r="A82" s="69" t="s">
        <v>1586</v>
      </c>
      <c r="B82" s="74" t="s">
        <v>1068</v>
      </c>
      <c r="C82" s="74" t="s">
        <v>1069</v>
      </c>
      <c r="D82" s="74" t="s">
        <v>1067</v>
      </c>
      <c r="E82" s="68">
        <v>31001</v>
      </c>
      <c r="F82" s="89">
        <v>106</v>
      </c>
      <c r="G82" s="89">
        <v>105.29</v>
      </c>
      <c r="H82" s="89"/>
      <c r="I82" s="89">
        <v>0</v>
      </c>
      <c r="J82" s="89">
        <v>106</v>
      </c>
      <c r="K82" s="89">
        <v>106</v>
      </c>
      <c r="L82" s="89">
        <v>0</v>
      </c>
      <c r="M82" s="89">
        <v>0</v>
      </c>
      <c r="N82" s="89">
        <v>105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105.29</v>
      </c>
      <c r="U82" s="145">
        <v>422.29</v>
      </c>
      <c r="V82" s="91"/>
      <c r="W82" s="92">
        <v>0</v>
      </c>
      <c r="X82" s="92">
        <v>1</v>
      </c>
      <c r="Y82" s="95">
        <v>1.0067432804634817</v>
      </c>
      <c r="Z82" s="95">
        <v>0</v>
      </c>
      <c r="AA82" s="95">
        <v>0</v>
      </c>
      <c r="AB82" s="95">
        <v>0.99724570234590171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1</v>
      </c>
      <c r="AI82" s="93">
        <v>0.33366574856744863</v>
      </c>
    </row>
    <row r="83" spans="1:35" x14ac:dyDescent="0.2">
      <c r="A83" s="69" t="s">
        <v>1587</v>
      </c>
      <c r="B83" s="74" t="s">
        <v>1070</v>
      </c>
      <c r="C83" s="74" t="s">
        <v>1071</v>
      </c>
      <c r="D83" s="74" t="s">
        <v>1067</v>
      </c>
      <c r="E83" s="68">
        <v>31001</v>
      </c>
      <c r="F83" s="89">
        <v>106</v>
      </c>
      <c r="G83" s="89">
        <v>105.29</v>
      </c>
      <c r="H83" s="89"/>
      <c r="I83" s="89">
        <v>0</v>
      </c>
      <c r="J83" s="89">
        <v>106</v>
      </c>
      <c r="K83" s="89">
        <v>106</v>
      </c>
      <c r="L83" s="89">
        <v>0</v>
      </c>
      <c r="M83" s="89">
        <v>0</v>
      </c>
      <c r="N83" s="89">
        <v>105</v>
      </c>
      <c r="O83" s="89">
        <v>0</v>
      </c>
      <c r="P83" s="89">
        <v>210.58</v>
      </c>
      <c r="Q83" s="89">
        <v>0</v>
      </c>
      <c r="R83" s="89">
        <v>210.58</v>
      </c>
      <c r="S83" s="89">
        <v>0</v>
      </c>
      <c r="T83" s="89">
        <v>210.58</v>
      </c>
      <c r="U83" s="145">
        <v>948.74000000000012</v>
      </c>
      <c r="V83" s="91"/>
      <c r="W83" s="92">
        <v>0</v>
      </c>
      <c r="X83" s="92">
        <v>1</v>
      </c>
      <c r="Y83" s="95">
        <v>1.0067432804634817</v>
      </c>
      <c r="Z83" s="95">
        <v>0</v>
      </c>
      <c r="AA83" s="95">
        <v>0</v>
      </c>
      <c r="AB83" s="95">
        <v>0.99724570234590171</v>
      </c>
      <c r="AC83" s="95">
        <v>0</v>
      </c>
      <c r="AD83" s="95">
        <v>2</v>
      </c>
      <c r="AE83" s="95">
        <v>0</v>
      </c>
      <c r="AF83" s="95">
        <v>2</v>
      </c>
      <c r="AG83" s="95">
        <v>0</v>
      </c>
      <c r="AH83" s="95">
        <v>2</v>
      </c>
      <c r="AI83" s="93">
        <v>0.75033241523411531</v>
      </c>
    </row>
    <row r="84" spans="1:35" x14ac:dyDescent="0.2">
      <c r="A84" s="69" t="s">
        <v>1685</v>
      </c>
      <c r="B84" s="74" t="s">
        <v>1106</v>
      </c>
      <c r="C84" s="74" t="s">
        <v>1670</v>
      </c>
      <c r="D84" s="74"/>
      <c r="F84" s="89"/>
      <c r="G84" s="89">
        <v>0.19</v>
      </c>
      <c r="H84" s="89"/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11559.6</v>
      </c>
      <c r="S84" s="89">
        <v>0</v>
      </c>
      <c r="T84" s="89">
        <v>0</v>
      </c>
      <c r="U84" s="145">
        <v>11559.6</v>
      </c>
      <c r="V84" s="91"/>
      <c r="W84" s="92"/>
      <c r="X84" s="92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3"/>
    </row>
    <row r="85" spans="1:35" x14ac:dyDescent="0.2">
      <c r="A85" s="69" t="s">
        <v>1588</v>
      </c>
      <c r="B85" s="74" t="s">
        <v>1072</v>
      </c>
      <c r="C85" s="74" t="s">
        <v>1073</v>
      </c>
      <c r="D85" s="74" t="s">
        <v>1067</v>
      </c>
      <c r="E85" s="68">
        <v>31001</v>
      </c>
      <c r="F85" s="89">
        <v>165.5</v>
      </c>
      <c r="G85" s="89">
        <v>164.39</v>
      </c>
      <c r="H85" s="89"/>
      <c r="I85" s="89">
        <v>331</v>
      </c>
      <c r="J85" s="89">
        <v>331</v>
      </c>
      <c r="K85" s="89">
        <v>0</v>
      </c>
      <c r="L85" s="89">
        <v>165.5</v>
      </c>
      <c r="M85" s="89">
        <v>0</v>
      </c>
      <c r="N85" s="89">
        <v>163.94</v>
      </c>
      <c r="O85" s="89">
        <v>0</v>
      </c>
      <c r="P85" s="89">
        <v>0</v>
      </c>
      <c r="Q85" s="89">
        <v>0</v>
      </c>
      <c r="R85" s="89">
        <v>493.17</v>
      </c>
      <c r="S85" s="89">
        <v>164.39</v>
      </c>
      <c r="T85" s="89">
        <v>164.39</v>
      </c>
      <c r="U85" s="145">
        <v>1813.3899999999999</v>
      </c>
      <c r="V85" s="91"/>
      <c r="W85" s="92">
        <v>2</v>
      </c>
      <c r="X85" s="92">
        <v>2</v>
      </c>
      <c r="Y85" s="95">
        <v>0</v>
      </c>
      <c r="Z85" s="95">
        <v>1.0067522355374416</v>
      </c>
      <c r="AA85" s="95">
        <v>0</v>
      </c>
      <c r="AB85" s="95">
        <v>0.99726260721455084</v>
      </c>
      <c r="AC85" s="95">
        <v>0</v>
      </c>
      <c r="AD85" s="95">
        <v>0</v>
      </c>
      <c r="AE85" s="95">
        <v>0</v>
      </c>
      <c r="AF85" s="95">
        <v>3.0000000000000004</v>
      </c>
      <c r="AG85" s="95">
        <v>1</v>
      </c>
      <c r="AH85" s="95">
        <v>1</v>
      </c>
      <c r="AI85" s="93">
        <v>0.91700123689599933</v>
      </c>
    </row>
    <row r="86" spans="1:35" x14ac:dyDescent="0.2">
      <c r="A86" s="69" t="s">
        <v>1589</v>
      </c>
      <c r="B86" s="74" t="s">
        <v>1074</v>
      </c>
      <c r="C86" s="74" t="s">
        <v>1075</v>
      </c>
      <c r="D86" s="74" t="s">
        <v>1067</v>
      </c>
      <c r="E86" s="68">
        <v>31001</v>
      </c>
      <c r="F86" s="89">
        <v>172</v>
      </c>
      <c r="G86" s="89">
        <v>170.85</v>
      </c>
      <c r="H86" s="89"/>
      <c r="I86" s="89">
        <v>0</v>
      </c>
      <c r="J86" s="89">
        <v>0</v>
      </c>
      <c r="K86" s="89">
        <v>344</v>
      </c>
      <c r="L86" s="89">
        <v>0</v>
      </c>
      <c r="M86" s="89">
        <v>0</v>
      </c>
      <c r="N86" s="89">
        <v>170.38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145">
        <v>514.38</v>
      </c>
      <c r="V86" s="91"/>
      <c r="W86" s="92">
        <v>0</v>
      </c>
      <c r="X86" s="92">
        <v>0</v>
      </c>
      <c r="Y86" s="95">
        <v>2.0134621012584137</v>
      </c>
      <c r="Z86" s="95">
        <v>0</v>
      </c>
      <c r="AA86" s="95">
        <v>0</v>
      </c>
      <c r="AB86" s="95">
        <v>0.9972490488732807</v>
      </c>
      <c r="AC86" s="95">
        <v>0</v>
      </c>
      <c r="AD86" s="95">
        <v>0</v>
      </c>
      <c r="AE86" s="95">
        <v>0</v>
      </c>
      <c r="AF86" s="95">
        <v>0</v>
      </c>
      <c r="AG86" s="95">
        <v>0</v>
      </c>
      <c r="AH86" s="95">
        <v>0</v>
      </c>
      <c r="AI86" s="93">
        <v>0.25089259584430784</v>
      </c>
    </row>
    <row r="87" spans="1:35" x14ac:dyDescent="0.2">
      <c r="A87" s="69" t="s">
        <v>1590</v>
      </c>
      <c r="B87" s="74" t="s">
        <v>1076</v>
      </c>
      <c r="C87" s="74" t="s">
        <v>1077</v>
      </c>
      <c r="D87" s="74" t="s">
        <v>1067</v>
      </c>
      <c r="E87" s="68">
        <v>31001</v>
      </c>
      <c r="F87" s="89">
        <v>178.5</v>
      </c>
      <c r="G87" s="89">
        <v>177.3</v>
      </c>
      <c r="H87" s="89"/>
      <c r="I87" s="89">
        <v>0</v>
      </c>
      <c r="J87" s="89">
        <v>357</v>
      </c>
      <c r="K87" s="89">
        <v>0</v>
      </c>
      <c r="L87" s="89">
        <v>178.5</v>
      </c>
      <c r="M87" s="89">
        <v>0</v>
      </c>
      <c r="N87" s="89">
        <v>176.81</v>
      </c>
      <c r="O87" s="89">
        <v>0</v>
      </c>
      <c r="P87" s="89">
        <v>354.6</v>
      </c>
      <c r="Q87" s="89">
        <v>0</v>
      </c>
      <c r="R87" s="89">
        <v>354.6</v>
      </c>
      <c r="S87" s="89">
        <v>0</v>
      </c>
      <c r="T87" s="89">
        <v>177.3</v>
      </c>
      <c r="U87" s="145">
        <v>1598.8099999999997</v>
      </c>
      <c r="V87" s="91"/>
      <c r="W87" s="92">
        <v>0</v>
      </c>
      <c r="X87" s="92">
        <v>2</v>
      </c>
      <c r="Y87" s="95">
        <v>0</v>
      </c>
      <c r="Z87" s="95">
        <v>1.0067681895093061</v>
      </c>
      <c r="AA87" s="95">
        <v>0</v>
      </c>
      <c r="AB87" s="95">
        <v>0.99723632261703321</v>
      </c>
      <c r="AC87" s="95">
        <v>0</v>
      </c>
      <c r="AD87" s="95">
        <v>2</v>
      </c>
      <c r="AE87" s="95">
        <v>0</v>
      </c>
      <c r="AF87" s="95">
        <v>2</v>
      </c>
      <c r="AG87" s="95">
        <v>0</v>
      </c>
      <c r="AH87" s="95">
        <v>1</v>
      </c>
      <c r="AI87" s="93">
        <v>0.75033370934386168</v>
      </c>
    </row>
    <row r="88" spans="1:35" x14ac:dyDescent="0.2">
      <c r="A88" s="69" t="s">
        <v>1591</v>
      </c>
      <c r="B88" s="74" t="s">
        <v>1078</v>
      </c>
      <c r="C88" s="74" t="s">
        <v>1079</v>
      </c>
      <c r="D88" s="74" t="s">
        <v>1067</v>
      </c>
      <c r="E88" s="68">
        <v>31001</v>
      </c>
      <c r="F88" s="89">
        <v>165.5</v>
      </c>
      <c r="G88" s="89">
        <v>164.39</v>
      </c>
      <c r="H88" s="89"/>
      <c r="I88" s="89">
        <v>165.5</v>
      </c>
      <c r="J88" s="89">
        <v>331</v>
      </c>
      <c r="K88" s="89">
        <v>165.5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328.78</v>
      </c>
      <c r="S88" s="89">
        <v>164.39</v>
      </c>
      <c r="T88" s="89">
        <v>0</v>
      </c>
      <c r="U88" s="145">
        <v>1155.17</v>
      </c>
      <c r="V88" s="91"/>
      <c r="W88" s="92">
        <v>1</v>
      </c>
      <c r="X88" s="92">
        <v>2</v>
      </c>
      <c r="Y88" s="95">
        <v>1.0067522355374416</v>
      </c>
      <c r="Z88" s="95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5">
        <v>2</v>
      </c>
      <c r="AG88" s="95">
        <v>1</v>
      </c>
      <c r="AH88" s="95">
        <v>0</v>
      </c>
      <c r="AI88" s="93">
        <v>0.5838960196281201</v>
      </c>
    </row>
    <row r="89" spans="1:35" x14ac:dyDescent="0.2">
      <c r="A89" s="69" t="s">
        <v>1592</v>
      </c>
      <c r="B89" s="74" t="s">
        <v>1080</v>
      </c>
      <c r="C89" s="74" t="s">
        <v>1081</v>
      </c>
      <c r="D89" s="74" t="s">
        <v>1067</v>
      </c>
      <c r="E89" s="68">
        <v>31001</v>
      </c>
      <c r="F89" s="89">
        <v>172</v>
      </c>
      <c r="G89" s="89">
        <v>170.85</v>
      </c>
      <c r="H89" s="89"/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145">
        <v>0</v>
      </c>
      <c r="V89" s="91"/>
      <c r="W89" s="92">
        <v>0</v>
      </c>
      <c r="X89" s="92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5">
        <v>0</v>
      </c>
      <c r="AE89" s="95">
        <v>0</v>
      </c>
      <c r="AF89" s="95">
        <v>0</v>
      </c>
      <c r="AG89" s="95">
        <v>0</v>
      </c>
      <c r="AH89" s="95">
        <v>0</v>
      </c>
      <c r="AI89" s="93">
        <v>0</v>
      </c>
    </row>
    <row r="90" spans="1:35" x14ac:dyDescent="0.2">
      <c r="A90" s="69" t="s">
        <v>1593</v>
      </c>
      <c r="B90" s="74" t="s">
        <v>1082</v>
      </c>
      <c r="C90" s="74" t="s">
        <v>1083</v>
      </c>
      <c r="D90" s="74" t="s">
        <v>1067</v>
      </c>
      <c r="E90" s="68">
        <v>31001</v>
      </c>
      <c r="F90" s="89">
        <v>178.5</v>
      </c>
      <c r="G90" s="89">
        <v>177.3</v>
      </c>
      <c r="H90" s="89"/>
      <c r="I90" s="89">
        <v>535.5</v>
      </c>
      <c r="J90" s="89">
        <v>357</v>
      </c>
      <c r="K90" s="89">
        <v>178.5</v>
      </c>
      <c r="L90" s="89">
        <v>0</v>
      </c>
      <c r="M90" s="89">
        <v>0</v>
      </c>
      <c r="N90" s="89">
        <v>0</v>
      </c>
      <c r="O90" s="89">
        <v>0</v>
      </c>
      <c r="P90" s="89">
        <v>177.3</v>
      </c>
      <c r="Q90" s="89">
        <v>0</v>
      </c>
      <c r="R90" s="89">
        <v>0</v>
      </c>
      <c r="S90" s="89">
        <v>0</v>
      </c>
      <c r="T90" s="89">
        <v>354.6</v>
      </c>
      <c r="U90" s="145">
        <v>1602.9</v>
      </c>
      <c r="V90" s="91"/>
      <c r="W90" s="92">
        <v>3</v>
      </c>
      <c r="X90" s="92">
        <v>2</v>
      </c>
      <c r="Y90" s="95">
        <v>1.0067681895093061</v>
      </c>
      <c r="Z90" s="95">
        <v>0</v>
      </c>
      <c r="AA90" s="95">
        <v>0</v>
      </c>
      <c r="AB90" s="95">
        <v>0</v>
      </c>
      <c r="AC90" s="95">
        <v>0</v>
      </c>
      <c r="AD90" s="95">
        <v>1</v>
      </c>
      <c r="AE90" s="95">
        <v>0</v>
      </c>
      <c r="AF90" s="95">
        <v>0</v>
      </c>
      <c r="AG90" s="95">
        <v>0</v>
      </c>
      <c r="AH90" s="95">
        <v>2</v>
      </c>
      <c r="AI90" s="93">
        <v>0.75056401579244214</v>
      </c>
    </row>
    <row r="91" spans="1:35" x14ac:dyDescent="0.2">
      <c r="A91" s="69" t="s">
        <v>1594</v>
      </c>
      <c r="B91" s="74" t="s">
        <v>1087</v>
      </c>
      <c r="C91" s="74" t="s">
        <v>1085</v>
      </c>
      <c r="D91" s="74" t="s">
        <v>1086</v>
      </c>
      <c r="E91" s="68">
        <v>31002</v>
      </c>
      <c r="F91" s="89">
        <v>59.5</v>
      </c>
      <c r="G91" s="89">
        <v>58.94</v>
      </c>
      <c r="H91" s="89"/>
      <c r="I91" s="89">
        <v>422.26</v>
      </c>
      <c r="J91" s="89">
        <v>416.5</v>
      </c>
      <c r="K91" s="89">
        <v>468.33</v>
      </c>
      <c r="L91" s="89">
        <v>535.5</v>
      </c>
      <c r="M91" s="89">
        <v>538.07000000000005</v>
      </c>
      <c r="N91" s="89">
        <v>573.67999999999995</v>
      </c>
      <c r="O91" s="89">
        <v>482.93</v>
      </c>
      <c r="P91" s="89">
        <v>458.22</v>
      </c>
      <c r="Q91" s="89">
        <v>548.14</v>
      </c>
      <c r="R91" s="89">
        <v>619.82000000000005</v>
      </c>
      <c r="S91" s="89">
        <v>679.78</v>
      </c>
      <c r="T91" s="89">
        <v>766.22</v>
      </c>
      <c r="U91" s="145">
        <v>6509.45</v>
      </c>
      <c r="V91" s="91"/>
      <c r="W91" s="92">
        <v>7.0968067226890756</v>
      </c>
      <c r="X91" s="92">
        <v>7</v>
      </c>
      <c r="Y91" s="95">
        <v>7.9458771632168306</v>
      </c>
      <c r="Z91" s="95">
        <v>9.0855106888361057</v>
      </c>
      <c r="AA91" s="95">
        <v>9.1291143535799133</v>
      </c>
      <c r="AB91" s="95">
        <v>9.7332880895826257</v>
      </c>
      <c r="AC91" s="95">
        <v>8.1935866983372918</v>
      </c>
      <c r="AD91" s="95">
        <v>7.774346793349169</v>
      </c>
      <c r="AE91" s="95">
        <v>9.2999660671869702</v>
      </c>
      <c r="AF91" s="95">
        <v>10.516118086189346</v>
      </c>
      <c r="AG91" s="95">
        <v>11.533423820834747</v>
      </c>
      <c r="AH91" s="95">
        <v>13.000000000000002</v>
      </c>
      <c r="AI91" s="93">
        <v>9.1923365403168393</v>
      </c>
    </row>
    <row r="92" spans="1:35" x14ac:dyDescent="0.2">
      <c r="A92" s="69" t="s">
        <v>1595</v>
      </c>
      <c r="B92" s="74" t="s">
        <v>1088</v>
      </c>
      <c r="C92" s="74" t="s">
        <v>1089</v>
      </c>
      <c r="D92" s="74" t="s">
        <v>1086</v>
      </c>
      <c r="E92" s="68">
        <v>31002</v>
      </c>
      <c r="F92" s="89">
        <v>59.5</v>
      </c>
      <c r="G92" s="89">
        <v>58.94</v>
      </c>
      <c r="H92" s="89"/>
      <c r="I92" s="89">
        <v>255.29</v>
      </c>
      <c r="J92" s="89">
        <v>297.5</v>
      </c>
      <c r="K92" s="89">
        <v>285.98</v>
      </c>
      <c r="L92" s="89">
        <v>253.87</v>
      </c>
      <c r="M92" s="89">
        <v>264.27999999999997</v>
      </c>
      <c r="N92" s="89">
        <v>192.54</v>
      </c>
      <c r="O92" s="89">
        <v>262.38</v>
      </c>
      <c r="P92" s="89">
        <v>258.58</v>
      </c>
      <c r="Q92" s="89">
        <v>241.65</v>
      </c>
      <c r="R92" s="89">
        <v>241.47</v>
      </c>
      <c r="S92" s="89">
        <v>200.39</v>
      </c>
      <c r="T92" s="89">
        <v>207.24</v>
      </c>
      <c r="U92" s="145">
        <v>2961.1699999999992</v>
      </c>
      <c r="V92" s="91"/>
      <c r="W92" s="92">
        <v>4.2905882352941171</v>
      </c>
      <c r="X92" s="92">
        <v>5</v>
      </c>
      <c r="Y92" s="95">
        <v>4.8520529351883273</v>
      </c>
      <c r="Z92" s="95">
        <v>4.307261621988463</v>
      </c>
      <c r="AA92" s="95">
        <v>4.4838819138106549</v>
      </c>
      <c r="AB92" s="95">
        <v>3.2667119104173734</v>
      </c>
      <c r="AC92" s="95">
        <v>4.4516457414319648</v>
      </c>
      <c r="AD92" s="95">
        <v>4.3871733966745845</v>
      </c>
      <c r="AE92" s="95">
        <v>4.0999321343739394</v>
      </c>
      <c r="AF92" s="95">
        <v>4.0968781812012214</v>
      </c>
      <c r="AG92" s="95">
        <v>3.3998982015609092</v>
      </c>
      <c r="AH92" s="95">
        <v>3.5161180861893455</v>
      </c>
      <c r="AI92" s="93">
        <v>4.1793451965109076</v>
      </c>
    </row>
    <row r="93" spans="1:35" x14ac:dyDescent="0.2">
      <c r="A93" s="69" t="s">
        <v>1596</v>
      </c>
      <c r="B93" s="74" t="s">
        <v>1090</v>
      </c>
      <c r="C93" s="74" t="s">
        <v>1091</v>
      </c>
      <c r="D93" s="74" t="s">
        <v>1086</v>
      </c>
      <c r="E93" s="68">
        <v>31002</v>
      </c>
      <c r="F93" s="89">
        <v>59.5</v>
      </c>
      <c r="G93" s="89">
        <v>58.94</v>
      </c>
      <c r="H93" s="89"/>
      <c r="I93" s="89">
        <v>264.87</v>
      </c>
      <c r="J93" s="89">
        <v>229.8</v>
      </c>
      <c r="K93" s="89">
        <v>228.41</v>
      </c>
      <c r="L93" s="89">
        <v>208.25</v>
      </c>
      <c r="M93" s="89">
        <v>260.49</v>
      </c>
      <c r="N93" s="89">
        <v>296.66000000000003</v>
      </c>
      <c r="O93" s="89">
        <v>404.98</v>
      </c>
      <c r="P93" s="89">
        <v>294.7</v>
      </c>
      <c r="Q93" s="89">
        <v>320.24</v>
      </c>
      <c r="R93" s="89">
        <v>311.82</v>
      </c>
      <c r="S93" s="89">
        <v>237.72</v>
      </c>
      <c r="T93" s="89">
        <v>235.76</v>
      </c>
      <c r="U93" s="145">
        <v>3293.7000000000007</v>
      </c>
      <c r="V93" s="91"/>
      <c r="W93" s="92">
        <v>4.4515966386554622</v>
      </c>
      <c r="X93" s="92">
        <v>3.8621848739495799</v>
      </c>
      <c r="Y93" s="95">
        <v>3.8752969121140142</v>
      </c>
      <c r="Z93" s="95">
        <v>3.5332541567695963</v>
      </c>
      <c r="AA93" s="95">
        <v>4.4195792331184256</v>
      </c>
      <c r="AB93" s="95">
        <v>5.0332541567695968</v>
      </c>
      <c r="AC93" s="95">
        <v>6.8710553104852394</v>
      </c>
      <c r="AD93" s="95">
        <v>5</v>
      </c>
      <c r="AE93" s="95">
        <v>5.4333220223956573</v>
      </c>
      <c r="AF93" s="95">
        <v>5.2904648795385141</v>
      </c>
      <c r="AG93" s="95">
        <v>4.0332541567695968</v>
      </c>
      <c r="AH93" s="95">
        <v>4</v>
      </c>
      <c r="AI93" s="93">
        <v>4.650271861713807</v>
      </c>
    </row>
    <row r="94" spans="1:35" x14ac:dyDescent="0.2">
      <c r="A94" s="69" t="s">
        <v>1597</v>
      </c>
      <c r="B94" s="74" t="s">
        <v>1092</v>
      </c>
      <c r="C94" s="74" t="s">
        <v>1093</v>
      </c>
      <c r="D94" s="74" t="s">
        <v>1086</v>
      </c>
      <c r="E94" s="68">
        <v>31002</v>
      </c>
      <c r="F94" s="89">
        <v>5.15</v>
      </c>
      <c r="G94" s="89">
        <v>5.0999999999999996</v>
      </c>
      <c r="H94" s="89"/>
      <c r="I94" s="89">
        <v>272.95</v>
      </c>
      <c r="J94" s="89">
        <v>242.05</v>
      </c>
      <c r="K94" s="89">
        <v>61.8</v>
      </c>
      <c r="L94" s="89">
        <v>25.75</v>
      </c>
      <c r="M94" s="89">
        <v>30.6</v>
      </c>
      <c r="N94" s="89">
        <v>15.3</v>
      </c>
      <c r="O94" s="89">
        <v>0</v>
      </c>
      <c r="P94" s="89">
        <v>0</v>
      </c>
      <c r="Q94" s="89">
        <v>0</v>
      </c>
      <c r="R94" s="89">
        <v>127.5</v>
      </c>
      <c r="S94" s="89">
        <v>51</v>
      </c>
      <c r="T94" s="89">
        <v>25.5</v>
      </c>
      <c r="U94" s="145">
        <v>852.44999999999993</v>
      </c>
      <c r="V94" s="91"/>
      <c r="W94" s="92">
        <v>52.999999999999993</v>
      </c>
      <c r="X94" s="92">
        <v>47</v>
      </c>
      <c r="Y94" s="95">
        <v>12.117647058823529</v>
      </c>
      <c r="Z94" s="95">
        <v>5.049019607843138</v>
      </c>
      <c r="AA94" s="95">
        <v>6.0000000000000009</v>
      </c>
      <c r="AB94" s="95">
        <v>3.0000000000000004</v>
      </c>
      <c r="AC94" s="95">
        <v>0</v>
      </c>
      <c r="AD94" s="95">
        <v>0</v>
      </c>
      <c r="AE94" s="95">
        <v>0</v>
      </c>
      <c r="AF94" s="95">
        <v>25</v>
      </c>
      <c r="AG94" s="95">
        <v>10</v>
      </c>
      <c r="AH94" s="95">
        <v>5</v>
      </c>
      <c r="AI94" s="93">
        <v>13.847222222222223</v>
      </c>
    </row>
    <row r="95" spans="1:35" x14ac:dyDescent="0.2">
      <c r="A95" s="69" t="s">
        <v>1598</v>
      </c>
      <c r="B95" s="74" t="s">
        <v>1094</v>
      </c>
      <c r="C95" s="74" t="s">
        <v>1095</v>
      </c>
      <c r="D95" s="74" t="s">
        <v>1086</v>
      </c>
      <c r="E95" s="68">
        <v>31002</v>
      </c>
      <c r="F95" s="89">
        <v>6.1</v>
      </c>
      <c r="G95" s="89">
        <v>6.04</v>
      </c>
      <c r="H95" s="89"/>
      <c r="I95" s="89">
        <v>0</v>
      </c>
      <c r="J95" s="89">
        <v>79.3</v>
      </c>
      <c r="K95" s="89">
        <v>164.7</v>
      </c>
      <c r="L95" s="89">
        <v>0</v>
      </c>
      <c r="M95" s="89">
        <v>0</v>
      </c>
      <c r="N95" s="89">
        <v>96.64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145">
        <v>340.64</v>
      </c>
      <c r="V95" s="91"/>
      <c r="W95" s="92">
        <v>0</v>
      </c>
      <c r="X95" s="92">
        <v>13</v>
      </c>
      <c r="Y95" s="95">
        <v>27.268211920529801</v>
      </c>
      <c r="Z95" s="95">
        <v>0</v>
      </c>
      <c r="AA95" s="95">
        <v>0</v>
      </c>
      <c r="AB95" s="95">
        <v>16</v>
      </c>
      <c r="AC95" s="95">
        <v>0</v>
      </c>
      <c r="AD95" s="95">
        <v>0</v>
      </c>
      <c r="AE95" s="95">
        <v>0</v>
      </c>
      <c r="AF95" s="95">
        <v>0</v>
      </c>
      <c r="AG95" s="95">
        <v>0</v>
      </c>
      <c r="AH95" s="95">
        <v>0</v>
      </c>
      <c r="AI95" s="93">
        <v>4.6890176600441498</v>
      </c>
    </row>
    <row r="96" spans="1:35" x14ac:dyDescent="0.2">
      <c r="A96" s="69" t="s">
        <v>1599</v>
      </c>
      <c r="B96" s="74" t="s">
        <v>1096</v>
      </c>
      <c r="C96" s="74" t="s">
        <v>1097</v>
      </c>
      <c r="D96" s="74" t="s">
        <v>1086</v>
      </c>
      <c r="E96" s="68">
        <v>31002</v>
      </c>
      <c r="F96" s="89">
        <v>7.15</v>
      </c>
      <c r="G96" s="89">
        <v>7.08</v>
      </c>
      <c r="H96" s="89"/>
      <c r="I96" s="89">
        <v>221.65</v>
      </c>
      <c r="J96" s="89">
        <v>228.8</v>
      </c>
      <c r="K96" s="89">
        <v>114.4</v>
      </c>
      <c r="L96" s="89">
        <v>121.55</v>
      </c>
      <c r="M96" s="89">
        <v>0</v>
      </c>
      <c r="N96" s="89">
        <v>21.24</v>
      </c>
      <c r="O96" s="89">
        <v>0</v>
      </c>
      <c r="P96" s="89">
        <v>212.4</v>
      </c>
      <c r="Q96" s="89">
        <v>0</v>
      </c>
      <c r="R96" s="89">
        <v>205.32</v>
      </c>
      <c r="S96" s="89">
        <v>0</v>
      </c>
      <c r="T96" s="89">
        <v>155.76</v>
      </c>
      <c r="U96" s="145">
        <v>1281.1199999999999</v>
      </c>
      <c r="V96" s="91"/>
      <c r="W96" s="92">
        <v>31</v>
      </c>
      <c r="X96" s="92">
        <v>32</v>
      </c>
      <c r="Y96" s="95">
        <v>16.158192090395481</v>
      </c>
      <c r="Z96" s="95">
        <v>17.168079096045197</v>
      </c>
      <c r="AA96" s="95">
        <v>0</v>
      </c>
      <c r="AB96" s="95">
        <v>2.9999999999999996</v>
      </c>
      <c r="AC96" s="95">
        <v>0</v>
      </c>
      <c r="AD96" s="95">
        <v>30</v>
      </c>
      <c r="AE96" s="95">
        <v>0</v>
      </c>
      <c r="AF96" s="95">
        <v>29</v>
      </c>
      <c r="AG96" s="95">
        <v>0</v>
      </c>
      <c r="AH96" s="95">
        <v>22</v>
      </c>
      <c r="AI96" s="93">
        <v>15.027189265536725</v>
      </c>
    </row>
    <row r="97" spans="1:35" x14ac:dyDescent="0.2">
      <c r="A97" s="69" t="s">
        <v>1600</v>
      </c>
      <c r="B97" s="74" t="s">
        <v>1099</v>
      </c>
      <c r="C97" s="74" t="s">
        <v>1100</v>
      </c>
      <c r="D97" s="74" t="s">
        <v>1041</v>
      </c>
      <c r="E97" s="68">
        <v>31000</v>
      </c>
      <c r="F97" s="89">
        <v>95</v>
      </c>
      <c r="G97" s="89">
        <v>94.4</v>
      </c>
      <c r="H97" s="89"/>
      <c r="I97" s="89">
        <v>190</v>
      </c>
      <c r="J97" s="89">
        <v>190</v>
      </c>
      <c r="K97" s="89">
        <v>190</v>
      </c>
      <c r="L97" s="89">
        <v>0</v>
      </c>
      <c r="M97" s="89">
        <v>188.4</v>
      </c>
      <c r="N97" s="89">
        <v>188.4</v>
      </c>
      <c r="O97" s="89">
        <v>188.4</v>
      </c>
      <c r="P97" s="89">
        <v>188.8</v>
      </c>
      <c r="Q97" s="89">
        <v>283.2</v>
      </c>
      <c r="R97" s="89">
        <v>188.8</v>
      </c>
      <c r="S97" s="89">
        <v>188.8</v>
      </c>
      <c r="T97" s="89">
        <v>188.8</v>
      </c>
      <c r="U97" s="145">
        <v>2173.6</v>
      </c>
      <c r="V97" s="91"/>
      <c r="W97" s="92">
        <v>2</v>
      </c>
      <c r="X97" s="92">
        <v>2</v>
      </c>
      <c r="Y97" s="95">
        <v>2.0127118644067794</v>
      </c>
      <c r="Z97" s="95">
        <v>0</v>
      </c>
      <c r="AA97" s="95">
        <v>1.9957627118644068</v>
      </c>
      <c r="AB97" s="95">
        <v>1.9957627118644068</v>
      </c>
      <c r="AC97" s="95">
        <v>1.9957627118644068</v>
      </c>
      <c r="AD97" s="95">
        <v>2</v>
      </c>
      <c r="AE97" s="95">
        <v>2.9999999999999996</v>
      </c>
      <c r="AF97" s="95">
        <v>2</v>
      </c>
      <c r="AG97" s="95">
        <v>2</v>
      </c>
      <c r="AH97" s="95">
        <v>2</v>
      </c>
      <c r="AI97" s="93">
        <v>1.9166666666666667</v>
      </c>
    </row>
    <row r="98" spans="1:35" x14ac:dyDescent="0.2">
      <c r="A98" s="69" t="s">
        <v>1601</v>
      </c>
      <c r="B98" s="74" t="s">
        <v>1098</v>
      </c>
      <c r="C98" s="74" t="s">
        <v>1167</v>
      </c>
      <c r="D98" s="74" t="s">
        <v>1041</v>
      </c>
      <c r="E98" s="68">
        <v>31000</v>
      </c>
      <c r="F98" s="89">
        <v>10.5</v>
      </c>
      <c r="G98" s="89">
        <v>10.4</v>
      </c>
      <c r="H98" s="89"/>
      <c r="I98" s="89">
        <v>42</v>
      </c>
      <c r="J98" s="89">
        <v>42</v>
      </c>
      <c r="K98" s="89">
        <v>42</v>
      </c>
      <c r="L98" s="89">
        <v>52.5</v>
      </c>
      <c r="M98" s="89">
        <v>41.6</v>
      </c>
      <c r="N98" s="89">
        <v>41.6</v>
      </c>
      <c r="O98" s="89">
        <v>52</v>
      </c>
      <c r="P98" s="89">
        <v>41.69</v>
      </c>
      <c r="Q98" s="89">
        <v>52.03</v>
      </c>
      <c r="R98" s="89">
        <v>41.6</v>
      </c>
      <c r="S98" s="89">
        <v>31.2</v>
      </c>
      <c r="T98" s="89">
        <v>52</v>
      </c>
      <c r="U98" s="145">
        <v>532.22</v>
      </c>
      <c r="V98" s="91"/>
      <c r="W98" s="92">
        <v>4</v>
      </c>
      <c r="X98" s="92">
        <v>4</v>
      </c>
      <c r="Y98" s="95">
        <v>4.0384615384615383</v>
      </c>
      <c r="Z98" s="95">
        <v>5.0480769230769225</v>
      </c>
      <c r="AA98" s="95">
        <v>4</v>
      </c>
      <c r="AB98" s="95">
        <v>4</v>
      </c>
      <c r="AC98" s="95">
        <v>5</v>
      </c>
      <c r="AD98" s="95">
        <v>4.0086538461538455</v>
      </c>
      <c r="AE98" s="95">
        <v>5.0028846153846152</v>
      </c>
      <c r="AF98" s="95">
        <v>4</v>
      </c>
      <c r="AG98" s="95">
        <v>3</v>
      </c>
      <c r="AH98" s="95">
        <v>5</v>
      </c>
      <c r="AI98" s="93">
        <v>4.258173076923077</v>
      </c>
    </row>
    <row r="99" spans="1:35" x14ac:dyDescent="0.2">
      <c r="A99" s="69" t="s">
        <v>1602</v>
      </c>
      <c r="B99" s="74" t="s">
        <v>1110</v>
      </c>
      <c r="C99" s="74" t="s">
        <v>1109</v>
      </c>
      <c r="D99" s="74" t="s">
        <v>1041</v>
      </c>
      <c r="E99" s="68">
        <v>31000</v>
      </c>
      <c r="F99" s="89">
        <v>19.850000000000001</v>
      </c>
      <c r="G99" s="89">
        <v>19.66</v>
      </c>
      <c r="H99" s="89"/>
      <c r="I99" s="89">
        <v>163.92</v>
      </c>
      <c r="J99" s="89">
        <v>169.75</v>
      </c>
      <c r="K99" s="89">
        <v>206.19</v>
      </c>
      <c r="L99" s="89">
        <v>224.97</v>
      </c>
      <c r="M99" s="89">
        <v>228.95</v>
      </c>
      <c r="N99" s="89">
        <v>227.41</v>
      </c>
      <c r="O99" s="89">
        <v>235.28</v>
      </c>
      <c r="P99" s="89">
        <v>224.5</v>
      </c>
      <c r="Q99" s="89">
        <v>255.58</v>
      </c>
      <c r="R99" s="89">
        <v>230.85</v>
      </c>
      <c r="S99" s="89">
        <v>241.16</v>
      </c>
      <c r="T99" s="89">
        <v>279.05</v>
      </c>
      <c r="U99" s="145">
        <v>2687.61</v>
      </c>
      <c r="V99" s="91"/>
      <c r="W99" s="92">
        <v>8.2579345088161205</v>
      </c>
      <c r="X99" s="92">
        <v>8.5516372795969762</v>
      </c>
      <c r="Y99" s="95">
        <v>10.487792472024415</v>
      </c>
      <c r="Z99" s="95">
        <v>11.443031536113937</v>
      </c>
      <c r="AA99" s="95">
        <v>11.645473041709053</v>
      </c>
      <c r="AB99" s="95">
        <v>11.567141403865717</v>
      </c>
      <c r="AC99" s="95">
        <v>11.967446592065107</v>
      </c>
      <c r="AD99" s="95">
        <v>11.419125127161749</v>
      </c>
      <c r="AE99" s="95">
        <v>13</v>
      </c>
      <c r="AF99" s="95">
        <v>11.742115971515767</v>
      </c>
      <c r="AG99" s="95">
        <v>12.266531027466938</v>
      </c>
      <c r="AH99" s="95">
        <v>14.193794506612411</v>
      </c>
      <c r="AI99" s="93">
        <v>11.378501955579017</v>
      </c>
    </row>
    <row r="100" spans="1:35" x14ac:dyDescent="0.2">
      <c r="A100" s="69" t="s">
        <v>1686</v>
      </c>
      <c r="B100" s="74" t="s">
        <v>1111</v>
      </c>
      <c r="C100" s="74" t="s">
        <v>1109</v>
      </c>
      <c r="D100" s="74"/>
      <c r="F100" s="89"/>
      <c r="G100" s="89">
        <v>10.48</v>
      </c>
      <c r="H100" s="89"/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10.45</v>
      </c>
      <c r="O100" s="89">
        <v>10.45</v>
      </c>
      <c r="P100" s="89">
        <v>0</v>
      </c>
      <c r="Q100" s="89">
        <v>10.48</v>
      </c>
      <c r="R100" s="89">
        <v>0</v>
      </c>
      <c r="S100" s="89">
        <v>10.48</v>
      </c>
      <c r="T100" s="89">
        <v>10.48</v>
      </c>
      <c r="U100" s="145">
        <v>52.34</v>
      </c>
      <c r="V100" s="91"/>
      <c r="W100" s="92"/>
      <c r="X100" s="92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3"/>
    </row>
    <row r="101" spans="1:35" x14ac:dyDescent="0.2">
      <c r="A101" s="69" t="s">
        <v>1687</v>
      </c>
      <c r="B101" s="74" t="s">
        <v>1671</v>
      </c>
      <c r="C101" s="74" t="s">
        <v>1672</v>
      </c>
      <c r="D101" s="74"/>
      <c r="F101" s="89"/>
      <c r="G101" s="89">
        <v>59.59</v>
      </c>
      <c r="H101" s="89"/>
      <c r="I101" s="89">
        <v>0</v>
      </c>
      <c r="J101" s="89">
        <v>0</v>
      </c>
      <c r="K101" s="89">
        <v>0</v>
      </c>
      <c r="L101" s="89">
        <v>0</v>
      </c>
      <c r="M101" s="89">
        <v>59.43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145">
        <v>59.43</v>
      </c>
      <c r="V101" s="91"/>
      <c r="W101" s="92"/>
      <c r="X101" s="92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3"/>
    </row>
    <row r="102" spans="1:35" x14ac:dyDescent="0.2">
      <c r="A102" s="69" t="s">
        <v>1603</v>
      </c>
      <c r="B102" s="74" t="s">
        <v>1116</v>
      </c>
      <c r="C102" s="74" t="s">
        <v>1117</v>
      </c>
      <c r="D102" s="74" t="s">
        <v>1041</v>
      </c>
      <c r="E102" s="68">
        <v>31000</v>
      </c>
      <c r="F102" s="89">
        <v>3</v>
      </c>
      <c r="G102" s="89">
        <v>2.98</v>
      </c>
      <c r="H102" s="89"/>
      <c r="I102" s="89">
        <v>405</v>
      </c>
      <c r="J102" s="89">
        <v>390</v>
      </c>
      <c r="K102" s="89">
        <v>375</v>
      </c>
      <c r="L102" s="89">
        <v>255</v>
      </c>
      <c r="M102" s="89">
        <v>282.33</v>
      </c>
      <c r="N102" s="89">
        <v>332.64</v>
      </c>
      <c r="O102" s="89">
        <v>302.94</v>
      </c>
      <c r="P102" s="89">
        <v>241.38</v>
      </c>
      <c r="Q102" s="89">
        <v>250.32</v>
      </c>
      <c r="R102" s="89">
        <v>420.18</v>
      </c>
      <c r="S102" s="89">
        <v>226.48</v>
      </c>
      <c r="T102" s="89">
        <v>306.94</v>
      </c>
      <c r="U102" s="145">
        <v>3788.21</v>
      </c>
      <c r="V102" s="91"/>
      <c r="W102" s="92">
        <v>135</v>
      </c>
      <c r="X102" s="92">
        <v>130</v>
      </c>
      <c r="Y102" s="95">
        <v>125.83892617449665</v>
      </c>
      <c r="Z102" s="95">
        <v>85.570469798657712</v>
      </c>
      <c r="AA102" s="95">
        <v>94.741610738255034</v>
      </c>
      <c r="AB102" s="95">
        <v>111.6241610738255</v>
      </c>
      <c r="AC102" s="95">
        <v>101.65771812080537</v>
      </c>
      <c r="AD102" s="95">
        <v>81</v>
      </c>
      <c r="AE102" s="95">
        <v>84</v>
      </c>
      <c r="AF102" s="95">
        <v>141</v>
      </c>
      <c r="AG102" s="95">
        <v>76</v>
      </c>
      <c r="AH102" s="95">
        <v>103</v>
      </c>
      <c r="AI102" s="93">
        <v>105.78607382550335</v>
      </c>
    </row>
    <row r="103" spans="1:35" x14ac:dyDescent="0.2">
      <c r="A103" s="69" t="s">
        <v>1604</v>
      </c>
      <c r="B103" s="74" t="s">
        <v>1118</v>
      </c>
      <c r="C103" s="74" t="s">
        <v>1119</v>
      </c>
      <c r="D103" s="74" t="s">
        <v>1041</v>
      </c>
      <c r="E103" s="68">
        <v>31000</v>
      </c>
      <c r="F103" s="89">
        <v>60</v>
      </c>
      <c r="G103" s="89">
        <v>59.59</v>
      </c>
      <c r="H103" s="89"/>
      <c r="I103" s="89">
        <v>180</v>
      </c>
      <c r="J103" s="89">
        <v>120</v>
      </c>
      <c r="K103" s="89">
        <v>120</v>
      </c>
      <c r="L103" s="89">
        <v>60</v>
      </c>
      <c r="M103" s="89">
        <v>118.86</v>
      </c>
      <c r="N103" s="89">
        <v>0</v>
      </c>
      <c r="O103" s="89">
        <v>59.43</v>
      </c>
      <c r="P103" s="89">
        <v>0</v>
      </c>
      <c r="Q103" s="89">
        <v>0</v>
      </c>
      <c r="R103" s="89">
        <v>178.77</v>
      </c>
      <c r="S103" s="89">
        <v>119.18</v>
      </c>
      <c r="T103" s="89">
        <v>178.77</v>
      </c>
      <c r="U103" s="145">
        <v>1135.01</v>
      </c>
      <c r="V103" s="91"/>
      <c r="W103" s="92">
        <v>3</v>
      </c>
      <c r="X103" s="92">
        <v>2</v>
      </c>
      <c r="Y103" s="95">
        <v>2.0137606981037086</v>
      </c>
      <c r="Z103" s="95">
        <v>1.0068803490518543</v>
      </c>
      <c r="AA103" s="95">
        <v>1.9946299714717233</v>
      </c>
      <c r="AB103" s="95">
        <v>0</v>
      </c>
      <c r="AC103" s="95">
        <v>0.99731498573586164</v>
      </c>
      <c r="AD103" s="95">
        <v>0</v>
      </c>
      <c r="AE103" s="95">
        <v>0</v>
      </c>
      <c r="AF103" s="95">
        <v>3</v>
      </c>
      <c r="AG103" s="95">
        <v>2</v>
      </c>
      <c r="AH103" s="95">
        <v>3</v>
      </c>
      <c r="AI103" s="93">
        <v>1.5843821670302622</v>
      </c>
    </row>
    <row r="104" spans="1:35" x14ac:dyDescent="0.2">
      <c r="A104" s="69" t="s">
        <v>1688</v>
      </c>
      <c r="B104" s="74" t="s">
        <v>1120</v>
      </c>
      <c r="C104" s="74" t="s">
        <v>1119</v>
      </c>
      <c r="D104" s="74"/>
      <c r="F104" s="89"/>
      <c r="G104" s="89">
        <v>111.75</v>
      </c>
      <c r="H104" s="89"/>
      <c r="I104" s="89">
        <v>112.5</v>
      </c>
      <c r="J104" s="89">
        <v>0</v>
      </c>
      <c r="K104" s="89">
        <v>0</v>
      </c>
      <c r="L104" s="89">
        <v>28.13</v>
      </c>
      <c r="M104" s="89">
        <v>0</v>
      </c>
      <c r="N104" s="89">
        <v>167.16</v>
      </c>
      <c r="O104" s="89">
        <v>83.58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145">
        <v>391.36999999999995</v>
      </c>
      <c r="V104" s="91"/>
      <c r="W104" s="92"/>
      <c r="X104" s="92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</row>
    <row r="105" spans="1:35" x14ac:dyDescent="0.2">
      <c r="B105" s="74"/>
      <c r="C105" s="96" t="s">
        <v>1122</v>
      </c>
      <c r="D105" s="74"/>
      <c r="F105" s="89"/>
      <c r="G105" s="89"/>
      <c r="H105" s="89"/>
      <c r="I105" s="98">
        <v>7166.94</v>
      </c>
      <c r="J105" s="98">
        <v>7637.7000000000007</v>
      </c>
      <c r="K105" s="98">
        <v>6792.8099999999986</v>
      </c>
      <c r="L105" s="98">
        <v>5291.39</v>
      </c>
      <c r="M105" s="98">
        <v>5304.05</v>
      </c>
      <c r="N105" s="98">
        <v>5796.31</v>
      </c>
      <c r="O105" s="98">
        <v>5555.8399999999992</v>
      </c>
      <c r="P105" s="98">
        <v>5113.1999999999989</v>
      </c>
      <c r="Q105" s="98">
        <v>5068.6499999999987</v>
      </c>
      <c r="R105" s="98">
        <v>19236.699999999997</v>
      </c>
      <c r="S105" s="98">
        <v>4837.9399999999987</v>
      </c>
      <c r="T105" s="98">
        <v>6882.31</v>
      </c>
      <c r="U105" s="98">
        <v>85075.209999999977</v>
      </c>
      <c r="V105" s="100"/>
      <c r="W105" s="290">
        <v>18.638991596638657</v>
      </c>
      <c r="X105" s="99">
        <v>18.928851540616247</v>
      </c>
      <c r="Y105" s="99">
        <v>18.524695379510796</v>
      </c>
      <c r="Z105" s="99">
        <v>17.666596424390445</v>
      </c>
      <c r="AA105" s="99">
        <v>18.232575500508993</v>
      </c>
      <c r="AB105" s="99">
        <v>18.766587490102932</v>
      </c>
      <c r="AC105" s="99">
        <v>19.516287750254495</v>
      </c>
      <c r="AD105" s="99">
        <v>18.161520190023754</v>
      </c>
      <c r="AE105" s="99">
        <v>18.833220223956566</v>
      </c>
      <c r="AF105" s="99">
        <v>21.703461146929083</v>
      </c>
      <c r="AG105" s="99">
        <v>19.299909512498584</v>
      </c>
      <c r="AH105" s="99">
        <v>21.416118086189346</v>
      </c>
      <c r="AI105" s="99">
        <v>19.140734570134992</v>
      </c>
    </row>
    <row r="106" spans="1:35" x14ac:dyDescent="0.2">
      <c r="B106" s="74"/>
      <c r="C106" s="74"/>
      <c r="D106" s="74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136"/>
      <c r="V106" s="137"/>
      <c r="W106" s="92"/>
      <c r="X106" s="92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1:35" x14ac:dyDescent="0.2">
      <c r="B107" s="104" t="s">
        <v>1123</v>
      </c>
      <c r="C107" s="74"/>
      <c r="D107" s="74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136"/>
      <c r="V107" s="137"/>
      <c r="W107" s="92"/>
      <c r="X107" s="92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1:35" x14ac:dyDescent="0.2">
      <c r="A108" s="69" t="s">
        <v>1605</v>
      </c>
      <c r="B108" s="74" t="s">
        <v>1124</v>
      </c>
      <c r="C108" s="74" t="s">
        <v>1125</v>
      </c>
      <c r="D108" s="74" t="s">
        <v>1126</v>
      </c>
      <c r="E108" s="68">
        <v>31005</v>
      </c>
      <c r="F108" s="89">
        <v>164.34</v>
      </c>
      <c r="G108" s="89">
        <v>164.34</v>
      </c>
      <c r="H108" s="89"/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294.44</v>
      </c>
      <c r="U108" s="145">
        <v>294.44</v>
      </c>
      <c r="V108" s="91"/>
      <c r="W108" s="92">
        <v>0</v>
      </c>
      <c r="X108" s="92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0</v>
      </c>
      <c r="AH108" s="95">
        <v>1.7916514543020567</v>
      </c>
      <c r="AI108" s="93">
        <v>0.14930428785850472</v>
      </c>
    </row>
    <row r="109" spans="1:35" x14ac:dyDescent="0.2">
      <c r="A109" s="69" t="s">
        <v>1606</v>
      </c>
      <c r="B109" s="74" t="s">
        <v>1127</v>
      </c>
      <c r="C109" s="74" t="s">
        <v>1511</v>
      </c>
      <c r="D109" s="74"/>
      <c r="F109" s="89">
        <v>112.64</v>
      </c>
      <c r="G109" s="89">
        <v>112.38</v>
      </c>
      <c r="H109" s="89"/>
      <c r="I109" s="89">
        <v>10166.879999999999</v>
      </c>
      <c r="J109" s="89">
        <v>7364.39</v>
      </c>
      <c r="K109" s="89">
        <v>5158.6899999999996</v>
      </c>
      <c r="L109" s="89">
        <v>5576.29</v>
      </c>
      <c r="M109" s="89">
        <v>6359.62</v>
      </c>
      <c r="N109" s="89">
        <v>5331.31</v>
      </c>
      <c r="O109" s="89">
        <v>5829.16</v>
      </c>
      <c r="P109" s="89">
        <v>5831.41</v>
      </c>
      <c r="Q109" s="89">
        <v>4487.37</v>
      </c>
      <c r="R109" s="89">
        <v>9298.32</v>
      </c>
      <c r="S109" s="89">
        <v>3926.57</v>
      </c>
      <c r="T109" s="89">
        <v>5828.05</v>
      </c>
      <c r="U109" s="145">
        <v>75158.060000000012</v>
      </c>
      <c r="V109" s="91"/>
      <c r="W109" s="92">
        <v>90.259943181818173</v>
      </c>
      <c r="X109" s="92">
        <v>65.3798828125</v>
      </c>
      <c r="Y109" s="95">
        <v>45.903986474461647</v>
      </c>
      <c r="Z109" s="95">
        <v>49.619950169069234</v>
      </c>
      <c r="AA109" s="95">
        <v>56.590318562021714</v>
      </c>
      <c r="AB109" s="95">
        <v>47.440024915465393</v>
      </c>
      <c r="AC109" s="95">
        <v>51.870083644776649</v>
      </c>
      <c r="AD109" s="95">
        <v>51.890105000889839</v>
      </c>
      <c r="AE109" s="95">
        <v>39.930325680726106</v>
      </c>
      <c r="AF109" s="95">
        <v>82.739989321943412</v>
      </c>
      <c r="AG109" s="95">
        <v>34.940113899270337</v>
      </c>
      <c r="AH109" s="95">
        <v>51.860206442427483</v>
      </c>
      <c r="AI109" s="93">
        <v>55.702077508780839</v>
      </c>
    </row>
    <row r="110" spans="1:35" x14ac:dyDescent="0.2">
      <c r="A110" s="69" t="s">
        <v>1689</v>
      </c>
      <c r="B110" s="74" t="s">
        <v>1673</v>
      </c>
      <c r="C110" s="74" t="s">
        <v>1690</v>
      </c>
      <c r="D110" s="74"/>
      <c r="F110" s="89"/>
      <c r="G110" s="89">
        <v>0</v>
      </c>
      <c r="H110" s="89"/>
      <c r="I110" s="89">
        <v>0</v>
      </c>
      <c r="J110" s="89">
        <v>0</v>
      </c>
      <c r="K110" s="89">
        <v>586.5</v>
      </c>
      <c r="L110" s="89">
        <v>119.85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145">
        <v>706.35</v>
      </c>
      <c r="V110" s="91"/>
      <c r="W110" s="92"/>
      <c r="X110" s="92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</row>
    <row r="111" spans="1:35" x14ac:dyDescent="0.2">
      <c r="A111" s="69" t="s">
        <v>1691</v>
      </c>
      <c r="B111" s="74" t="s">
        <v>1674</v>
      </c>
      <c r="C111" s="74" t="s">
        <v>1692</v>
      </c>
      <c r="D111" s="74"/>
      <c r="F111" s="89"/>
      <c r="G111" s="89">
        <v>0</v>
      </c>
      <c r="H111" s="89"/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1210.45</v>
      </c>
      <c r="S111" s="89">
        <v>0</v>
      </c>
      <c r="T111" s="89">
        <v>0</v>
      </c>
      <c r="U111" s="145">
        <v>1210.45</v>
      </c>
      <c r="V111" s="91"/>
      <c r="W111" s="92"/>
      <c r="X111" s="92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</row>
    <row r="112" spans="1:35" x14ac:dyDescent="0.2">
      <c r="B112" s="74"/>
      <c r="C112" s="74"/>
      <c r="D112" s="74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145">
        <v>0</v>
      </c>
      <c r="V112" s="91"/>
      <c r="W112" s="92"/>
      <c r="X112" s="92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</row>
    <row r="113" spans="2:35" x14ac:dyDescent="0.2">
      <c r="B113" s="74"/>
      <c r="C113" s="96" t="s">
        <v>1128</v>
      </c>
      <c r="D113" s="74"/>
      <c r="F113" s="89"/>
      <c r="G113" s="89"/>
      <c r="H113" s="89"/>
      <c r="I113" s="98">
        <v>10166.879999999999</v>
      </c>
      <c r="J113" s="98">
        <v>7364.39</v>
      </c>
      <c r="K113" s="98">
        <v>5745.19</v>
      </c>
      <c r="L113" s="98">
        <v>5696.14</v>
      </c>
      <c r="M113" s="98">
        <v>6359.62</v>
      </c>
      <c r="N113" s="98">
        <v>5331.31</v>
      </c>
      <c r="O113" s="98">
        <v>5829.16</v>
      </c>
      <c r="P113" s="98">
        <v>5831.41</v>
      </c>
      <c r="Q113" s="98">
        <v>4487.37</v>
      </c>
      <c r="R113" s="98">
        <v>9298.32</v>
      </c>
      <c r="S113" s="98">
        <v>3926.57</v>
      </c>
      <c r="T113" s="98">
        <v>6122.49</v>
      </c>
      <c r="U113" s="98">
        <v>77369.300000000017</v>
      </c>
      <c r="V113" s="100"/>
      <c r="W113" s="98">
        <v>90.259943181818173</v>
      </c>
      <c r="X113" s="98">
        <v>65.3798828125</v>
      </c>
      <c r="Y113" s="98">
        <v>45.903986474461647</v>
      </c>
      <c r="Z113" s="98">
        <v>49.619950169069234</v>
      </c>
      <c r="AA113" s="98">
        <v>56.590318562021714</v>
      </c>
      <c r="AB113" s="98">
        <v>47.440024915465393</v>
      </c>
      <c r="AC113" s="98">
        <v>51.870083644776649</v>
      </c>
      <c r="AD113" s="98">
        <v>51.890105000889839</v>
      </c>
      <c r="AE113" s="98">
        <v>39.930325680726106</v>
      </c>
      <c r="AF113" s="98">
        <v>82.739989321943412</v>
      </c>
      <c r="AG113" s="98">
        <v>34.940113899270337</v>
      </c>
      <c r="AH113" s="98">
        <v>53.651857896729538</v>
      </c>
      <c r="AI113" s="93">
        <v>55.851381796639345</v>
      </c>
    </row>
    <row r="114" spans="2:35" x14ac:dyDescent="0.2">
      <c r="B114" s="74"/>
      <c r="F114" s="89"/>
      <c r="G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167"/>
      <c r="V114" s="173"/>
      <c r="W114" s="92"/>
      <c r="X114" s="92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</row>
    <row r="115" spans="2:35" x14ac:dyDescent="0.2">
      <c r="F115" s="89"/>
      <c r="G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W115" s="92"/>
      <c r="X115" s="92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</row>
    <row r="116" spans="2:35" s="108" customFormat="1" x14ac:dyDescent="0.2">
      <c r="B116" s="66" t="s">
        <v>1129</v>
      </c>
      <c r="C116" s="66"/>
      <c r="D116" s="66"/>
      <c r="E116" s="77"/>
      <c r="F116" s="89"/>
      <c r="G116" s="89"/>
      <c r="H116" s="66"/>
      <c r="I116" s="124">
        <v>17333.82</v>
      </c>
      <c r="J116" s="124">
        <v>15002.09</v>
      </c>
      <c r="K116" s="124">
        <v>12537.999999999998</v>
      </c>
      <c r="L116" s="124">
        <v>10987.53</v>
      </c>
      <c r="M116" s="124">
        <v>11663.67</v>
      </c>
      <c r="N116" s="124">
        <v>11127.62</v>
      </c>
      <c r="O116" s="124">
        <v>11385</v>
      </c>
      <c r="P116" s="124">
        <v>10944.609999999999</v>
      </c>
      <c r="Q116" s="124">
        <v>9556.0199999999986</v>
      </c>
      <c r="R116" s="124">
        <v>28535.019999999997</v>
      </c>
      <c r="S116" s="124">
        <v>8764.5099999999984</v>
      </c>
      <c r="T116" s="124">
        <v>13004.8</v>
      </c>
      <c r="U116" s="174">
        <v>160842.69</v>
      </c>
      <c r="V116" s="126"/>
      <c r="W116" s="124">
        <v>108.89893477845683</v>
      </c>
      <c r="X116" s="124">
        <v>84.30873435311625</v>
      </c>
      <c r="Y116" s="124">
        <v>64.428681853972449</v>
      </c>
      <c r="Z116" s="124">
        <v>67.286546593459676</v>
      </c>
      <c r="AA116" s="124">
        <v>74.822894062530708</v>
      </c>
      <c r="AB116" s="124">
        <v>66.206612405568322</v>
      </c>
      <c r="AC116" s="124">
        <v>71.386371395031148</v>
      </c>
      <c r="AD116" s="124">
        <v>70.051625190913597</v>
      </c>
      <c r="AE116" s="124">
        <v>58.763545904682672</v>
      </c>
      <c r="AF116" s="124">
        <v>104.4434504688725</v>
      </c>
      <c r="AG116" s="124">
        <v>54.240023411768917</v>
      </c>
      <c r="AH116" s="124">
        <v>75.067975982918881</v>
      </c>
      <c r="AI116" s="93">
        <v>74.992116366774326</v>
      </c>
    </row>
    <row r="117" spans="2:35" s="108" customFormat="1" x14ac:dyDescent="0.2">
      <c r="B117" s="66"/>
      <c r="C117" s="66"/>
      <c r="D117" s="66"/>
      <c r="E117" s="77"/>
      <c r="F117" s="89"/>
      <c r="G117" s="89"/>
      <c r="H117" s="127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143"/>
      <c r="V117" s="126"/>
      <c r="W117" s="92"/>
      <c r="X117" s="92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</row>
    <row r="118" spans="2:35" x14ac:dyDescent="0.2">
      <c r="F118" s="89"/>
      <c r="G118" s="89"/>
      <c r="U118" s="92"/>
      <c r="V118" s="102"/>
    </row>
    <row r="119" spans="2:35" s="108" customFormat="1" ht="13.5" thickBot="1" x14ac:dyDescent="0.25">
      <c r="B119" s="66" t="s">
        <v>1136</v>
      </c>
      <c r="C119" s="66"/>
      <c r="D119" s="66"/>
      <c r="E119" s="77"/>
      <c r="F119" s="89"/>
      <c r="G119" s="89"/>
      <c r="H119" s="66"/>
      <c r="I119" s="150">
        <f t="shared" ref="I119:U119" si="0">+I16+I69+I116</f>
        <v>36672.11</v>
      </c>
      <c r="J119" s="150">
        <f t="shared" si="0"/>
        <v>34925.440000000002</v>
      </c>
      <c r="K119" s="150">
        <f t="shared" si="0"/>
        <v>33153.11</v>
      </c>
      <c r="L119" s="150">
        <f t="shared" si="0"/>
        <v>31014.979999999996</v>
      </c>
      <c r="M119" s="150">
        <f t="shared" si="0"/>
        <v>31354.589999999997</v>
      </c>
      <c r="N119" s="150">
        <f t="shared" si="0"/>
        <v>30341.519999999997</v>
      </c>
      <c r="O119" s="150">
        <f t="shared" si="0"/>
        <v>30636.720000000001</v>
      </c>
      <c r="P119" s="150">
        <f t="shared" si="0"/>
        <v>30186.230000000003</v>
      </c>
      <c r="Q119" s="150">
        <f t="shared" si="0"/>
        <v>28509.149999999994</v>
      </c>
      <c r="R119" s="150">
        <f t="shared" si="0"/>
        <v>47831.5</v>
      </c>
      <c r="S119" s="150">
        <f t="shared" si="0"/>
        <v>28146.039999999997</v>
      </c>
      <c r="T119" s="150">
        <f t="shared" si="0"/>
        <v>32512.219999999998</v>
      </c>
      <c r="U119" s="150">
        <f t="shared" si="0"/>
        <v>391972.44999999995</v>
      </c>
      <c r="V119" s="126"/>
      <c r="W119" s="66"/>
    </row>
    <row r="120" spans="2:35" s="108" customFormat="1" ht="13.5" thickTop="1" x14ac:dyDescent="0.2">
      <c r="B120" s="66"/>
      <c r="C120" s="66"/>
      <c r="D120" s="66"/>
      <c r="E120" s="77"/>
      <c r="F120" s="89"/>
      <c r="G120" s="89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43"/>
      <c r="V120" s="126"/>
      <c r="W120" s="66"/>
    </row>
    <row r="121" spans="2:35" s="108" customFormat="1" x14ac:dyDescent="0.2">
      <c r="B121" s="66"/>
      <c r="C121" s="66"/>
      <c r="D121" s="66"/>
      <c r="E121" s="77"/>
      <c r="F121" s="89"/>
      <c r="G121" s="89"/>
      <c r="H121" s="127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43"/>
      <c r="V121" s="126"/>
      <c r="W121" s="66"/>
    </row>
    <row r="122" spans="2:35" x14ac:dyDescent="0.2">
      <c r="I122" s="171"/>
      <c r="U122" s="92"/>
      <c r="V122" s="102"/>
    </row>
    <row r="123" spans="2:35" x14ac:dyDescent="0.2">
      <c r="U123" s="95"/>
      <c r="V123" s="91"/>
    </row>
    <row r="124" spans="2:35" x14ac:dyDescent="0.2">
      <c r="U124" s="95"/>
      <c r="V124" s="91"/>
    </row>
    <row r="125" spans="2:35" x14ac:dyDescent="0.2">
      <c r="U125" s="95"/>
      <c r="V125" s="91"/>
    </row>
    <row r="126" spans="2:35" x14ac:dyDescent="0.2">
      <c r="U126" s="95"/>
      <c r="V126" s="91"/>
    </row>
    <row r="127" spans="2:35" s="67" customFormat="1" x14ac:dyDescent="0.2">
      <c r="E127" s="68"/>
      <c r="F127" s="69"/>
      <c r="U127" s="95"/>
      <c r="V127" s="91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</row>
    <row r="128" spans="2:35" s="67" customFormat="1" x14ac:dyDescent="0.2">
      <c r="E128" s="68"/>
      <c r="F128" s="69"/>
      <c r="U128" s="95"/>
      <c r="V128" s="91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</row>
    <row r="129" spans="5:34" s="67" customFormat="1" x14ac:dyDescent="0.2">
      <c r="E129" s="68"/>
      <c r="F129" s="69"/>
      <c r="U129" s="95"/>
      <c r="V129" s="91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</row>
    <row r="130" spans="5:34" s="67" customFormat="1" x14ac:dyDescent="0.2">
      <c r="E130" s="68"/>
      <c r="F130" s="69"/>
      <c r="U130" s="95"/>
      <c r="V130" s="91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</row>
    <row r="131" spans="5:34" s="67" customFormat="1" x14ac:dyDescent="0.2">
      <c r="E131" s="68"/>
      <c r="F131" s="69"/>
      <c r="U131" s="95"/>
      <c r="V131" s="91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</row>
    <row r="132" spans="5:34" s="67" customFormat="1" x14ac:dyDescent="0.2">
      <c r="E132" s="68"/>
      <c r="F132" s="69"/>
      <c r="U132" s="95"/>
      <c r="V132" s="91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</row>
    <row r="133" spans="5:34" s="67" customFormat="1" x14ac:dyDescent="0.2">
      <c r="E133" s="68"/>
      <c r="F133" s="69"/>
      <c r="U133" s="95"/>
      <c r="V133" s="91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</row>
    <row r="134" spans="5:34" s="67" customFormat="1" x14ac:dyDescent="0.2">
      <c r="E134" s="68"/>
      <c r="F134" s="69"/>
      <c r="U134" s="95"/>
      <c r="V134" s="91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5:34" s="67" customFormat="1" x14ac:dyDescent="0.2">
      <c r="E135" s="68"/>
      <c r="F135" s="69"/>
      <c r="U135" s="95"/>
      <c r="V135" s="91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</row>
    <row r="136" spans="5:34" s="67" customFormat="1" x14ac:dyDescent="0.2">
      <c r="E136" s="68"/>
      <c r="F136" s="69"/>
      <c r="U136" s="95"/>
      <c r="V136" s="91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</row>
    <row r="137" spans="5:34" s="67" customFormat="1" x14ac:dyDescent="0.2">
      <c r="E137" s="68"/>
      <c r="F137" s="69"/>
      <c r="U137" s="95"/>
      <c r="V137" s="91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</row>
    <row r="138" spans="5:34" s="67" customFormat="1" x14ac:dyDescent="0.2">
      <c r="E138" s="68"/>
      <c r="F138" s="69"/>
      <c r="U138" s="95"/>
      <c r="V138" s="91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</row>
    <row r="139" spans="5:34" s="67" customFormat="1" x14ac:dyDescent="0.2">
      <c r="E139" s="68"/>
      <c r="F139" s="69"/>
      <c r="U139" s="95"/>
      <c r="V139" s="91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5:34" s="67" customFormat="1" x14ac:dyDescent="0.2">
      <c r="E140" s="68"/>
      <c r="F140" s="69"/>
      <c r="U140" s="95"/>
      <c r="V140" s="91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</row>
    <row r="141" spans="5:34" s="67" customFormat="1" x14ac:dyDescent="0.2">
      <c r="E141" s="68"/>
      <c r="F141" s="69"/>
      <c r="U141" s="95"/>
      <c r="V141" s="91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</row>
    <row r="142" spans="5:34" s="67" customFormat="1" x14ac:dyDescent="0.2">
      <c r="E142" s="68"/>
      <c r="F142" s="69"/>
      <c r="U142" s="95"/>
      <c r="V142" s="91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</row>
    <row r="143" spans="5:34" s="67" customFormat="1" x14ac:dyDescent="0.2">
      <c r="E143" s="68"/>
      <c r="F143" s="69"/>
      <c r="U143" s="95"/>
      <c r="V143" s="91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</row>
    <row r="144" spans="5:34" s="67" customFormat="1" x14ac:dyDescent="0.2">
      <c r="E144" s="68"/>
      <c r="F144" s="69"/>
      <c r="U144" s="95"/>
      <c r="V144" s="91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</row>
    <row r="145" spans="5:34" s="67" customFormat="1" x14ac:dyDescent="0.2">
      <c r="E145" s="68"/>
      <c r="F145" s="69"/>
      <c r="U145" s="95"/>
      <c r="V145" s="91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</row>
    <row r="146" spans="5:34" s="67" customFormat="1" x14ac:dyDescent="0.2">
      <c r="E146" s="68"/>
      <c r="F146" s="69"/>
      <c r="U146" s="95"/>
      <c r="V146" s="91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</row>
    <row r="147" spans="5:34" s="67" customFormat="1" x14ac:dyDescent="0.2">
      <c r="E147" s="68"/>
      <c r="F147" s="69"/>
      <c r="U147" s="95"/>
      <c r="V147" s="91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</row>
    <row r="148" spans="5:34" s="67" customFormat="1" x14ac:dyDescent="0.2">
      <c r="E148" s="68"/>
      <c r="F148" s="69"/>
      <c r="U148" s="95"/>
      <c r="V148" s="91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</row>
    <row r="149" spans="5:34" s="67" customFormat="1" x14ac:dyDescent="0.2">
      <c r="E149" s="68"/>
      <c r="F149" s="69"/>
      <c r="U149" s="95"/>
      <c r="V149" s="91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</row>
    <row r="150" spans="5:34" s="67" customFormat="1" x14ac:dyDescent="0.2">
      <c r="E150" s="68"/>
      <c r="F150" s="69"/>
      <c r="U150" s="95"/>
      <c r="V150" s="91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</row>
    <row r="151" spans="5:34" s="67" customFormat="1" x14ac:dyDescent="0.2">
      <c r="E151" s="68"/>
      <c r="F151" s="69"/>
      <c r="U151" s="95"/>
      <c r="V151" s="91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</row>
    <row r="152" spans="5:34" s="67" customFormat="1" x14ac:dyDescent="0.2">
      <c r="E152" s="68"/>
      <c r="F152" s="69"/>
      <c r="U152" s="95"/>
      <c r="V152" s="91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</row>
    <row r="153" spans="5:34" s="67" customFormat="1" x14ac:dyDescent="0.2">
      <c r="E153" s="68"/>
      <c r="F153" s="69"/>
      <c r="U153" s="95"/>
      <c r="V153" s="91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</row>
    <row r="154" spans="5:34" s="67" customFormat="1" x14ac:dyDescent="0.2">
      <c r="E154" s="68"/>
      <c r="F154" s="69"/>
      <c r="U154" s="95"/>
      <c r="V154" s="91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</row>
  </sheetData>
  <mergeCells count="2">
    <mergeCell ref="I5:T5"/>
    <mergeCell ref="W5:AH5"/>
  </mergeCells>
  <conditionalFormatting sqref="A4">
    <cfRule type="duplicateValues" dxfId="0" priority="1"/>
  </conditionalFormatting>
  <pageMargins left="0.7" right="0.7" top="0.75" bottom="0.75" header="0.3" footer="0.3"/>
  <pageSetup scale="55" fitToWidth="3" orientation="portrait" r:id="rId1"/>
  <headerFooter>
    <oddHeader>&amp;R&amp;F
&amp;A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7"/>
  <sheetViews>
    <sheetView tabSelected="1" zoomScale="110" zoomScaleNormal="110" workbookViewId="0">
      <pane xSplit="1" ySplit="8" topLeftCell="B455" activePane="bottomRight" state="frozen"/>
      <selection pane="topRight" activeCell="B1" sqref="B1"/>
      <selection pane="bottomLeft" activeCell="A9" sqref="A9"/>
      <selection pane="bottomRight" activeCell="F435" sqref="F435"/>
    </sheetView>
  </sheetViews>
  <sheetFormatPr defaultColWidth="9.140625" defaultRowHeight="15" x14ac:dyDescent="0.25"/>
  <cols>
    <col min="1" max="1" width="36.28515625" style="261" customWidth="1"/>
    <col min="2" max="2" width="16" style="261" bestFit="1" customWidth="1"/>
    <col min="3" max="3" width="12.85546875" style="261" bestFit="1" customWidth="1"/>
    <col min="4" max="4" width="14.140625" style="261" bestFit="1" customWidth="1"/>
    <col min="5" max="16384" width="9.140625" style="261"/>
  </cols>
  <sheetData>
    <row r="1" spans="1:4" x14ac:dyDescent="0.25">
      <c r="A1" s="260" t="s">
        <v>538</v>
      </c>
      <c r="C1" s="334"/>
      <c r="D1" s="334"/>
    </row>
    <row r="2" spans="1:4" x14ac:dyDescent="0.25">
      <c r="A2" s="260" t="s">
        <v>714</v>
      </c>
      <c r="C2" s="281" t="s">
        <v>1230</v>
      </c>
      <c r="D2" s="300">
        <f>'2180 (Reg.) - Price Out '!AO4</f>
        <v>3.7120242615404438E-3</v>
      </c>
    </row>
    <row r="3" spans="1:4" x14ac:dyDescent="0.25">
      <c r="A3" s="319" t="s">
        <v>1707</v>
      </c>
      <c r="C3" s="260"/>
      <c r="D3" s="280"/>
    </row>
    <row r="4" spans="1:4" x14ac:dyDescent="0.25">
      <c r="A4" s="260"/>
      <c r="C4" s="260"/>
      <c r="D4" s="280"/>
    </row>
    <row r="5" spans="1:4" x14ac:dyDescent="0.25">
      <c r="A5" s="260"/>
      <c r="C5" s="260"/>
      <c r="D5" s="280"/>
    </row>
    <row r="6" spans="1:4" x14ac:dyDescent="0.25">
      <c r="A6" s="260"/>
      <c r="C6" s="260"/>
      <c r="D6" s="280"/>
    </row>
    <row r="7" spans="1:4" ht="15.75" thickBot="1" x14ac:dyDescent="0.3"/>
    <row r="8" spans="1:4" s="265" customFormat="1" ht="45.75" thickBot="1" x14ac:dyDescent="0.3">
      <c r="A8" s="262"/>
      <c r="B8" s="263" t="s">
        <v>1228</v>
      </c>
      <c r="C8" s="263" t="s">
        <v>1227</v>
      </c>
      <c r="D8" s="264" t="s">
        <v>715</v>
      </c>
    </row>
    <row r="9" spans="1:4" s="266" customFormat="1" x14ac:dyDescent="0.25"/>
    <row r="10" spans="1:4" x14ac:dyDescent="0.25">
      <c r="A10" s="267" t="s">
        <v>541</v>
      </c>
      <c r="B10" s="268"/>
      <c r="C10" s="268"/>
      <c r="D10" s="268"/>
    </row>
    <row r="11" spans="1:4" x14ac:dyDescent="0.25">
      <c r="A11" s="269" t="s">
        <v>542</v>
      </c>
      <c r="B11" s="314">
        <v>21.36</v>
      </c>
      <c r="C11" s="270"/>
      <c r="D11" s="314">
        <f>+SUM(B11:C11)</f>
        <v>21.36</v>
      </c>
    </row>
    <row r="12" spans="1:4" x14ac:dyDescent="0.25">
      <c r="B12" s="270"/>
      <c r="C12" s="270"/>
      <c r="D12" s="270"/>
    </row>
    <row r="13" spans="1:4" x14ac:dyDescent="0.25">
      <c r="A13" s="267" t="s">
        <v>543</v>
      </c>
      <c r="B13" s="268"/>
      <c r="C13" s="268"/>
      <c r="D13" s="268"/>
    </row>
    <row r="14" spans="1:4" x14ac:dyDescent="0.25">
      <c r="A14" s="269" t="s">
        <v>544</v>
      </c>
      <c r="B14" s="314">
        <v>12.56</v>
      </c>
      <c r="C14" s="270">
        <f>+ROUND($D$2*B14,2)</f>
        <v>0.05</v>
      </c>
      <c r="D14" s="314">
        <f>+SUM(B14:C14)</f>
        <v>12.610000000000001</v>
      </c>
    </row>
    <row r="15" spans="1:4" x14ac:dyDescent="0.25">
      <c r="B15" s="270"/>
      <c r="C15" s="270"/>
      <c r="D15" s="270"/>
    </row>
    <row r="16" spans="1:4" x14ac:dyDescent="0.25">
      <c r="A16" s="267" t="s">
        <v>545</v>
      </c>
      <c r="B16" s="268"/>
      <c r="C16" s="268"/>
      <c r="D16" s="268"/>
    </row>
    <row r="17" spans="1:4" x14ac:dyDescent="0.25">
      <c r="A17" s="271" t="s">
        <v>546</v>
      </c>
      <c r="B17" s="270"/>
      <c r="C17" s="270"/>
      <c r="D17" s="270"/>
    </row>
    <row r="18" spans="1:4" x14ac:dyDescent="0.25">
      <c r="A18" s="272" t="s">
        <v>540</v>
      </c>
      <c r="B18" s="314">
        <v>15.49</v>
      </c>
      <c r="C18" s="270">
        <f>+ROUND($D$2*B18,2)</f>
        <v>0.06</v>
      </c>
      <c r="D18" s="314">
        <f>+SUM(B18:C18)</f>
        <v>15.55</v>
      </c>
    </row>
    <row r="19" spans="1:4" x14ac:dyDescent="0.25">
      <c r="A19" s="272" t="s">
        <v>547</v>
      </c>
      <c r="B19" s="314">
        <v>17.14</v>
      </c>
      <c r="C19" s="270">
        <f t="shared" ref="C19:C21" si="0">+ROUND($D$2*B19,2)</f>
        <v>0.06</v>
      </c>
      <c r="D19" s="314">
        <f>+SUM(B19:C19)</f>
        <v>17.2</v>
      </c>
    </row>
    <row r="20" spans="1:4" x14ac:dyDescent="0.25">
      <c r="A20" s="272" t="s">
        <v>548</v>
      </c>
      <c r="B20" s="314">
        <v>59.59</v>
      </c>
      <c r="C20" s="270">
        <f t="shared" si="0"/>
        <v>0.22</v>
      </c>
      <c r="D20" s="314">
        <f>+SUM(B20:C20)</f>
        <v>59.81</v>
      </c>
    </row>
    <row r="21" spans="1:4" x14ac:dyDescent="0.25">
      <c r="A21" s="272" t="s">
        <v>549</v>
      </c>
      <c r="B21" s="314">
        <v>17.2</v>
      </c>
      <c r="C21" s="270">
        <f t="shared" si="0"/>
        <v>0.06</v>
      </c>
      <c r="D21" s="314">
        <f>+SUM(B21:C21)</f>
        <v>17.259999999999998</v>
      </c>
    </row>
    <row r="22" spans="1:4" x14ac:dyDescent="0.25">
      <c r="A22" s="272" t="s">
        <v>550</v>
      </c>
      <c r="B22" s="270"/>
      <c r="C22" s="270"/>
      <c r="D22" s="270"/>
    </row>
    <row r="23" spans="1:4" x14ac:dyDescent="0.25">
      <c r="A23" s="272"/>
      <c r="B23" s="270"/>
      <c r="C23" s="270"/>
      <c r="D23" s="270"/>
    </row>
    <row r="24" spans="1:4" x14ac:dyDescent="0.25">
      <c r="B24" s="270"/>
      <c r="C24" s="270"/>
      <c r="D24" s="270"/>
    </row>
    <row r="25" spans="1:4" x14ac:dyDescent="0.25">
      <c r="A25" s="267" t="s">
        <v>551</v>
      </c>
      <c r="B25" s="268"/>
      <c r="C25" s="268"/>
      <c r="D25" s="268"/>
    </row>
    <row r="26" spans="1:4" x14ac:dyDescent="0.25">
      <c r="A26" s="269" t="s">
        <v>552</v>
      </c>
      <c r="B26" s="314">
        <v>7.75</v>
      </c>
      <c r="C26" s="270">
        <f t="shared" ref="C26" si="1">+ROUND($D$2*B26,2)</f>
        <v>0.03</v>
      </c>
      <c r="D26" s="314">
        <f>+SUM(B26:C26)</f>
        <v>7.78</v>
      </c>
    </row>
    <row r="27" spans="1:4" x14ac:dyDescent="0.25">
      <c r="B27" s="270"/>
      <c r="C27" s="270"/>
      <c r="D27" s="270"/>
    </row>
    <row r="28" spans="1:4" x14ac:dyDescent="0.25">
      <c r="A28" s="267" t="s">
        <v>553</v>
      </c>
      <c r="B28" s="268"/>
      <c r="C28" s="268"/>
      <c r="D28" s="268"/>
    </row>
    <row r="29" spans="1:4" x14ac:dyDescent="0.25">
      <c r="A29" s="271" t="s">
        <v>554</v>
      </c>
      <c r="B29" s="270"/>
      <c r="C29" s="270"/>
      <c r="D29" s="270"/>
    </row>
    <row r="30" spans="1:4" x14ac:dyDescent="0.25">
      <c r="A30" s="272" t="s">
        <v>555</v>
      </c>
      <c r="B30" s="314">
        <v>89.15</v>
      </c>
      <c r="C30" s="270">
        <f t="shared" ref="C30:C31" si="2">+ROUND($D$2*B30,2)</f>
        <v>0.33</v>
      </c>
      <c r="D30" s="314">
        <f>+SUM(B30:C30)</f>
        <v>89.48</v>
      </c>
    </row>
    <row r="31" spans="1:4" x14ac:dyDescent="0.25">
      <c r="A31" s="272" t="s">
        <v>556</v>
      </c>
      <c r="B31" s="314">
        <v>0</v>
      </c>
      <c r="C31" s="270">
        <f t="shared" si="2"/>
        <v>0</v>
      </c>
      <c r="D31" s="314">
        <f>+SUM(B31:C31)</f>
        <v>0</v>
      </c>
    </row>
    <row r="32" spans="1:4" x14ac:dyDescent="0.25">
      <c r="B32" s="270"/>
      <c r="C32" s="270"/>
      <c r="D32" s="270"/>
    </row>
    <row r="33" spans="1:4" x14ac:dyDescent="0.25">
      <c r="A33" s="267" t="s">
        <v>557</v>
      </c>
      <c r="B33" s="268"/>
      <c r="C33" s="268"/>
      <c r="D33" s="268"/>
    </row>
    <row r="34" spans="1:4" x14ac:dyDescent="0.25">
      <c r="A34" s="271" t="s">
        <v>558</v>
      </c>
      <c r="B34" s="270"/>
      <c r="C34" s="270"/>
      <c r="D34" s="270"/>
    </row>
    <row r="35" spans="1:4" x14ac:dyDescent="0.25">
      <c r="A35" s="272" t="s">
        <v>559</v>
      </c>
      <c r="B35" s="314">
        <v>6.31</v>
      </c>
      <c r="C35" s="270">
        <f t="shared" ref="C35:C39" si="3">+ROUND($D$2*B35,2)</f>
        <v>0.02</v>
      </c>
      <c r="D35" s="314">
        <f>+SUM(B35:C35)</f>
        <v>6.3299999999999992</v>
      </c>
    </row>
    <row r="36" spans="1:4" x14ac:dyDescent="0.25">
      <c r="A36" s="272" t="s">
        <v>548</v>
      </c>
      <c r="B36" s="314">
        <v>59.59</v>
      </c>
      <c r="C36" s="270">
        <f t="shared" si="3"/>
        <v>0.22</v>
      </c>
      <c r="D36" s="314">
        <f>+SUM(B36:C36)</f>
        <v>59.81</v>
      </c>
    </row>
    <row r="37" spans="1:4" x14ac:dyDescent="0.25">
      <c r="A37" s="272" t="s">
        <v>560</v>
      </c>
      <c r="B37" s="314">
        <v>16.690000000000001</v>
      </c>
      <c r="C37" s="270">
        <f t="shared" si="3"/>
        <v>0.06</v>
      </c>
      <c r="D37" s="314">
        <f>+SUM(B37:C37)</f>
        <v>16.75</v>
      </c>
    </row>
    <row r="38" spans="1:4" x14ac:dyDescent="0.25">
      <c r="A38" s="272" t="s">
        <v>561</v>
      </c>
      <c r="B38" s="314">
        <v>7.35</v>
      </c>
      <c r="C38" s="270">
        <f t="shared" si="3"/>
        <v>0.03</v>
      </c>
      <c r="D38" s="314">
        <f>+SUM(B38:C38)</f>
        <v>7.38</v>
      </c>
    </row>
    <row r="39" spans="1:4" x14ac:dyDescent="0.25">
      <c r="A39" s="272" t="s">
        <v>562</v>
      </c>
      <c r="B39" s="314">
        <v>9.44</v>
      </c>
      <c r="C39" s="270">
        <f t="shared" si="3"/>
        <v>0.04</v>
      </c>
      <c r="D39" s="314">
        <f>+SUM(B39:C39)</f>
        <v>9.4799999999999986</v>
      </c>
    </row>
    <row r="40" spans="1:4" x14ac:dyDescent="0.25">
      <c r="B40" s="270"/>
      <c r="C40" s="270"/>
      <c r="D40" s="270"/>
    </row>
    <row r="41" spans="1:4" x14ac:dyDescent="0.25">
      <c r="A41" s="267" t="s">
        <v>563</v>
      </c>
      <c r="B41" s="268"/>
      <c r="C41" s="268"/>
      <c r="D41" s="268"/>
    </row>
    <row r="42" spans="1:4" x14ac:dyDescent="0.25">
      <c r="A42" s="271" t="s">
        <v>564</v>
      </c>
      <c r="B42" s="270"/>
      <c r="C42" s="270"/>
      <c r="D42" s="270"/>
    </row>
    <row r="43" spans="1:4" x14ac:dyDescent="0.25">
      <c r="A43" s="274" t="s">
        <v>565</v>
      </c>
      <c r="B43" s="270"/>
      <c r="C43" s="270"/>
      <c r="D43" s="270"/>
    </row>
    <row r="44" spans="1:4" x14ac:dyDescent="0.25">
      <c r="A44" s="275" t="s">
        <v>566</v>
      </c>
      <c r="B44" s="314">
        <v>2.0499999999999998</v>
      </c>
      <c r="C44" s="270">
        <f t="shared" ref="C44:C45" si="4">+ROUND($D$2*B44,2)</f>
        <v>0.01</v>
      </c>
      <c r="D44" s="314">
        <f>+SUM(B44:C44)</f>
        <v>2.0599999999999996</v>
      </c>
    </row>
    <row r="45" spans="1:4" x14ac:dyDescent="0.25">
      <c r="A45" s="275" t="s">
        <v>567</v>
      </c>
      <c r="B45" s="314">
        <v>1.31</v>
      </c>
      <c r="C45" s="270">
        <f t="shared" si="4"/>
        <v>0</v>
      </c>
      <c r="D45" s="314">
        <f>+SUM(B45:C45)</f>
        <v>1.31</v>
      </c>
    </row>
    <row r="46" spans="1:4" x14ac:dyDescent="0.25">
      <c r="B46" s="270"/>
      <c r="C46" s="270"/>
      <c r="D46" s="314"/>
    </row>
    <row r="47" spans="1:4" x14ac:dyDescent="0.25">
      <c r="A47" s="274" t="s">
        <v>568</v>
      </c>
      <c r="B47" s="270"/>
      <c r="C47" s="270"/>
      <c r="D47" s="314"/>
    </row>
    <row r="48" spans="1:4" x14ac:dyDescent="0.25">
      <c r="A48" s="275" t="s">
        <v>566</v>
      </c>
      <c r="B48" s="314">
        <v>0.48</v>
      </c>
      <c r="C48" s="270">
        <f t="shared" ref="C48:C49" si="5">+ROUND($D$2*B48,2)</f>
        <v>0</v>
      </c>
      <c r="D48" s="314">
        <f>+SUM(B48:C48)</f>
        <v>0.48</v>
      </c>
    </row>
    <row r="49" spans="1:4" x14ac:dyDescent="0.25">
      <c r="A49" s="275" t="s">
        <v>567</v>
      </c>
      <c r="B49" s="314">
        <v>0.31</v>
      </c>
      <c r="C49" s="270">
        <f t="shared" si="5"/>
        <v>0</v>
      </c>
      <c r="D49" s="314">
        <f>+SUM(B49:C49)</f>
        <v>0.31</v>
      </c>
    </row>
    <row r="50" spans="1:4" x14ac:dyDescent="0.25">
      <c r="B50" s="270"/>
      <c r="C50" s="270"/>
      <c r="D50" s="314"/>
    </row>
    <row r="51" spans="1:4" x14ac:dyDescent="0.25">
      <c r="A51" s="271" t="s">
        <v>569</v>
      </c>
      <c r="B51" s="270"/>
      <c r="C51" s="270"/>
      <c r="D51" s="314"/>
    </row>
    <row r="52" spans="1:4" x14ac:dyDescent="0.25">
      <c r="A52" s="274" t="s">
        <v>565</v>
      </c>
      <c r="B52" s="270"/>
      <c r="C52" s="270"/>
      <c r="D52" s="314"/>
    </row>
    <row r="53" spans="1:4" x14ac:dyDescent="0.25">
      <c r="A53" s="275" t="s">
        <v>570</v>
      </c>
      <c r="B53" s="314">
        <v>6.97</v>
      </c>
      <c r="C53" s="270">
        <f>+ROUND($D$2*B53,2)</f>
        <v>0.03</v>
      </c>
      <c r="D53" s="314">
        <f>+SUM(B53:C53)</f>
        <v>7</v>
      </c>
    </row>
    <row r="54" spans="1:4" x14ac:dyDescent="0.25">
      <c r="A54" s="275" t="s">
        <v>571</v>
      </c>
      <c r="B54" s="314">
        <v>1.42</v>
      </c>
      <c r="C54" s="270">
        <f>+ROUND($D$2*B54,2)</f>
        <v>0.01</v>
      </c>
      <c r="D54" s="314">
        <f>+SUM(B54:C54)</f>
        <v>1.43</v>
      </c>
    </row>
    <row r="55" spans="1:4" x14ac:dyDescent="0.25">
      <c r="A55" s="275"/>
      <c r="B55" s="270"/>
      <c r="C55" s="270"/>
      <c r="D55" s="314"/>
    </row>
    <row r="56" spans="1:4" x14ac:dyDescent="0.25">
      <c r="A56" s="274" t="s">
        <v>568</v>
      </c>
      <c r="B56" s="270"/>
      <c r="C56" s="270"/>
      <c r="D56" s="314"/>
    </row>
    <row r="57" spans="1:4" x14ac:dyDescent="0.25">
      <c r="A57" s="275" t="s">
        <v>572</v>
      </c>
      <c r="B57" s="314">
        <v>1.6</v>
      </c>
      <c r="C57" s="270">
        <f>+ROUND($D$2*B57,2)</f>
        <v>0.01</v>
      </c>
      <c r="D57" s="314">
        <f>+SUM(B57:C57)</f>
        <v>1.61</v>
      </c>
    </row>
    <row r="58" spans="1:4" x14ac:dyDescent="0.25">
      <c r="A58" s="275" t="s">
        <v>571</v>
      </c>
      <c r="B58" s="314">
        <v>0.33</v>
      </c>
      <c r="C58" s="270">
        <f>+ROUND($D$2*B58,2)</f>
        <v>0</v>
      </c>
      <c r="D58" s="314">
        <f>+SUM(B58:C58)</f>
        <v>0.33</v>
      </c>
    </row>
    <row r="59" spans="1:4" x14ac:dyDescent="0.25">
      <c r="B59" s="270"/>
      <c r="C59" s="270"/>
      <c r="D59" s="314"/>
    </row>
    <row r="60" spans="1:4" x14ac:dyDescent="0.25">
      <c r="A60" s="269" t="s">
        <v>573</v>
      </c>
      <c r="B60" s="314">
        <v>3.38</v>
      </c>
      <c r="C60" s="270">
        <f>+ROUND($D$2*B60,2)</f>
        <v>0.01</v>
      </c>
      <c r="D60" s="314">
        <f>+SUM(B60:C60)</f>
        <v>3.3899999999999997</v>
      </c>
    </row>
    <row r="61" spans="1:4" x14ac:dyDescent="0.25">
      <c r="B61" s="270"/>
      <c r="C61" s="270"/>
      <c r="D61" s="270"/>
    </row>
    <row r="62" spans="1:4" x14ac:dyDescent="0.25">
      <c r="A62" s="267" t="s">
        <v>574</v>
      </c>
      <c r="B62" s="268"/>
      <c r="C62" s="268"/>
      <c r="D62" s="268"/>
    </row>
    <row r="63" spans="1:4" x14ac:dyDescent="0.25">
      <c r="A63" s="271" t="s">
        <v>575</v>
      </c>
      <c r="B63" s="270"/>
      <c r="C63" s="270"/>
      <c r="D63" s="270"/>
    </row>
    <row r="64" spans="1:4" x14ac:dyDescent="0.25">
      <c r="A64" s="274" t="s">
        <v>565</v>
      </c>
      <c r="B64" s="270"/>
      <c r="C64" s="270"/>
      <c r="D64" s="270"/>
    </row>
    <row r="65" spans="1:5" x14ac:dyDescent="0.25">
      <c r="A65" s="275" t="s">
        <v>576</v>
      </c>
      <c r="B65" s="314">
        <v>0.37</v>
      </c>
      <c r="C65" s="270">
        <f>+ROUND($D$2*B65,2)</f>
        <v>0</v>
      </c>
      <c r="D65" s="314">
        <f>+SUM(B65:C65)</f>
        <v>0.37</v>
      </c>
    </row>
    <row r="66" spans="1:5" x14ac:dyDescent="0.25">
      <c r="A66" s="275" t="s">
        <v>577</v>
      </c>
      <c r="B66" s="314">
        <v>0.68</v>
      </c>
      <c r="C66" s="270">
        <f>+ROUND($D$2*B66,2)</f>
        <v>0</v>
      </c>
      <c r="D66" s="314">
        <f>+SUM(B66:C66)</f>
        <v>0.68</v>
      </c>
    </row>
    <row r="67" spans="1:5" x14ac:dyDescent="0.25">
      <c r="A67" s="275" t="s">
        <v>578</v>
      </c>
      <c r="B67" s="314">
        <v>0.68</v>
      </c>
      <c r="C67" s="270">
        <f>+ROUND($D$2*B67,2)</f>
        <v>0</v>
      </c>
      <c r="D67" s="314">
        <f>+SUM(B67:C67)</f>
        <v>0.68</v>
      </c>
    </row>
    <row r="68" spans="1:5" x14ac:dyDescent="0.25">
      <c r="A68" s="275" t="s">
        <v>579</v>
      </c>
      <c r="B68" s="314">
        <v>4.76</v>
      </c>
      <c r="C68" s="270">
        <f>+ROUND($D$2*B68,2)</f>
        <v>0.02</v>
      </c>
      <c r="D68" s="314">
        <f>+SUM(B68:C68)</f>
        <v>4.7799999999999994</v>
      </c>
    </row>
    <row r="69" spans="1:5" x14ac:dyDescent="0.25">
      <c r="A69" s="275"/>
      <c r="B69" s="270"/>
      <c r="C69" s="270"/>
      <c r="D69" s="314"/>
    </row>
    <row r="70" spans="1:5" x14ac:dyDescent="0.25">
      <c r="A70" s="274" t="s">
        <v>568</v>
      </c>
      <c r="B70" s="270"/>
      <c r="C70" s="270"/>
      <c r="D70" s="314"/>
    </row>
    <row r="71" spans="1:5" x14ac:dyDescent="0.25">
      <c r="A71" s="275" t="s">
        <v>576</v>
      </c>
      <c r="B71" s="314">
        <v>0.08</v>
      </c>
      <c r="C71" s="270">
        <f>+ROUND($D$2*B71,2)</f>
        <v>0</v>
      </c>
      <c r="D71" s="314">
        <f>+SUM(B71:C71)</f>
        <v>0.08</v>
      </c>
    </row>
    <row r="72" spans="1:5" x14ac:dyDescent="0.25">
      <c r="A72" s="275" t="s">
        <v>577</v>
      </c>
      <c r="B72" s="314">
        <v>0.15</v>
      </c>
      <c r="C72" s="270">
        <f>+ROUND($D$2*B72,2)</f>
        <v>0</v>
      </c>
      <c r="D72" s="314">
        <f>+SUM(B72:C72)</f>
        <v>0.15</v>
      </c>
    </row>
    <row r="73" spans="1:5" x14ac:dyDescent="0.25">
      <c r="A73" s="275" t="s">
        <v>578</v>
      </c>
      <c r="B73" s="314">
        <v>0.15</v>
      </c>
      <c r="C73" s="270">
        <f>+ROUND($D$2*B73,2)</f>
        <v>0</v>
      </c>
      <c r="D73" s="314">
        <f>+SUM(B73:C73)</f>
        <v>0.15</v>
      </c>
    </row>
    <row r="74" spans="1:5" x14ac:dyDescent="0.25">
      <c r="A74" s="275" t="s">
        <v>579</v>
      </c>
      <c r="B74" s="314">
        <v>1.0900000000000001</v>
      </c>
      <c r="C74" s="270">
        <f>+ROUND($D$2*B74,2)</f>
        <v>0</v>
      </c>
      <c r="D74" s="314">
        <f>+SUM(B74:C74)</f>
        <v>1.0900000000000001</v>
      </c>
    </row>
    <row r="75" spans="1:5" x14ac:dyDescent="0.25">
      <c r="A75" s="275"/>
      <c r="B75" s="270"/>
      <c r="C75" s="270"/>
      <c r="D75" s="270"/>
    </row>
    <row r="76" spans="1:5" x14ac:dyDescent="0.25">
      <c r="A76" s="267" t="s">
        <v>580</v>
      </c>
      <c r="B76" s="268"/>
      <c r="C76" s="268"/>
      <c r="D76" s="268"/>
    </row>
    <row r="77" spans="1:5" x14ac:dyDescent="0.25">
      <c r="A77" s="271" t="s">
        <v>581</v>
      </c>
      <c r="B77" s="270"/>
      <c r="C77" s="270"/>
      <c r="D77" s="270"/>
    </row>
    <row r="78" spans="1:5" x14ac:dyDescent="0.25">
      <c r="A78" s="272" t="s">
        <v>582</v>
      </c>
      <c r="B78" s="314">
        <v>19.34</v>
      </c>
      <c r="C78" s="273">
        <f>+ROUND($D$2*B78,2)</f>
        <v>7.0000000000000007E-2</v>
      </c>
      <c r="D78" s="314">
        <f>+SUM(B78:C78)</f>
        <v>19.41</v>
      </c>
      <c r="E78" s="277"/>
    </row>
    <row r="79" spans="1:5" x14ac:dyDescent="0.25">
      <c r="A79" s="272" t="s">
        <v>583</v>
      </c>
      <c r="B79" s="314">
        <v>26.77</v>
      </c>
      <c r="C79" s="273">
        <f>+ROUND($D$2*B79,2)</f>
        <v>0.1</v>
      </c>
      <c r="D79" s="314">
        <f>+SUM(B79:C79)</f>
        <v>26.87</v>
      </c>
      <c r="E79" s="277"/>
    </row>
    <row r="80" spans="1:5" x14ac:dyDescent="0.25">
      <c r="A80" s="272" t="s">
        <v>584</v>
      </c>
      <c r="B80" s="314">
        <v>35.51</v>
      </c>
      <c r="C80" s="273">
        <f>+ROUND($D$2*B80,2)</f>
        <v>0.13</v>
      </c>
      <c r="D80" s="314">
        <f>+SUM(B80:C80)</f>
        <v>35.64</v>
      </c>
      <c r="E80" s="277"/>
    </row>
    <row r="81" spans="1:5" x14ac:dyDescent="0.25">
      <c r="B81" s="273"/>
      <c r="C81" s="273"/>
      <c r="D81" s="273"/>
      <c r="E81" s="277"/>
    </row>
    <row r="82" spans="1:5" x14ac:dyDescent="0.25">
      <c r="A82" s="271" t="s">
        <v>585</v>
      </c>
      <c r="B82" s="270"/>
      <c r="C82" s="270"/>
      <c r="D82" s="270"/>
    </row>
    <row r="83" spans="1:5" x14ac:dyDescent="0.25">
      <c r="A83" s="272" t="s">
        <v>582</v>
      </c>
      <c r="B83" s="314">
        <v>20.34</v>
      </c>
      <c r="C83" s="273">
        <f>+ROUND($D$2*B83,2)</f>
        <v>0.08</v>
      </c>
      <c r="D83" s="314">
        <f>+SUM(B83:C83)</f>
        <v>20.419999999999998</v>
      </c>
    </row>
    <row r="84" spans="1:5" x14ac:dyDescent="0.25">
      <c r="A84" s="272" t="s">
        <v>583</v>
      </c>
      <c r="B84" s="314">
        <v>28.77</v>
      </c>
      <c r="C84" s="273">
        <f t="shared" ref="C84:C85" si="6">+ROUND($D$2*B84,2)</f>
        <v>0.11</v>
      </c>
      <c r="D84" s="314">
        <f>+SUM(B84:C84)</f>
        <v>28.88</v>
      </c>
    </row>
    <row r="85" spans="1:5" x14ac:dyDescent="0.25">
      <c r="A85" s="272" t="s">
        <v>584</v>
      </c>
      <c r="B85" s="314">
        <v>38.520000000000003</v>
      </c>
      <c r="C85" s="273">
        <f t="shared" si="6"/>
        <v>0.14000000000000001</v>
      </c>
      <c r="D85" s="314">
        <f>+SUM(B85:C85)</f>
        <v>38.660000000000004</v>
      </c>
    </row>
    <row r="86" spans="1:5" x14ac:dyDescent="0.25">
      <c r="B86" s="270"/>
      <c r="C86" s="270"/>
      <c r="D86" s="270"/>
    </row>
    <row r="87" spans="1:5" x14ac:dyDescent="0.25">
      <c r="A87" s="271" t="s">
        <v>586</v>
      </c>
      <c r="B87" s="273"/>
      <c r="C87" s="273"/>
      <c r="D87" s="273"/>
    </row>
    <row r="88" spans="1:5" x14ac:dyDescent="0.25">
      <c r="A88" s="272" t="s">
        <v>582</v>
      </c>
      <c r="B88" s="314">
        <v>12.83</v>
      </c>
      <c r="C88" s="273">
        <f>+ROUND($D$2*B88,2)</f>
        <v>0.05</v>
      </c>
      <c r="D88" s="314">
        <f>+SUM(B88:C88)</f>
        <v>12.88</v>
      </c>
    </row>
    <row r="89" spans="1:5" x14ac:dyDescent="0.25">
      <c r="A89" s="272" t="s">
        <v>583</v>
      </c>
      <c r="B89" s="314">
        <v>16.64</v>
      </c>
      <c r="C89" s="273">
        <f>+ROUND($D$2*B89,2)</f>
        <v>0.06</v>
      </c>
      <c r="D89" s="314">
        <f>+SUM(B89:C89)</f>
        <v>16.7</v>
      </c>
    </row>
    <row r="90" spans="1:5" x14ac:dyDescent="0.25">
      <c r="A90" s="272" t="s">
        <v>584</v>
      </c>
      <c r="B90" s="314">
        <v>21.86</v>
      </c>
      <c r="C90" s="273">
        <f>+ROUND($D$2*B90,2)</f>
        <v>0.08</v>
      </c>
      <c r="D90" s="314">
        <f>+SUM(B90:C90)</f>
        <v>21.939999999999998</v>
      </c>
    </row>
    <row r="91" spans="1:5" x14ac:dyDescent="0.25">
      <c r="B91" s="273"/>
      <c r="C91" s="273"/>
      <c r="D91" s="273"/>
    </row>
    <row r="92" spans="1:5" x14ac:dyDescent="0.25">
      <c r="A92" s="271" t="s">
        <v>587</v>
      </c>
      <c r="B92" s="273"/>
      <c r="C92" s="273"/>
      <c r="D92" s="273"/>
    </row>
    <row r="93" spans="1:5" x14ac:dyDescent="0.25">
      <c r="A93" s="272" t="s">
        <v>582</v>
      </c>
      <c r="B93" s="314">
        <v>13.83</v>
      </c>
      <c r="C93" s="273">
        <f>+ROUND($D$2*B93,2)</f>
        <v>0.05</v>
      </c>
      <c r="D93" s="314">
        <f>+SUM(B93:C93)</f>
        <v>13.88</v>
      </c>
    </row>
    <row r="94" spans="1:5" x14ac:dyDescent="0.25">
      <c r="A94" s="272" t="s">
        <v>583</v>
      </c>
      <c r="B94" s="314">
        <v>18.649999999999999</v>
      </c>
      <c r="C94" s="273">
        <f>+ROUND($D$2*B94,2)</f>
        <v>7.0000000000000007E-2</v>
      </c>
      <c r="D94" s="314">
        <f>+SUM(B94:C94)</f>
        <v>18.72</v>
      </c>
    </row>
    <row r="95" spans="1:5" x14ac:dyDescent="0.25">
      <c r="A95" s="272" t="s">
        <v>584</v>
      </c>
      <c r="B95" s="314">
        <v>24.87</v>
      </c>
      <c r="C95" s="273">
        <f>+ROUND($D$2*B95,2)</f>
        <v>0.09</v>
      </c>
      <c r="D95" s="314">
        <f>+SUM(B95:C95)</f>
        <v>24.96</v>
      </c>
    </row>
    <row r="96" spans="1:5" x14ac:dyDescent="0.25">
      <c r="B96" s="273"/>
      <c r="C96" s="273"/>
      <c r="D96" s="273"/>
    </row>
    <row r="97" spans="1:4" x14ac:dyDescent="0.25">
      <c r="A97" s="271" t="s">
        <v>588</v>
      </c>
      <c r="B97" s="273"/>
      <c r="C97" s="273"/>
      <c r="D97" s="273"/>
    </row>
    <row r="98" spans="1:4" x14ac:dyDescent="0.25">
      <c r="A98" s="272" t="s">
        <v>582</v>
      </c>
      <c r="B98" s="314">
        <v>9.3699999999999992</v>
      </c>
      <c r="C98" s="273">
        <f>+ROUND($D$2*B98,2)</f>
        <v>0.03</v>
      </c>
      <c r="D98" s="314">
        <f>+SUM(B98:C98)</f>
        <v>9.3999999999999986</v>
      </c>
    </row>
    <row r="99" spans="1:4" x14ac:dyDescent="0.25">
      <c r="A99" s="272" t="s">
        <v>583</v>
      </c>
      <c r="B99" s="314">
        <v>9.43</v>
      </c>
      <c r="C99" s="273">
        <f t="shared" ref="C99:C100" si="7">+ROUND($D$2*B99,2)</f>
        <v>0.04</v>
      </c>
      <c r="D99" s="314">
        <f>+SUM(B99:C99)</f>
        <v>9.4699999999999989</v>
      </c>
    </row>
    <row r="100" spans="1:4" x14ac:dyDescent="0.25">
      <c r="A100" s="272" t="s">
        <v>584</v>
      </c>
      <c r="B100" s="314">
        <v>12.95</v>
      </c>
      <c r="C100" s="273">
        <f t="shared" si="7"/>
        <v>0.05</v>
      </c>
      <c r="D100" s="314">
        <f>+SUM(B100:C100)</f>
        <v>13</v>
      </c>
    </row>
    <row r="101" spans="1:4" x14ac:dyDescent="0.25">
      <c r="B101" s="273"/>
      <c r="C101" s="273"/>
      <c r="D101" s="273"/>
    </row>
    <row r="102" spans="1:4" x14ac:dyDescent="0.25">
      <c r="A102" s="271" t="s">
        <v>589</v>
      </c>
      <c r="B102" s="273"/>
      <c r="C102" s="273"/>
      <c r="D102" s="273"/>
    </row>
    <row r="103" spans="1:4" x14ac:dyDescent="0.25">
      <c r="A103" s="272" t="s">
        <v>582</v>
      </c>
      <c r="B103" s="314">
        <v>10.37</v>
      </c>
      <c r="C103" s="273">
        <f t="shared" ref="C103:C105" si="8">+ROUND($D$2*B103,2)</f>
        <v>0.04</v>
      </c>
      <c r="D103" s="314">
        <f>+SUM(B103:C103)</f>
        <v>10.409999999999998</v>
      </c>
    </row>
    <row r="104" spans="1:4" x14ac:dyDescent="0.25">
      <c r="A104" s="272" t="s">
        <v>583</v>
      </c>
      <c r="B104" s="314">
        <v>11.44</v>
      </c>
      <c r="C104" s="273">
        <f t="shared" si="8"/>
        <v>0.04</v>
      </c>
      <c r="D104" s="314">
        <f>+SUM(B104:C104)</f>
        <v>11.479999999999999</v>
      </c>
    </row>
    <row r="105" spans="1:4" x14ac:dyDescent="0.25">
      <c r="A105" s="272" t="s">
        <v>584</v>
      </c>
      <c r="B105" s="314">
        <v>15.96</v>
      </c>
      <c r="C105" s="273">
        <f t="shared" si="8"/>
        <v>0.06</v>
      </c>
      <c r="D105" s="314">
        <f>+SUM(B105:C105)</f>
        <v>16.02</v>
      </c>
    </row>
    <row r="106" spans="1:4" x14ac:dyDescent="0.25">
      <c r="B106" s="273"/>
      <c r="C106" s="273"/>
      <c r="D106" s="273"/>
    </row>
    <row r="107" spans="1:4" x14ac:dyDescent="0.25">
      <c r="A107" s="271" t="s">
        <v>549</v>
      </c>
      <c r="B107" s="273"/>
      <c r="C107" s="273"/>
      <c r="D107" s="273"/>
    </row>
    <row r="108" spans="1:4" x14ac:dyDescent="0.25">
      <c r="A108" s="272" t="s">
        <v>590</v>
      </c>
      <c r="B108" s="314">
        <v>6.65</v>
      </c>
      <c r="C108" s="273">
        <f t="shared" ref="C108:C109" si="9">+ROUND($D$2*B108,2)</f>
        <v>0.02</v>
      </c>
      <c r="D108" s="314">
        <f>+SUM(B108:C108)</f>
        <v>6.67</v>
      </c>
    </row>
    <row r="109" spans="1:4" x14ac:dyDescent="0.25">
      <c r="A109" s="272" t="s">
        <v>591</v>
      </c>
      <c r="B109" s="314">
        <v>7.65</v>
      </c>
      <c r="C109" s="273">
        <f t="shared" si="9"/>
        <v>0.03</v>
      </c>
      <c r="D109" s="314">
        <f>+SUM(B109:C109)</f>
        <v>7.6800000000000006</v>
      </c>
    </row>
    <row r="110" spans="1:4" x14ac:dyDescent="0.25">
      <c r="A110" s="275"/>
      <c r="B110" s="270"/>
      <c r="C110" s="270"/>
      <c r="D110" s="270"/>
    </row>
    <row r="111" spans="1:4" x14ac:dyDescent="0.25">
      <c r="A111" s="271" t="s">
        <v>592</v>
      </c>
      <c r="B111" s="270"/>
      <c r="C111" s="270"/>
      <c r="D111" s="270"/>
    </row>
    <row r="112" spans="1:4" x14ac:dyDescent="0.25">
      <c r="A112" s="272" t="s">
        <v>593</v>
      </c>
      <c r="B112" s="314">
        <v>6.26</v>
      </c>
      <c r="C112" s="273">
        <f t="shared" ref="C112:C113" si="10">+ROUND($D$2*B112,2)</f>
        <v>0.02</v>
      </c>
      <c r="D112" s="314">
        <f>+SUM(B112:C112)</f>
        <v>6.2799999999999994</v>
      </c>
    </row>
    <row r="113" spans="1:4" x14ac:dyDescent="0.25">
      <c r="A113" s="272" t="s">
        <v>594</v>
      </c>
      <c r="B113" s="314">
        <v>4.3</v>
      </c>
      <c r="C113" s="273">
        <f t="shared" si="10"/>
        <v>0.02</v>
      </c>
      <c r="D113" s="314">
        <f>+SUM(B113:C113)</f>
        <v>4.3199999999999994</v>
      </c>
    </row>
    <row r="114" spans="1:4" x14ac:dyDescent="0.25">
      <c r="A114" s="272"/>
      <c r="B114" s="273"/>
      <c r="C114" s="273"/>
      <c r="D114" s="270"/>
    </row>
    <row r="115" spans="1:4" x14ac:dyDescent="0.25">
      <c r="A115" s="271" t="s">
        <v>1705</v>
      </c>
      <c r="B115" s="314">
        <v>1.71</v>
      </c>
      <c r="C115" s="273"/>
      <c r="D115" s="314">
        <f>+SUM(B115:C115)</f>
        <v>1.71</v>
      </c>
    </row>
    <row r="116" spans="1:4" x14ac:dyDescent="0.25">
      <c r="A116" s="272"/>
      <c r="B116" s="270"/>
      <c r="C116" s="270"/>
      <c r="D116" s="270"/>
    </row>
    <row r="117" spans="1:4" x14ac:dyDescent="0.25">
      <c r="B117" s="270"/>
      <c r="C117" s="270"/>
      <c r="D117" s="270"/>
    </row>
    <row r="118" spans="1:4" x14ac:dyDescent="0.25">
      <c r="A118" s="267" t="s">
        <v>595</v>
      </c>
      <c r="B118" s="268"/>
      <c r="C118" s="268"/>
      <c r="D118" s="268"/>
    </row>
    <row r="119" spans="1:4" s="277" customFormat="1" x14ac:dyDescent="0.25">
      <c r="A119" s="271" t="s">
        <v>596</v>
      </c>
      <c r="B119" s="276"/>
      <c r="C119" s="276"/>
      <c r="D119" s="276"/>
    </row>
    <row r="120" spans="1:4" s="277" customFormat="1" x14ac:dyDescent="0.25">
      <c r="A120" s="277" t="s">
        <v>597</v>
      </c>
      <c r="B120" s="315">
        <v>3.77</v>
      </c>
      <c r="C120" s="273">
        <f t="shared" ref="C120" si="11">+ROUND($D$2*B120,2)</f>
        <v>0.01</v>
      </c>
      <c r="D120" s="314">
        <f>+SUM(B120:C120)</f>
        <v>3.78</v>
      </c>
    </row>
    <row r="121" spans="1:4" s="277" customFormat="1" x14ac:dyDescent="0.25">
      <c r="B121" s="276"/>
      <c r="C121" s="276"/>
      <c r="D121" s="335"/>
    </row>
    <row r="122" spans="1:4" x14ac:dyDescent="0.25">
      <c r="A122" s="271" t="s">
        <v>598</v>
      </c>
      <c r="B122" s="270"/>
      <c r="C122" s="270"/>
      <c r="D122" s="314"/>
    </row>
    <row r="123" spans="1:4" x14ac:dyDescent="0.25">
      <c r="A123" s="272" t="s">
        <v>599</v>
      </c>
      <c r="B123" s="314">
        <v>4.42</v>
      </c>
      <c r="C123" s="273">
        <f t="shared" ref="C123:C127" si="12">+ROUND($D$2*B123,2)</f>
        <v>0.02</v>
      </c>
      <c r="D123" s="314">
        <f>+SUM(B123:C123)</f>
        <v>4.4399999999999995</v>
      </c>
    </row>
    <row r="124" spans="1:4" x14ac:dyDescent="0.25">
      <c r="A124" s="272" t="s">
        <v>600</v>
      </c>
      <c r="B124" s="314">
        <v>9.33</v>
      </c>
      <c r="C124" s="273">
        <f t="shared" si="12"/>
        <v>0.03</v>
      </c>
      <c r="D124" s="314">
        <f>+SUM(B124:C124)</f>
        <v>9.36</v>
      </c>
    </row>
    <row r="125" spans="1:4" x14ac:dyDescent="0.25">
      <c r="A125" s="272" t="s">
        <v>601</v>
      </c>
      <c r="B125" s="314">
        <v>12.3</v>
      </c>
      <c r="C125" s="273">
        <f t="shared" si="12"/>
        <v>0.05</v>
      </c>
      <c r="D125" s="314">
        <f>+SUM(B125:C125)</f>
        <v>12.350000000000001</v>
      </c>
    </row>
    <row r="126" spans="1:4" x14ac:dyDescent="0.25">
      <c r="A126" s="272" t="s">
        <v>602</v>
      </c>
      <c r="B126" s="314">
        <v>1.99</v>
      </c>
      <c r="C126" s="273">
        <f t="shared" si="12"/>
        <v>0.01</v>
      </c>
      <c r="D126" s="314">
        <f>+SUM(B126:C126)</f>
        <v>2</v>
      </c>
    </row>
    <row r="127" spans="1:4" x14ac:dyDescent="0.25">
      <c r="A127" s="272" t="s">
        <v>603</v>
      </c>
      <c r="B127" s="314">
        <v>5.12</v>
      </c>
      <c r="C127" s="273">
        <f t="shared" si="12"/>
        <v>0.02</v>
      </c>
      <c r="D127" s="314">
        <f>+SUM(B127:C127)</f>
        <v>5.14</v>
      </c>
    </row>
    <row r="128" spans="1:4" x14ac:dyDescent="0.25">
      <c r="A128" s="272"/>
      <c r="B128" s="270"/>
      <c r="C128" s="270"/>
      <c r="D128" s="314"/>
    </row>
    <row r="129" spans="1:4" x14ac:dyDescent="0.25">
      <c r="A129" s="271" t="s">
        <v>604</v>
      </c>
      <c r="B129" s="270"/>
      <c r="C129" s="270"/>
      <c r="D129" s="314"/>
    </row>
    <row r="130" spans="1:4" x14ac:dyDescent="0.25">
      <c r="A130" s="272" t="s">
        <v>605</v>
      </c>
      <c r="B130" s="314">
        <v>7.86</v>
      </c>
      <c r="C130" s="270">
        <f>+ROUND($D$2*B130,2)</f>
        <v>0.03</v>
      </c>
      <c r="D130" s="314">
        <f>+SUM(B130:C130)</f>
        <v>7.8900000000000006</v>
      </c>
    </row>
    <row r="131" spans="1:4" x14ac:dyDescent="0.25">
      <c r="B131" s="270"/>
      <c r="C131" s="270"/>
      <c r="D131" s="314"/>
    </row>
    <row r="132" spans="1:4" x14ac:dyDescent="0.25">
      <c r="A132" s="271" t="s">
        <v>606</v>
      </c>
      <c r="B132" s="270"/>
      <c r="C132" s="270"/>
      <c r="D132" s="314"/>
    </row>
    <row r="133" spans="1:4" x14ac:dyDescent="0.25">
      <c r="A133" s="272" t="s">
        <v>607</v>
      </c>
      <c r="B133" s="314">
        <v>94.26</v>
      </c>
      <c r="C133" s="270">
        <f>+ROUND($D$2*B133,2)</f>
        <v>0.35</v>
      </c>
      <c r="D133" s="314">
        <f>+SUM(B133:C133)</f>
        <v>94.61</v>
      </c>
    </row>
    <row r="134" spans="1:4" x14ac:dyDescent="0.25">
      <c r="B134" s="270"/>
      <c r="C134" s="270"/>
      <c r="D134" s="270"/>
    </row>
    <row r="135" spans="1:4" x14ac:dyDescent="0.25">
      <c r="A135" s="267" t="s">
        <v>608</v>
      </c>
      <c r="B135" s="268"/>
      <c r="C135" s="268"/>
      <c r="D135" s="268"/>
    </row>
    <row r="136" spans="1:4" x14ac:dyDescent="0.25">
      <c r="A136" s="271" t="s">
        <v>609</v>
      </c>
      <c r="B136" s="270"/>
      <c r="C136" s="270"/>
      <c r="D136" s="270"/>
    </row>
    <row r="137" spans="1:4" x14ac:dyDescent="0.25">
      <c r="A137" s="272" t="s">
        <v>610</v>
      </c>
      <c r="B137" s="314">
        <v>2.23</v>
      </c>
      <c r="C137" s="270">
        <f>+ROUND($D$2*B137,2)</f>
        <v>0.01</v>
      </c>
      <c r="D137" s="314">
        <f>+SUM(B137:C137)</f>
        <v>2.2399999999999998</v>
      </c>
    </row>
    <row r="138" spans="1:4" x14ac:dyDescent="0.25">
      <c r="A138" s="272" t="s">
        <v>611</v>
      </c>
      <c r="B138" s="314">
        <v>3.21</v>
      </c>
      <c r="C138" s="270">
        <f>+ROUND($D$2*B138,2)</f>
        <v>0.01</v>
      </c>
      <c r="D138" s="314">
        <f>+SUM(B138:C138)</f>
        <v>3.2199999999999998</v>
      </c>
    </row>
    <row r="139" spans="1:4" x14ac:dyDescent="0.25">
      <c r="A139" s="272"/>
      <c r="B139" s="270"/>
      <c r="C139" s="270"/>
      <c r="D139" s="270"/>
    </row>
    <row r="140" spans="1:4" x14ac:dyDescent="0.25">
      <c r="A140" s="267" t="s">
        <v>612</v>
      </c>
      <c r="B140" s="268"/>
      <c r="C140" s="268"/>
      <c r="D140" s="268"/>
    </row>
    <row r="141" spans="1:4" x14ac:dyDescent="0.25">
      <c r="A141" s="271" t="s">
        <v>613</v>
      </c>
      <c r="B141" s="270"/>
      <c r="C141" s="270"/>
      <c r="D141" s="270"/>
    </row>
    <row r="142" spans="1:4" ht="54.75" customHeight="1" x14ac:dyDescent="0.25">
      <c r="A142" s="274" t="s">
        <v>614</v>
      </c>
      <c r="B142" s="270"/>
      <c r="C142" s="270"/>
      <c r="D142" s="270"/>
    </row>
    <row r="143" spans="1:4" x14ac:dyDescent="0.25">
      <c r="A143" s="272" t="s">
        <v>583</v>
      </c>
      <c r="B143" s="314">
        <v>22.17</v>
      </c>
      <c r="C143" s="270">
        <f>+ROUND($D$2*B143,2)</f>
        <v>0.08</v>
      </c>
      <c r="D143" s="314">
        <f>+SUM(B143:C143)</f>
        <v>22.25</v>
      </c>
    </row>
    <row r="144" spans="1:4" x14ac:dyDescent="0.25">
      <c r="A144" s="272" t="s">
        <v>584</v>
      </c>
      <c r="B144" s="314">
        <v>29.01</v>
      </c>
      <c r="C144" s="270">
        <f>+ROUND($D$2*B144,2)</f>
        <v>0.11</v>
      </c>
      <c r="D144" s="314">
        <f>+SUM(B144:C144)</f>
        <v>29.12</v>
      </c>
    </row>
    <row r="145" spans="1:4" x14ac:dyDescent="0.25">
      <c r="A145" s="272"/>
      <c r="B145" s="270"/>
      <c r="C145" s="270"/>
      <c r="D145" s="270"/>
    </row>
    <row r="146" spans="1:4" x14ac:dyDescent="0.25">
      <c r="A146" s="274" t="s">
        <v>615</v>
      </c>
      <c r="B146" s="270"/>
      <c r="C146" s="270"/>
      <c r="D146" s="270"/>
    </row>
    <row r="147" spans="1:4" x14ac:dyDescent="0.25">
      <c r="A147" s="272" t="s">
        <v>584</v>
      </c>
      <c r="B147" s="314">
        <v>6.65</v>
      </c>
      <c r="C147" s="270">
        <f>+ROUND($D$2*B147,2)</f>
        <v>0.02</v>
      </c>
      <c r="D147" s="314">
        <f>+SUM(B147:C147)</f>
        <v>6.67</v>
      </c>
    </row>
    <row r="148" spans="1:4" x14ac:dyDescent="0.25">
      <c r="A148" s="272"/>
      <c r="B148" s="270"/>
      <c r="C148" s="270"/>
      <c r="D148" s="314"/>
    </row>
    <row r="149" spans="1:4" x14ac:dyDescent="0.25">
      <c r="A149" s="274" t="s">
        <v>616</v>
      </c>
      <c r="B149" s="270"/>
      <c r="C149" s="270"/>
      <c r="D149" s="314"/>
    </row>
    <row r="150" spans="1:4" x14ac:dyDescent="0.25">
      <c r="A150" s="272" t="s">
        <v>584</v>
      </c>
      <c r="B150" s="314">
        <v>6.26</v>
      </c>
      <c r="C150" s="270">
        <f>+ROUND($D$2*B150,2)</f>
        <v>0.02</v>
      </c>
      <c r="D150" s="314">
        <f>+SUM(B150:C150)</f>
        <v>6.2799999999999994</v>
      </c>
    </row>
    <row r="151" spans="1:4" x14ac:dyDescent="0.25">
      <c r="A151" s="272"/>
      <c r="B151" s="273"/>
      <c r="C151" s="270"/>
      <c r="D151" s="314"/>
    </row>
    <row r="152" spans="1:4" x14ac:dyDescent="0.25">
      <c r="A152" s="274" t="s">
        <v>1705</v>
      </c>
      <c r="B152" s="314">
        <v>1.21</v>
      </c>
      <c r="C152" s="270">
        <f>+ROUND($D$2*B152,2)</f>
        <v>0</v>
      </c>
      <c r="D152" s="314">
        <f>+SUM(B152:C152)</f>
        <v>1.21</v>
      </c>
    </row>
    <row r="153" spans="1:4" x14ac:dyDescent="0.25">
      <c r="A153" s="272"/>
      <c r="B153" s="273"/>
      <c r="C153" s="270"/>
      <c r="D153" s="270"/>
    </row>
    <row r="154" spans="1:4" x14ac:dyDescent="0.25">
      <c r="A154" s="267" t="s">
        <v>617</v>
      </c>
      <c r="B154" s="268"/>
      <c r="C154" s="268"/>
      <c r="D154" s="268"/>
    </row>
    <row r="155" spans="1:4" x14ac:dyDescent="0.25">
      <c r="A155" s="271" t="s">
        <v>618</v>
      </c>
      <c r="B155" s="270"/>
      <c r="C155" s="270"/>
      <c r="D155" s="270"/>
    </row>
    <row r="156" spans="1:4" x14ac:dyDescent="0.25">
      <c r="A156" s="272" t="s">
        <v>619</v>
      </c>
      <c r="B156" s="314">
        <v>3.72</v>
      </c>
      <c r="C156" s="270">
        <f>+ROUND($D$2*B156,2)</f>
        <v>0.01</v>
      </c>
      <c r="D156" s="314">
        <f>+SUM(B156:C156)</f>
        <v>3.73</v>
      </c>
    </row>
    <row r="157" spans="1:4" x14ac:dyDescent="0.25">
      <c r="A157" s="272" t="s">
        <v>600</v>
      </c>
      <c r="B157" s="314">
        <v>8.24</v>
      </c>
      <c r="C157" s="270">
        <f t="shared" ref="C157:C158" si="13">+ROUND($D$2*B157,2)</f>
        <v>0.03</v>
      </c>
      <c r="D157" s="314">
        <f>+SUM(B157:C157)</f>
        <v>8.27</v>
      </c>
    </row>
    <row r="158" spans="1:4" x14ac:dyDescent="0.25">
      <c r="A158" s="272" t="s">
        <v>601</v>
      </c>
      <c r="B158" s="314">
        <v>10.78</v>
      </c>
      <c r="C158" s="270">
        <f t="shared" si="13"/>
        <v>0.04</v>
      </c>
      <c r="D158" s="314">
        <f>+SUM(B158:C158)</f>
        <v>10.819999999999999</v>
      </c>
    </row>
    <row r="159" spans="1:4" x14ac:dyDescent="0.25">
      <c r="B159" s="270"/>
      <c r="C159" s="270"/>
      <c r="D159" s="270"/>
    </row>
    <row r="160" spans="1:4" x14ac:dyDescent="0.25">
      <c r="A160" s="267" t="s">
        <v>620</v>
      </c>
      <c r="B160" s="268"/>
      <c r="C160" s="268"/>
      <c r="D160" s="268"/>
    </row>
    <row r="161" spans="1:4" x14ac:dyDescent="0.25">
      <c r="A161" s="271" t="s">
        <v>613</v>
      </c>
      <c r="B161" s="270"/>
      <c r="C161" s="270"/>
      <c r="D161" s="270"/>
    </row>
    <row r="162" spans="1:4" x14ac:dyDescent="0.25">
      <c r="A162" s="274" t="s">
        <v>621</v>
      </c>
      <c r="B162" s="270"/>
      <c r="C162" s="270"/>
      <c r="D162" s="270"/>
    </row>
    <row r="163" spans="1:4" x14ac:dyDescent="0.25">
      <c r="A163" s="275" t="s">
        <v>622</v>
      </c>
      <c r="B163" s="314">
        <v>27.84</v>
      </c>
      <c r="C163" s="270">
        <f t="shared" ref="C163:C169" si="14">+ROUND($D$2*B163,2)</f>
        <v>0.1</v>
      </c>
      <c r="D163" s="314">
        <f t="shared" ref="D163:D169" si="15">+SUM(B163:C163)</f>
        <v>27.94</v>
      </c>
    </row>
    <row r="164" spans="1:4" x14ac:dyDescent="0.25">
      <c r="A164" s="275" t="s">
        <v>623</v>
      </c>
      <c r="B164" s="314">
        <v>38.14</v>
      </c>
      <c r="C164" s="270">
        <f t="shared" si="14"/>
        <v>0.14000000000000001</v>
      </c>
      <c r="D164" s="314">
        <f t="shared" si="15"/>
        <v>38.28</v>
      </c>
    </row>
    <row r="165" spans="1:4" x14ac:dyDescent="0.25">
      <c r="A165" s="275" t="s">
        <v>624</v>
      </c>
      <c r="B165" s="314">
        <v>45.7</v>
      </c>
      <c r="C165" s="270">
        <f t="shared" si="14"/>
        <v>0.17</v>
      </c>
      <c r="D165" s="314">
        <f t="shared" si="15"/>
        <v>45.870000000000005</v>
      </c>
    </row>
    <row r="166" spans="1:4" x14ac:dyDescent="0.25">
      <c r="A166" s="275" t="s">
        <v>625</v>
      </c>
      <c r="B166" s="314">
        <v>60.94</v>
      </c>
      <c r="C166" s="270">
        <f t="shared" si="14"/>
        <v>0.23</v>
      </c>
      <c r="D166" s="314">
        <f t="shared" si="15"/>
        <v>61.169999999999995</v>
      </c>
    </row>
    <row r="167" spans="1:4" x14ac:dyDescent="0.25">
      <c r="A167" s="275" t="s">
        <v>626</v>
      </c>
      <c r="B167" s="314">
        <v>76.2</v>
      </c>
      <c r="C167" s="270">
        <f t="shared" si="14"/>
        <v>0.28000000000000003</v>
      </c>
      <c r="D167" s="314">
        <f t="shared" si="15"/>
        <v>76.48</v>
      </c>
    </row>
    <row r="168" spans="1:4" x14ac:dyDescent="0.25">
      <c r="A168" s="275" t="s">
        <v>627</v>
      </c>
      <c r="B168" s="314">
        <v>100.6</v>
      </c>
      <c r="C168" s="270">
        <f t="shared" si="14"/>
        <v>0.37</v>
      </c>
      <c r="D168" s="314">
        <f t="shared" si="15"/>
        <v>100.97</v>
      </c>
    </row>
    <row r="169" spans="1:4" x14ac:dyDescent="0.25">
      <c r="A169" s="275" t="s">
        <v>628</v>
      </c>
      <c r="B169" s="314">
        <v>130.44999999999999</v>
      </c>
      <c r="C169" s="270">
        <f t="shared" si="14"/>
        <v>0.48</v>
      </c>
      <c r="D169" s="314">
        <f t="shared" si="15"/>
        <v>130.92999999999998</v>
      </c>
    </row>
    <row r="170" spans="1:4" x14ac:dyDescent="0.25">
      <c r="A170" s="275"/>
      <c r="B170" s="270"/>
      <c r="C170" s="270"/>
      <c r="D170" s="314"/>
    </row>
    <row r="171" spans="1:4" x14ac:dyDescent="0.25">
      <c r="A171" s="274" t="s">
        <v>629</v>
      </c>
      <c r="B171" s="270"/>
      <c r="C171" s="270"/>
      <c r="D171" s="314"/>
    </row>
    <row r="172" spans="1:4" x14ac:dyDescent="0.25">
      <c r="A172" s="275" t="s">
        <v>622</v>
      </c>
      <c r="B172" s="314">
        <v>14.78</v>
      </c>
      <c r="C172" s="270">
        <f t="shared" ref="C172:C178" si="16">+ROUND($D$2*B172,2)</f>
        <v>0.05</v>
      </c>
      <c r="D172" s="314">
        <f t="shared" ref="D172:D178" si="17">+SUM(B172:C172)</f>
        <v>14.83</v>
      </c>
    </row>
    <row r="173" spans="1:4" x14ac:dyDescent="0.25">
      <c r="A173" s="275" t="s">
        <v>623</v>
      </c>
      <c r="B173" s="314">
        <v>20.309999999999999</v>
      </c>
      <c r="C173" s="270">
        <f t="shared" si="16"/>
        <v>0.08</v>
      </c>
      <c r="D173" s="314">
        <f t="shared" si="17"/>
        <v>20.389999999999997</v>
      </c>
    </row>
    <row r="174" spans="1:4" x14ac:dyDescent="0.25">
      <c r="A174" s="275" t="s">
        <v>624</v>
      </c>
      <c r="B174" s="314">
        <v>26.82</v>
      </c>
      <c r="C174" s="270">
        <f t="shared" si="16"/>
        <v>0.1</v>
      </c>
      <c r="D174" s="314">
        <f t="shared" si="17"/>
        <v>26.92</v>
      </c>
    </row>
    <row r="175" spans="1:4" x14ac:dyDescent="0.25">
      <c r="A175" s="275" t="s">
        <v>625</v>
      </c>
      <c r="B175" s="314">
        <v>37.340000000000003</v>
      </c>
      <c r="C175" s="270">
        <f t="shared" si="16"/>
        <v>0.14000000000000001</v>
      </c>
      <c r="D175" s="314">
        <f t="shared" si="17"/>
        <v>37.480000000000004</v>
      </c>
    </row>
    <row r="176" spans="1:4" x14ac:dyDescent="0.25">
      <c r="A176" s="275" t="s">
        <v>626</v>
      </c>
      <c r="B176" s="314">
        <v>51.03</v>
      </c>
      <c r="C176" s="270">
        <f t="shared" si="16"/>
        <v>0.19</v>
      </c>
      <c r="D176" s="314">
        <f t="shared" si="17"/>
        <v>51.22</v>
      </c>
    </row>
    <row r="177" spans="1:4" x14ac:dyDescent="0.25">
      <c r="A177" s="275" t="s">
        <v>627</v>
      </c>
      <c r="B177" s="314">
        <v>69.14</v>
      </c>
      <c r="C177" s="270">
        <f t="shared" si="16"/>
        <v>0.26</v>
      </c>
      <c r="D177" s="314">
        <f t="shared" si="17"/>
        <v>69.400000000000006</v>
      </c>
    </row>
    <row r="178" spans="1:4" x14ac:dyDescent="0.25">
      <c r="A178" s="275" t="s">
        <v>628</v>
      </c>
      <c r="B178" s="314">
        <v>92.69</v>
      </c>
      <c r="C178" s="270">
        <f t="shared" si="16"/>
        <v>0.34</v>
      </c>
      <c r="D178" s="314">
        <f t="shared" si="17"/>
        <v>93.03</v>
      </c>
    </row>
    <row r="179" spans="1:4" x14ac:dyDescent="0.25">
      <c r="A179" s="275"/>
      <c r="B179" s="273"/>
      <c r="C179" s="270"/>
      <c r="D179" s="314"/>
    </row>
    <row r="180" spans="1:4" x14ac:dyDescent="0.25">
      <c r="A180" s="274" t="s">
        <v>630</v>
      </c>
      <c r="B180" s="270"/>
      <c r="C180" s="270"/>
      <c r="D180" s="314"/>
    </row>
    <row r="181" spans="1:4" x14ac:dyDescent="0.25">
      <c r="A181" s="275" t="s">
        <v>622</v>
      </c>
      <c r="B181" s="314">
        <v>34.65</v>
      </c>
      <c r="C181" s="270">
        <f t="shared" ref="C181:C187" si="18">+ROUND($D$2*B181,2)</f>
        <v>0.13</v>
      </c>
      <c r="D181" s="314">
        <f t="shared" ref="D181:D187" si="19">+SUM(B181:C181)</f>
        <v>34.78</v>
      </c>
    </row>
    <row r="182" spans="1:4" x14ac:dyDescent="0.25">
      <c r="A182" s="275" t="s">
        <v>623</v>
      </c>
      <c r="B182" s="314">
        <v>40.17</v>
      </c>
      <c r="C182" s="270">
        <f t="shared" si="18"/>
        <v>0.15</v>
      </c>
      <c r="D182" s="314">
        <f t="shared" si="19"/>
        <v>40.32</v>
      </c>
    </row>
    <row r="183" spans="1:4" x14ac:dyDescent="0.25">
      <c r="A183" s="275" t="s">
        <v>624</v>
      </c>
      <c r="B183" s="314">
        <v>46.68</v>
      </c>
      <c r="C183" s="270">
        <f t="shared" si="18"/>
        <v>0.17</v>
      </c>
      <c r="D183" s="314">
        <f t="shared" si="19"/>
        <v>46.85</v>
      </c>
    </row>
    <row r="184" spans="1:4" x14ac:dyDescent="0.25">
      <c r="A184" s="275" t="s">
        <v>625</v>
      </c>
      <c r="B184" s="314">
        <v>57.21</v>
      </c>
      <c r="C184" s="270">
        <f t="shared" si="18"/>
        <v>0.21</v>
      </c>
      <c r="D184" s="314">
        <f t="shared" si="19"/>
        <v>57.42</v>
      </c>
    </row>
    <row r="185" spans="1:4" x14ac:dyDescent="0.25">
      <c r="A185" s="275" t="s">
        <v>626</v>
      </c>
      <c r="B185" s="314">
        <v>70.900000000000006</v>
      </c>
      <c r="C185" s="270">
        <f t="shared" si="18"/>
        <v>0.26</v>
      </c>
      <c r="D185" s="314">
        <f t="shared" si="19"/>
        <v>71.160000000000011</v>
      </c>
    </row>
    <row r="186" spans="1:4" x14ac:dyDescent="0.25">
      <c r="A186" s="275" t="s">
        <v>627</v>
      </c>
      <c r="B186" s="314">
        <v>89</v>
      </c>
      <c r="C186" s="270">
        <f t="shared" si="18"/>
        <v>0.33</v>
      </c>
      <c r="D186" s="314">
        <f t="shared" si="19"/>
        <v>89.33</v>
      </c>
    </row>
    <row r="187" spans="1:4" x14ac:dyDescent="0.25">
      <c r="A187" s="275" t="s">
        <v>628</v>
      </c>
      <c r="B187" s="314">
        <v>112.55</v>
      </c>
      <c r="C187" s="270">
        <f t="shared" si="18"/>
        <v>0.42</v>
      </c>
      <c r="D187" s="314">
        <f t="shared" si="19"/>
        <v>112.97</v>
      </c>
    </row>
    <row r="188" spans="1:4" x14ac:dyDescent="0.25">
      <c r="A188" s="275"/>
      <c r="B188" s="270"/>
      <c r="C188" s="270"/>
      <c r="D188" s="314"/>
    </row>
    <row r="189" spans="1:4" x14ac:dyDescent="0.25">
      <c r="A189" s="271" t="s">
        <v>631</v>
      </c>
      <c r="B189" s="270"/>
      <c r="C189" s="270"/>
      <c r="D189" s="314"/>
    </row>
    <row r="190" spans="1:4" x14ac:dyDescent="0.25">
      <c r="A190" s="274" t="s">
        <v>632</v>
      </c>
      <c r="B190" s="270"/>
      <c r="C190" s="270"/>
      <c r="D190" s="314"/>
    </row>
    <row r="191" spans="1:4" x14ac:dyDescent="0.25">
      <c r="A191" s="275" t="s">
        <v>622</v>
      </c>
      <c r="B191" s="314">
        <v>22.56</v>
      </c>
      <c r="C191" s="270">
        <f t="shared" ref="C191:C197" si="20">+ROUND($D$2*B191,2)</f>
        <v>0.08</v>
      </c>
      <c r="D191" s="314">
        <f t="shared" ref="D191:D197" si="21">+SUM(B191:C191)</f>
        <v>22.639999999999997</v>
      </c>
    </row>
    <row r="192" spans="1:4" x14ac:dyDescent="0.25">
      <c r="A192" s="275" t="s">
        <v>623</v>
      </c>
      <c r="B192" s="314">
        <v>22.56</v>
      </c>
      <c r="C192" s="270">
        <f t="shared" si="20"/>
        <v>0.08</v>
      </c>
      <c r="D192" s="314">
        <f t="shared" si="21"/>
        <v>22.639999999999997</v>
      </c>
    </row>
    <row r="193" spans="1:4" x14ac:dyDescent="0.25">
      <c r="A193" s="275" t="s">
        <v>624</v>
      </c>
      <c r="B193" s="314">
        <v>22.56</v>
      </c>
      <c r="C193" s="270">
        <f t="shared" si="20"/>
        <v>0.08</v>
      </c>
      <c r="D193" s="314">
        <f t="shared" si="21"/>
        <v>22.639999999999997</v>
      </c>
    </row>
    <row r="194" spans="1:4" x14ac:dyDescent="0.25">
      <c r="A194" s="275" t="s">
        <v>625</v>
      </c>
      <c r="B194" s="314">
        <v>22.56</v>
      </c>
      <c r="C194" s="270">
        <f t="shared" si="20"/>
        <v>0.08</v>
      </c>
      <c r="D194" s="314">
        <f t="shared" si="21"/>
        <v>22.639999999999997</v>
      </c>
    </row>
    <row r="195" spans="1:4" x14ac:dyDescent="0.25">
      <c r="A195" s="275" t="s">
        <v>626</v>
      </c>
      <c r="B195" s="314">
        <v>22.56</v>
      </c>
      <c r="C195" s="270">
        <f t="shared" si="20"/>
        <v>0.08</v>
      </c>
      <c r="D195" s="314">
        <f t="shared" si="21"/>
        <v>22.639999999999997</v>
      </c>
    </row>
    <row r="196" spans="1:4" x14ac:dyDescent="0.25">
      <c r="A196" s="275" t="s">
        <v>627</v>
      </c>
      <c r="B196" s="314">
        <v>42.49</v>
      </c>
      <c r="C196" s="270">
        <f t="shared" si="20"/>
        <v>0.16</v>
      </c>
      <c r="D196" s="314">
        <f t="shared" si="21"/>
        <v>42.65</v>
      </c>
    </row>
    <row r="197" spans="1:4" x14ac:dyDescent="0.25">
      <c r="A197" s="275" t="s">
        <v>628</v>
      </c>
      <c r="B197" s="314">
        <v>42.49</v>
      </c>
      <c r="C197" s="270">
        <f t="shared" si="20"/>
        <v>0.16</v>
      </c>
      <c r="D197" s="314">
        <f t="shared" si="21"/>
        <v>42.65</v>
      </c>
    </row>
    <row r="198" spans="1:4" x14ac:dyDescent="0.25">
      <c r="A198" s="275"/>
      <c r="B198" s="270"/>
      <c r="C198" s="270"/>
      <c r="D198" s="314"/>
    </row>
    <row r="199" spans="1:4" x14ac:dyDescent="0.25">
      <c r="A199" s="274" t="s">
        <v>633</v>
      </c>
      <c r="B199" s="270"/>
      <c r="C199" s="270"/>
      <c r="D199" s="314"/>
    </row>
    <row r="200" spans="1:4" x14ac:dyDescent="0.25">
      <c r="A200" s="275" t="s">
        <v>622</v>
      </c>
      <c r="B200" s="314">
        <v>19.739999999999998</v>
      </c>
      <c r="C200" s="270">
        <f t="shared" ref="C200:C206" si="22">+ROUND($D$2*B200,2)</f>
        <v>7.0000000000000007E-2</v>
      </c>
      <c r="D200" s="314">
        <f t="shared" ref="D200:D206" si="23">+SUM(B200:C200)</f>
        <v>19.809999999999999</v>
      </c>
    </row>
    <row r="201" spans="1:4" x14ac:dyDescent="0.25">
      <c r="A201" s="275" t="s">
        <v>623</v>
      </c>
      <c r="B201" s="314">
        <v>25.27</v>
      </c>
      <c r="C201" s="270">
        <f t="shared" si="22"/>
        <v>0.09</v>
      </c>
      <c r="D201" s="314">
        <f t="shared" si="23"/>
        <v>25.36</v>
      </c>
    </row>
    <row r="202" spans="1:4" x14ac:dyDescent="0.25">
      <c r="A202" s="275" t="s">
        <v>624</v>
      </c>
      <c r="B202" s="314">
        <v>31.78</v>
      </c>
      <c r="C202" s="270">
        <f t="shared" si="22"/>
        <v>0.12</v>
      </c>
      <c r="D202" s="314">
        <f t="shared" si="23"/>
        <v>31.900000000000002</v>
      </c>
    </row>
    <row r="203" spans="1:4" x14ac:dyDescent="0.25">
      <c r="A203" s="275" t="s">
        <v>625</v>
      </c>
      <c r="B203" s="314">
        <v>42.3</v>
      </c>
      <c r="C203" s="270">
        <f t="shared" si="22"/>
        <v>0.16</v>
      </c>
      <c r="D203" s="314">
        <f t="shared" si="23"/>
        <v>42.459999999999994</v>
      </c>
    </row>
    <row r="204" spans="1:4" x14ac:dyDescent="0.25">
      <c r="A204" s="275" t="s">
        <v>626</v>
      </c>
      <c r="B204" s="314">
        <v>56.65</v>
      </c>
      <c r="C204" s="270">
        <f t="shared" si="22"/>
        <v>0.21</v>
      </c>
      <c r="D204" s="314">
        <f t="shared" si="23"/>
        <v>56.86</v>
      </c>
    </row>
    <row r="205" spans="1:4" x14ac:dyDescent="0.25">
      <c r="A205" s="275" t="s">
        <v>627</v>
      </c>
      <c r="B205" s="314">
        <v>74.099999999999994</v>
      </c>
      <c r="C205" s="270">
        <f t="shared" si="22"/>
        <v>0.28000000000000003</v>
      </c>
      <c r="D205" s="314">
        <f t="shared" si="23"/>
        <v>74.38</v>
      </c>
    </row>
    <row r="206" spans="1:4" x14ac:dyDescent="0.25">
      <c r="A206" s="275" t="s">
        <v>628</v>
      </c>
      <c r="B206" s="314">
        <v>97.65</v>
      </c>
      <c r="C206" s="270">
        <f t="shared" si="22"/>
        <v>0.36</v>
      </c>
      <c r="D206" s="314">
        <f t="shared" si="23"/>
        <v>98.01</v>
      </c>
    </row>
    <row r="207" spans="1:4" x14ac:dyDescent="0.25">
      <c r="A207" s="275"/>
      <c r="B207" s="270"/>
      <c r="C207" s="270"/>
      <c r="D207" s="314"/>
    </row>
    <row r="208" spans="1:4" x14ac:dyDescent="0.25">
      <c r="A208" s="274" t="s">
        <v>634</v>
      </c>
      <c r="B208" s="270"/>
      <c r="C208" s="270"/>
      <c r="D208" s="314"/>
    </row>
    <row r="209" spans="1:4" x14ac:dyDescent="0.25">
      <c r="A209" s="275" t="s">
        <v>622</v>
      </c>
      <c r="B209" s="314">
        <v>0.48</v>
      </c>
      <c r="C209" s="270">
        <f t="shared" ref="C209:C215" si="24">+ROUND($D$2*B209,2)</f>
        <v>0</v>
      </c>
      <c r="D209" s="314">
        <f t="shared" ref="D209:D215" si="25">+SUM(B209:C209)</f>
        <v>0.48</v>
      </c>
    </row>
    <row r="210" spans="1:4" x14ac:dyDescent="0.25">
      <c r="A210" s="275" t="s">
        <v>623</v>
      </c>
      <c r="B210" s="314">
        <v>0.52</v>
      </c>
      <c r="C210" s="270">
        <f t="shared" si="24"/>
        <v>0</v>
      </c>
      <c r="D210" s="314">
        <f t="shared" si="25"/>
        <v>0.52</v>
      </c>
    </row>
    <row r="211" spans="1:4" x14ac:dyDescent="0.25">
      <c r="A211" s="275" t="s">
        <v>624</v>
      </c>
      <c r="B211" s="314">
        <v>0.62</v>
      </c>
      <c r="C211" s="270">
        <f t="shared" si="24"/>
        <v>0</v>
      </c>
      <c r="D211" s="314">
        <f t="shared" si="25"/>
        <v>0.62</v>
      </c>
    </row>
    <row r="212" spans="1:4" x14ac:dyDescent="0.25">
      <c r="A212" s="275" t="s">
        <v>625</v>
      </c>
      <c r="B212" s="314">
        <v>0.68</v>
      </c>
      <c r="C212" s="270">
        <f t="shared" si="24"/>
        <v>0</v>
      </c>
      <c r="D212" s="314">
        <f t="shared" si="25"/>
        <v>0.68</v>
      </c>
    </row>
    <row r="213" spans="1:4" x14ac:dyDescent="0.25">
      <c r="A213" s="275" t="s">
        <v>626</v>
      </c>
      <c r="B213" s="314">
        <v>0.89</v>
      </c>
      <c r="C213" s="270">
        <f t="shared" si="24"/>
        <v>0</v>
      </c>
      <c r="D213" s="314">
        <f t="shared" si="25"/>
        <v>0.89</v>
      </c>
    </row>
    <row r="214" spans="1:4" x14ac:dyDescent="0.25">
      <c r="A214" s="275" t="s">
        <v>627</v>
      </c>
      <c r="B214" s="314">
        <v>1.31</v>
      </c>
      <c r="C214" s="270">
        <f t="shared" si="24"/>
        <v>0</v>
      </c>
      <c r="D214" s="314">
        <f t="shared" si="25"/>
        <v>1.31</v>
      </c>
    </row>
    <row r="215" spans="1:4" x14ac:dyDescent="0.25">
      <c r="A215" s="275" t="s">
        <v>628</v>
      </c>
      <c r="B215" s="314">
        <v>1.31</v>
      </c>
      <c r="C215" s="270">
        <f t="shared" si="24"/>
        <v>0</v>
      </c>
      <c r="D215" s="314">
        <f t="shared" si="25"/>
        <v>1.31</v>
      </c>
    </row>
    <row r="216" spans="1:4" x14ac:dyDescent="0.25">
      <c r="A216" s="275"/>
      <c r="B216" s="270"/>
      <c r="C216" s="270"/>
      <c r="D216" s="314"/>
    </row>
    <row r="217" spans="1:4" x14ac:dyDescent="0.25">
      <c r="A217" s="271" t="s">
        <v>635</v>
      </c>
      <c r="B217" s="270"/>
      <c r="C217" s="270"/>
      <c r="D217" s="314"/>
    </row>
    <row r="218" spans="1:4" x14ac:dyDescent="0.25">
      <c r="A218" s="269" t="s">
        <v>636</v>
      </c>
      <c r="B218" s="314">
        <v>2.23</v>
      </c>
      <c r="C218" s="270">
        <f t="shared" ref="C218" si="26">+ROUND($D$2*B218,2)</f>
        <v>0.01</v>
      </c>
      <c r="D218" s="314">
        <f>+SUM(B218:C218)</f>
        <v>2.2399999999999998</v>
      </c>
    </row>
    <row r="219" spans="1:4" x14ac:dyDescent="0.25">
      <c r="A219" s="269"/>
      <c r="B219" s="273"/>
      <c r="C219" s="270"/>
      <c r="D219" s="314"/>
    </row>
    <row r="220" spans="1:4" x14ac:dyDescent="0.25">
      <c r="A220" s="271" t="s">
        <v>1705</v>
      </c>
      <c r="B220" s="314">
        <v>1.21</v>
      </c>
      <c r="C220" s="270">
        <f t="shared" ref="C220" si="27">+ROUND($D$2*B220,2)</f>
        <v>0</v>
      </c>
      <c r="D220" s="314">
        <f>+SUM(B220:C220)</f>
        <v>1.21</v>
      </c>
    </row>
    <row r="221" spans="1:4" x14ac:dyDescent="0.25">
      <c r="B221" s="270"/>
      <c r="C221" s="270"/>
      <c r="D221" s="270"/>
    </row>
    <row r="222" spans="1:4" hidden="1" x14ac:dyDescent="0.25">
      <c r="A222" s="267" t="s">
        <v>637</v>
      </c>
      <c r="B222" s="268"/>
      <c r="C222" s="268"/>
      <c r="D222" s="268"/>
    </row>
    <row r="223" spans="1:4" hidden="1" x14ac:dyDescent="0.25">
      <c r="A223" s="271" t="s">
        <v>638</v>
      </c>
      <c r="B223" s="270"/>
      <c r="C223" s="270"/>
      <c r="D223" s="270"/>
    </row>
    <row r="224" spans="1:4" hidden="1" x14ac:dyDescent="0.25">
      <c r="A224" s="274" t="s">
        <v>639</v>
      </c>
      <c r="B224" s="270"/>
      <c r="C224" s="270"/>
      <c r="D224" s="270"/>
    </row>
    <row r="225" spans="1:4" hidden="1" x14ac:dyDescent="0.25">
      <c r="A225" s="272" t="s">
        <v>640</v>
      </c>
      <c r="B225" s="270">
        <v>69949</v>
      </c>
      <c r="C225" s="270"/>
      <c r="D225" s="270">
        <f>+SUM(B225:C225)</f>
        <v>69949</v>
      </c>
    </row>
    <row r="226" spans="1:4" hidden="1" x14ac:dyDescent="0.25">
      <c r="A226" s="272" t="s">
        <v>641</v>
      </c>
      <c r="B226" s="270">
        <v>82533</v>
      </c>
      <c r="C226" s="270"/>
      <c r="D226" s="270">
        <f>+SUM(B226:C226)</f>
        <v>82533</v>
      </c>
    </row>
    <row r="227" spans="1:4" x14ac:dyDescent="0.25">
      <c r="A227" s="272"/>
      <c r="B227" s="270"/>
      <c r="C227" s="270"/>
      <c r="D227" s="270"/>
    </row>
    <row r="228" spans="1:4" x14ac:dyDescent="0.25">
      <c r="A228" s="267" t="s">
        <v>642</v>
      </c>
      <c r="B228" s="268"/>
      <c r="C228" s="268"/>
      <c r="D228" s="268"/>
    </row>
    <row r="229" spans="1:4" x14ac:dyDescent="0.25">
      <c r="A229" s="271" t="s">
        <v>643</v>
      </c>
      <c r="B229" s="270"/>
      <c r="C229" s="270"/>
      <c r="D229" s="270"/>
    </row>
    <row r="230" spans="1:4" x14ac:dyDescent="0.25">
      <c r="A230" s="274" t="s">
        <v>644</v>
      </c>
      <c r="B230" s="270"/>
      <c r="C230" s="270"/>
      <c r="D230" s="270"/>
    </row>
    <row r="231" spans="1:4" x14ac:dyDescent="0.25">
      <c r="A231" s="272" t="s">
        <v>645</v>
      </c>
      <c r="B231" s="314">
        <v>32.04</v>
      </c>
      <c r="C231" s="270">
        <f t="shared" ref="C231:C234" si="28">+ROUND($D$2*B231,2)</f>
        <v>0.12</v>
      </c>
      <c r="D231" s="314">
        <f>+SUM(B231:C231)</f>
        <v>32.159999999999997</v>
      </c>
    </row>
    <row r="232" spans="1:4" x14ac:dyDescent="0.25">
      <c r="A232" s="272" t="s">
        <v>646</v>
      </c>
      <c r="B232" s="314">
        <v>32.04</v>
      </c>
      <c r="C232" s="270">
        <f t="shared" si="28"/>
        <v>0.12</v>
      </c>
      <c r="D232" s="314">
        <f>+SUM(B232:C232)</f>
        <v>32.159999999999997</v>
      </c>
    </row>
    <row r="233" spans="1:4" x14ac:dyDescent="0.25">
      <c r="A233" s="272" t="s">
        <v>647</v>
      </c>
      <c r="B233" s="314">
        <v>32.04</v>
      </c>
      <c r="C233" s="270">
        <f t="shared" si="28"/>
        <v>0.12</v>
      </c>
      <c r="D233" s="314">
        <f>+SUM(B233:C233)</f>
        <v>32.159999999999997</v>
      </c>
    </row>
    <row r="234" spans="1:4" x14ac:dyDescent="0.25">
      <c r="A234" s="272" t="s">
        <v>648</v>
      </c>
      <c r="B234" s="314">
        <v>3.31</v>
      </c>
      <c r="C234" s="270">
        <f t="shared" si="28"/>
        <v>0.01</v>
      </c>
      <c r="D234" s="314">
        <f>+SUM(B234:C234)</f>
        <v>3.32</v>
      </c>
    </row>
    <row r="235" spans="1:4" x14ac:dyDescent="0.25">
      <c r="A235" s="272"/>
      <c r="B235" s="270"/>
      <c r="C235" s="270"/>
      <c r="D235" s="314"/>
    </row>
    <row r="236" spans="1:4" x14ac:dyDescent="0.25">
      <c r="A236" s="274" t="s">
        <v>649</v>
      </c>
      <c r="B236" s="270"/>
      <c r="C236" s="270"/>
      <c r="D236" s="314"/>
    </row>
    <row r="237" spans="1:4" x14ac:dyDescent="0.25">
      <c r="A237" s="272" t="s">
        <v>645</v>
      </c>
      <c r="B237" s="314">
        <v>32.11</v>
      </c>
      <c r="C237" s="270">
        <f t="shared" ref="C237:C240" si="29">+ROUND($D$2*B237,2)</f>
        <v>0.12</v>
      </c>
      <c r="D237" s="314">
        <f>+SUM(B237:C237)</f>
        <v>32.229999999999997</v>
      </c>
    </row>
    <row r="238" spans="1:4" x14ac:dyDescent="0.25">
      <c r="A238" s="272" t="s">
        <v>646</v>
      </c>
      <c r="B238" s="314">
        <v>32.11</v>
      </c>
      <c r="C238" s="270">
        <f t="shared" si="29"/>
        <v>0.12</v>
      </c>
      <c r="D238" s="314">
        <f>+SUM(B238:C238)</f>
        <v>32.229999999999997</v>
      </c>
    </row>
    <row r="239" spans="1:4" x14ac:dyDescent="0.25">
      <c r="A239" s="272" t="s">
        <v>647</v>
      </c>
      <c r="B239" s="314">
        <v>32.11</v>
      </c>
      <c r="C239" s="270">
        <f t="shared" si="29"/>
        <v>0.12</v>
      </c>
      <c r="D239" s="314">
        <f>+SUM(B239:C239)</f>
        <v>32.229999999999997</v>
      </c>
    </row>
    <row r="240" spans="1:4" x14ac:dyDescent="0.25">
      <c r="A240" s="272" t="s">
        <v>648</v>
      </c>
      <c r="B240" s="314">
        <v>3.31</v>
      </c>
      <c r="C240" s="270">
        <f t="shared" si="29"/>
        <v>0.01</v>
      </c>
      <c r="D240" s="314">
        <f>+SUM(B240:C240)</f>
        <v>3.32</v>
      </c>
    </row>
    <row r="241" spans="1:4" x14ac:dyDescent="0.25">
      <c r="A241" s="272"/>
      <c r="B241" s="270"/>
      <c r="C241" s="270"/>
      <c r="D241" s="270"/>
    </row>
    <row r="242" spans="1:4" x14ac:dyDescent="0.25">
      <c r="A242" s="267" t="s">
        <v>650</v>
      </c>
      <c r="B242" s="268"/>
      <c r="C242" s="268"/>
      <c r="D242" s="268"/>
    </row>
    <row r="243" spans="1:4" x14ac:dyDescent="0.25">
      <c r="A243" s="271" t="s">
        <v>651</v>
      </c>
      <c r="B243" s="270"/>
      <c r="C243" s="270"/>
      <c r="D243" s="270"/>
    </row>
    <row r="244" spans="1:4" x14ac:dyDescent="0.25">
      <c r="A244" s="274" t="s">
        <v>652</v>
      </c>
      <c r="B244" s="270"/>
      <c r="C244" s="270"/>
      <c r="D244" s="270"/>
    </row>
    <row r="245" spans="1:4" x14ac:dyDescent="0.25">
      <c r="A245" s="274" t="s">
        <v>653</v>
      </c>
      <c r="B245" s="270"/>
      <c r="C245" s="270"/>
      <c r="D245" s="270"/>
    </row>
    <row r="246" spans="1:4" x14ac:dyDescent="0.25">
      <c r="A246" s="275" t="s">
        <v>654</v>
      </c>
      <c r="B246" s="314">
        <v>105.29</v>
      </c>
      <c r="C246" s="270">
        <f t="shared" ref="C246:C249" si="30">+ROUND($D$2*B246,2)</f>
        <v>0.39</v>
      </c>
      <c r="D246" s="314">
        <f>+SUM(B246:C246)</f>
        <v>105.68</v>
      </c>
    </row>
    <row r="247" spans="1:4" x14ac:dyDescent="0.25">
      <c r="A247" s="275" t="s">
        <v>655</v>
      </c>
      <c r="B247" s="314">
        <v>105.29</v>
      </c>
      <c r="C247" s="270">
        <f t="shared" si="30"/>
        <v>0.39</v>
      </c>
      <c r="D247" s="314">
        <f>+SUM(B247:C247)</f>
        <v>105.68</v>
      </c>
    </row>
    <row r="248" spans="1:4" x14ac:dyDescent="0.25">
      <c r="A248" s="275" t="s">
        <v>656</v>
      </c>
      <c r="B248" s="314">
        <v>105.29</v>
      </c>
      <c r="C248" s="270">
        <f t="shared" si="30"/>
        <v>0.39</v>
      </c>
      <c r="D248" s="314">
        <f>+SUM(B248:C248)</f>
        <v>105.68</v>
      </c>
    </row>
    <row r="249" spans="1:4" x14ac:dyDescent="0.25">
      <c r="A249" s="275" t="s">
        <v>657</v>
      </c>
      <c r="B249" s="314">
        <v>45.94</v>
      </c>
      <c r="C249" s="270">
        <f t="shared" si="30"/>
        <v>0.17</v>
      </c>
      <c r="D249" s="314">
        <f>+SUM(B249:C249)</f>
        <v>46.11</v>
      </c>
    </row>
    <row r="250" spans="1:4" x14ac:dyDescent="0.25">
      <c r="B250" s="270"/>
      <c r="C250" s="270"/>
      <c r="D250" s="314"/>
    </row>
    <row r="251" spans="1:4" x14ac:dyDescent="0.25">
      <c r="A251" s="274" t="s">
        <v>556</v>
      </c>
      <c r="B251" s="270"/>
      <c r="C251" s="270"/>
      <c r="D251" s="314"/>
    </row>
    <row r="252" spans="1:4" x14ac:dyDescent="0.25">
      <c r="A252" s="275" t="s">
        <v>654</v>
      </c>
      <c r="B252" s="314">
        <v>105.29</v>
      </c>
      <c r="C252" s="270">
        <f t="shared" ref="C252:C254" si="31">+ROUND($D$2*B252,2)</f>
        <v>0.39</v>
      </c>
      <c r="D252" s="314">
        <f>+SUM(B252:C252)</f>
        <v>105.68</v>
      </c>
    </row>
    <row r="253" spans="1:4" x14ac:dyDescent="0.25">
      <c r="A253" s="275" t="s">
        <v>655</v>
      </c>
      <c r="B253" s="314">
        <v>105.29</v>
      </c>
      <c r="C253" s="270">
        <f t="shared" si="31"/>
        <v>0.39</v>
      </c>
      <c r="D253" s="314">
        <f>+SUM(B253:C253)</f>
        <v>105.68</v>
      </c>
    </row>
    <row r="254" spans="1:4" x14ac:dyDescent="0.25">
      <c r="A254" s="275" t="s">
        <v>656</v>
      </c>
      <c r="B254" s="314">
        <v>105.29</v>
      </c>
      <c r="C254" s="270">
        <f t="shared" si="31"/>
        <v>0.39</v>
      </c>
      <c r="D254" s="314">
        <f>+SUM(B254:C254)</f>
        <v>105.68</v>
      </c>
    </row>
    <row r="255" spans="1:4" x14ac:dyDescent="0.25">
      <c r="B255" s="270"/>
      <c r="C255" s="270"/>
      <c r="D255" s="314"/>
    </row>
    <row r="256" spans="1:4" x14ac:dyDescent="0.25">
      <c r="A256" s="274" t="s">
        <v>658</v>
      </c>
      <c r="B256" s="270"/>
      <c r="C256" s="270"/>
      <c r="D256" s="314"/>
    </row>
    <row r="257" spans="1:4" x14ac:dyDescent="0.25">
      <c r="A257" s="274" t="s">
        <v>653</v>
      </c>
      <c r="B257" s="270"/>
      <c r="C257" s="270"/>
      <c r="D257" s="314"/>
    </row>
    <row r="258" spans="1:4" x14ac:dyDescent="0.25">
      <c r="A258" s="275" t="s">
        <v>654</v>
      </c>
      <c r="B258" s="314">
        <v>0</v>
      </c>
      <c r="C258" s="270">
        <f t="shared" ref="C258:C261" si="32">+ROUND($D$2*B258,2)</f>
        <v>0</v>
      </c>
      <c r="D258" s="314">
        <f>+SUM(B258:C258)</f>
        <v>0</v>
      </c>
    </row>
    <row r="259" spans="1:4" x14ac:dyDescent="0.25">
      <c r="A259" s="275" t="s">
        <v>655</v>
      </c>
      <c r="B259" s="314">
        <v>111.75</v>
      </c>
      <c r="C259" s="270">
        <f t="shared" si="32"/>
        <v>0.41</v>
      </c>
      <c r="D259" s="314">
        <f>+SUM(B259:C259)</f>
        <v>112.16</v>
      </c>
    </row>
    <row r="260" spans="1:4" x14ac:dyDescent="0.25">
      <c r="A260" s="275" t="s">
        <v>656</v>
      </c>
      <c r="B260" s="314">
        <v>111.75</v>
      </c>
      <c r="C260" s="270">
        <f t="shared" si="32"/>
        <v>0.41</v>
      </c>
      <c r="D260" s="314">
        <f>+SUM(B260:C260)</f>
        <v>112.16</v>
      </c>
    </row>
    <row r="261" spans="1:4" x14ac:dyDescent="0.25">
      <c r="A261" s="275" t="s">
        <v>659</v>
      </c>
      <c r="B261" s="314">
        <v>45.94</v>
      </c>
      <c r="C261" s="270">
        <f t="shared" si="32"/>
        <v>0.17</v>
      </c>
      <c r="D261" s="314">
        <f>+SUM(B261:C261)</f>
        <v>46.11</v>
      </c>
    </row>
    <row r="262" spans="1:4" x14ac:dyDescent="0.25">
      <c r="B262" s="270"/>
      <c r="C262" s="270"/>
      <c r="D262" s="314"/>
    </row>
    <row r="263" spans="1:4" x14ac:dyDescent="0.25">
      <c r="A263" s="274" t="s">
        <v>556</v>
      </c>
      <c r="B263" s="270"/>
      <c r="C263" s="270"/>
      <c r="D263" s="314"/>
    </row>
    <row r="264" spans="1:4" x14ac:dyDescent="0.25">
      <c r="A264" s="275" t="s">
        <v>654</v>
      </c>
      <c r="B264" s="314">
        <v>0</v>
      </c>
      <c r="C264" s="270">
        <f>+ROUND($D$2*B264,2)</f>
        <v>0</v>
      </c>
      <c r="D264" s="314">
        <f>+SUM(B264:C264)</f>
        <v>0</v>
      </c>
    </row>
    <row r="265" spans="1:4" x14ac:dyDescent="0.25">
      <c r="A265" s="275" t="s">
        <v>655</v>
      </c>
      <c r="B265" s="314">
        <v>111.75</v>
      </c>
      <c r="C265" s="270">
        <f>+ROUND($D$2*B265,2)</f>
        <v>0.41</v>
      </c>
      <c r="D265" s="314">
        <f>+SUM(B265:C265)</f>
        <v>112.16</v>
      </c>
    </row>
    <row r="266" spans="1:4" x14ac:dyDescent="0.25">
      <c r="A266" s="275" t="s">
        <v>656</v>
      </c>
      <c r="B266" s="314">
        <v>111.75</v>
      </c>
      <c r="C266" s="270">
        <f>+ROUND($D$2*B266,2)</f>
        <v>0.41</v>
      </c>
      <c r="D266" s="314">
        <f>+SUM(B266:C266)</f>
        <v>112.16</v>
      </c>
    </row>
    <row r="267" spans="1:4" x14ac:dyDescent="0.25">
      <c r="B267" s="270"/>
      <c r="C267" s="270"/>
      <c r="D267" s="314"/>
    </row>
    <row r="268" spans="1:4" x14ac:dyDescent="0.25">
      <c r="A268" s="271" t="s">
        <v>660</v>
      </c>
      <c r="B268" s="270"/>
      <c r="C268" s="270"/>
      <c r="D268" s="314"/>
    </row>
    <row r="269" spans="1:4" x14ac:dyDescent="0.25">
      <c r="A269" s="274" t="s">
        <v>653</v>
      </c>
      <c r="B269" s="270"/>
      <c r="C269" s="270"/>
      <c r="D269" s="314"/>
    </row>
    <row r="270" spans="1:4" x14ac:dyDescent="0.25">
      <c r="A270" s="275" t="s">
        <v>661</v>
      </c>
      <c r="B270" s="314">
        <v>137.16</v>
      </c>
      <c r="C270" s="270">
        <f>+ROUND($D$2*B270,2)</f>
        <v>0.51</v>
      </c>
      <c r="D270" s="314">
        <f>+SUM(B270:C270)</f>
        <v>137.66999999999999</v>
      </c>
    </row>
    <row r="271" spans="1:4" x14ac:dyDescent="0.25">
      <c r="A271" s="275" t="s">
        <v>662</v>
      </c>
      <c r="B271" s="314">
        <v>137.16</v>
      </c>
      <c r="C271" s="270">
        <f>+ROUND($D$2*B271,2)</f>
        <v>0.51</v>
      </c>
      <c r="D271" s="314">
        <f>+SUM(B271:C271)</f>
        <v>137.66999999999999</v>
      </c>
    </row>
    <row r="272" spans="1:4" x14ac:dyDescent="0.25">
      <c r="A272" s="275" t="s">
        <v>663</v>
      </c>
      <c r="B272" s="314">
        <v>126.36</v>
      </c>
      <c r="C272" s="270">
        <f>+ROUND($D$2*B272,2)</f>
        <v>0.47</v>
      </c>
      <c r="D272" s="314">
        <f>+SUM(B272:C272)</f>
        <v>126.83</v>
      </c>
    </row>
    <row r="273" spans="1:4" x14ac:dyDescent="0.25">
      <c r="B273" s="270"/>
      <c r="C273" s="270"/>
      <c r="D273" s="314"/>
    </row>
    <row r="274" spans="1:4" x14ac:dyDescent="0.25">
      <c r="A274" s="274" t="s">
        <v>556</v>
      </c>
      <c r="B274" s="270"/>
      <c r="C274" s="270"/>
      <c r="D274" s="314"/>
    </row>
    <row r="275" spans="1:4" x14ac:dyDescent="0.25">
      <c r="A275" s="275" t="s">
        <v>661</v>
      </c>
      <c r="B275" s="314">
        <v>0</v>
      </c>
      <c r="C275" s="270">
        <f>+ROUND($D$2*B275,2)</f>
        <v>0</v>
      </c>
      <c r="D275" s="314">
        <f>+SUM(B275:C275)</f>
        <v>0</v>
      </c>
    </row>
    <row r="276" spans="1:4" x14ac:dyDescent="0.25">
      <c r="A276" s="275" t="s">
        <v>662</v>
      </c>
      <c r="B276" s="314">
        <v>0</v>
      </c>
      <c r="C276" s="270">
        <f>+ROUND($D$2*B276,2)</f>
        <v>0</v>
      </c>
      <c r="D276" s="314">
        <f>+SUM(B276:C276)</f>
        <v>0</v>
      </c>
    </row>
    <row r="277" spans="1:4" x14ac:dyDescent="0.25">
      <c r="A277" s="275" t="s">
        <v>663</v>
      </c>
      <c r="B277" s="314">
        <v>0</v>
      </c>
      <c r="C277" s="270">
        <f>+ROUND($D$2*B277,2)</f>
        <v>0</v>
      </c>
      <c r="D277" s="314">
        <f>+SUM(B277:C277)</f>
        <v>0</v>
      </c>
    </row>
    <row r="278" spans="1:4" x14ac:dyDescent="0.25">
      <c r="B278" s="270"/>
      <c r="C278" s="270"/>
      <c r="D278" s="270"/>
    </row>
    <row r="279" spans="1:4" x14ac:dyDescent="0.25">
      <c r="A279" s="267" t="s">
        <v>664</v>
      </c>
      <c r="B279" s="268"/>
      <c r="C279" s="268"/>
      <c r="D279" s="268"/>
    </row>
    <row r="280" spans="1:4" x14ac:dyDescent="0.25">
      <c r="A280" s="271" t="s">
        <v>665</v>
      </c>
      <c r="B280" s="270"/>
      <c r="C280" s="270"/>
      <c r="D280" s="270"/>
    </row>
    <row r="281" spans="1:4" x14ac:dyDescent="0.25">
      <c r="A281" s="272" t="s">
        <v>566</v>
      </c>
      <c r="B281" s="314">
        <v>3.78</v>
      </c>
      <c r="C281" s="270">
        <f>+ROUND($D$2*B281,2)</f>
        <v>0.01</v>
      </c>
      <c r="D281" s="314">
        <f>+SUM(B281:C281)</f>
        <v>3.7899999999999996</v>
      </c>
    </row>
    <row r="282" spans="1:4" x14ac:dyDescent="0.25">
      <c r="A282" s="272" t="s">
        <v>666</v>
      </c>
      <c r="B282" s="314">
        <v>0.52</v>
      </c>
      <c r="C282" s="270">
        <f>+ROUND($D$2*B282,2)</f>
        <v>0</v>
      </c>
      <c r="D282" s="314">
        <f>+SUM(B282:C282)</f>
        <v>0.52</v>
      </c>
    </row>
    <row r="283" spans="1:4" x14ac:dyDescent="0.25">
      <c r="A283" s="318" t="s">
        <v>1706</v>
      </c>
      <c r="B283" s="314">
        <v>0.87</v>
      </c>
      <c r="C283" s="270">
        <f>+ROUND($D$2*B283,2)</f>
        <v>0</v>
      </c>
      <c r="D283" s="314">
        <f>+SUM(B283:C283)</f>
        <v>0.87</v>
      </c>
    </row>
    <row r="284" spans="1:4" x14ac:dyDescent="0.25">
      <c r="B284" s="270"/>
      <c r="C284" s="270"/>
      <c r="D284" s="270"/>
    </row>
    <row r="285" spans="1:4" x14ac:dyDescent="0.25">
      <c r="A285" s="267" t="s">
        <v>667</v>
      </c>
      <c r="B285" s="268"/>
      <c r="C285" s="268"/>
      <c r="D285" s="268"/>
    </row>
    <row r="286" spans="1:4" x14ac:dyDescent="0.25">
      <c r="A286" s="271" t="s">
        <v>668</v>
      </c>
      <c r="B286" s="270"/>
      <c r="C286" s="270"/>
      <c r="D286" s="270"/>
    </row>
    <row r="287" spans="1:4" x14ac:dyDescent="0.25">
      <c r="A287" s="272" t="s">
        <v>669</v>
      </c>
      <c r="B287" s="314">
        <v>0.19</v>
      </c>
      <c r="C287" s="270">
        <f>+ROUND($D$2*B287,2)</f>
        <v>0</v>
      </c>
      <c r="D287" s="314">
        <f>+SUM(B287:C287)</f>
        <v>0.19</v>
      </c>
    </row>
    <row r="288" spans="1:4" x14ac:dyDescent="0.25">
      <c r="B288" s="270"/>
      <c r="C288" s="270"/>
      <c r="D288" s="270"/>
    </row>
    <row r="289" spans="1:4" x14ac:dyDescent="0.25">
      <c r="A289" s="267" t="s">
        <v>670</v>
      </c>
      <c r="B289" s="268"/>
      <c r="C289" s="268"/>
      <c r="D289" s="268"/>
    </row>
    <row r="290" spans="1:4" x14ac:dyDescent="0.25">
      <c r="A290" s="271" t="s">
        <v>671</v>
      </c>
      <c r="B290" s="270"/>
      <c r="C290" s="270"/>
      <c r="D290" s="270"/>
    </row>
    <row r="291" spans="1:4" x14ac:dyDescent="0.25">
      <c r="A291" s="272" t="s">
        <v>672</v>
      </c>
      <c r="B291" s="314">
        <v>4.72</v>
      </c>
      <c r="C291" s="270">
        <f>+ROUND($D$2*B291,2)</f>
        <v>0.02</v>
      </c>
      <c r="D291" s="314">
        <f>+SUM(B291:C291)</f>
        <v>4.7399999999999993</v>
      </c>
    </row>
    <row r="292" spans="1:4" x14ac:dyDescent="0.25">
      <c r="A292" s="272" t="s">
        <v>556</v>
      </c>
      <c r="B292" s="314">
        <v>18.87</v>
      </c>
      <c r="C292" s="270">
        <f>+ROUND($D$2*B292,2)</f>
        <v>7.0000000000000007E-2</v>
      </c>
      <c r="D292" s="314">
        <f>+SUM(B292:C292)</f>
        <v>18.940000000000001</v>
      </c>
    </row>
    <row r="293" spans="1:4" x14ac:dyDescent="0.25">
      <c r="B293" s="270"/>
      <c r="C293" s="270"/>
      <c r="D293" s="270"/>
    </row>
    <row r="294" spans="1:4" x14ac:dyDescent="0.25">
      <c r="A294" s="267" t="s">
        <v>673</v>
      </c>
      <c r="B294" s="268"/>
      <c r="C294" s="268"/>
      <c r="D294" s="268"/>
    </row>
    <row r="295" spans="1:4" x14ac:dyDescent="0.25">
      <c r="A295" s="271" t="s">
        <v>674</v>
      </c>
      <c r="B295" s="270"/>
      <c r="C295" s="270"/>
      <c r="D295" s="270"/>
    </row>
    <row r="296" spans="1:4" x14ac:dyDescent="0.25">
      <c r="A296" s="272" t="s">
        <v>675</v>
      </c>
      <c r="B296" s="314">
        <v>168.51</v>
      </c>
      <c r="C296" s="270"/>
      <c r="D296" s="314">
        <f>+SUM(B296:C296)</f>
        <v>168.51</v>
      </c>
    </row>
    <row r="297" spans="1:4" x14ac:dyDescent="0.25">
      <c r="A297" s="272" t="s">
        <v>676</v>
      </c>
      <c r="B297" s="314">
        <v>40</v>
      </c>
      <c r="C297" s="270"/>
      <c r="D297" s="314">
        <f>+SUM(B297:C297)</f>
        <v>40</v>
      </c>
    </row>
    <row r="298" spans="1:4" x14ac:dyDescent="0.25">
      <c r="A298" s="272" t="s">
        <v>677</v>
      </c>
      <c r="B298" s="314">
        <v>115.47</v>
      </c>
      <c r="C298" s="270"/>
      <c r="D298" s="314">
        <f>+SUM(B298:C298)</f>
        <v>115.47</v>
      </c>
    </row>
    <row r="299" spans="1:4" x14ac:dyDescent="0.25">
      <c r="A299" s="316" t="s">
        <v>1704</v>
      </c>
      <c r="B299" s="314">
        <v>55</v>
      </c>
      <c r="C299" s="270"/>
      <c r="D299" s="314">
        <f>+SUM(B299:C299)</f>
        <v>55</v>
      </c>
    </row>
    <row r="300" spans="1:4" x14ac:dyDescent="0.25">
      <c r="B300" s="270"/>
      <c r="C300" s="270"/>
      <c r="D300" s="270"/>
    </row>
    <row r="301" spans="1:4" x14ac:dyDescent="0.25">
      <c r="A301" s="267" t="s">
        <v>678</v>
      </c>
      <c r="B301" s="268"/>
      <c r="C301" s="268"/>
      <c r="D301" s="268"/>
    </row>
    <row r="302" spans="1:4" x14ac:dyDescent="0.25">
      <c r="A302" s="271" t="s">
        <v>679</v>
      </c>
      <c r="B302" s="270"/>
      <c r="C302" s="270"/>
      <c r="D302" s="270"/>
    </row>
    <row r="303" spans="1:4" x14ac:dyDescent="0.25">
      <c r="A303" s="274" t="s">
        <v>621</v>
      </c>
      <c r="B303" s="270"/>
      <c r="C303" s="270"/>
      <c r="D303" s="314"/>
    </row>
    <row r="304" spans="1:4" x14ac:dyDescent="0.25">
      <c r="A304" s="275" t="s">
        <v>622</v>
      </c>
      <c r="B304" s="314">
        <v>31.83</v>
      </c>
      <c r="C304" s="270">
        <f t="shared" ref="C304:C309" si="33">+ROUND($D$2*B304,2)</f>
        <v>0.12</v>
      </c>
      <c r="D304" s="314">
        <f t="shared" ref="D304:D309" si="34">+SUM(B304:C304)</f>
        <v>31.95</v>
      </c>
    </row>
    <row r="305" spans="1:4" x14ac:dyDescent="0.25">
      <c r="A305" s="275" t="s">
        <v>623</v>
      </c>
      <c r="B305" s="314">
        <v>43.56</v>
      </c>
      <c r="C305" s="270">
        <f t="shared" si="33"/>
        <v>0.16</v>
      </c>
      <c r="D305" s="314">
        <f t="shared" si="34"/>
        <v>43.72</v>
      </c>
    </row>
    <row r="306" spans="1:4" x14ac:dyDescent="0.25">
      <c r="A306" s="275" t="s">
        <v>624</v>
      </c>
      <c r="B306" s="314">
        <v>52.76</v>
      </c>
      <c r="C306" s="270">
        <f t="shared" si="33"/>
        <v>0.2</v>
      </c>
      <c r="D306" s="314">
        <f t="shared" si="34"/>
        <v>52.96</v>
      </c>
    </row>
    <row r="307" spans="1:4" x14ac:dyDescent="0.25">
      <c r="A307" s="275" t="s">
        <v>625</v>
      </c>
      <c r="B307" s="314">
        <v>71.63</v>
      </c>
      <c r="C307" s="270">
        <f t="shared" si="33"/>
        <v>0.27</v>
      </c>
      <c r="D307" s="314">
        <f t="shared" si="34"/>
        <v>71.899999999999991</v>
      </c>
    </row>
    <row r="308" spans="1:4" x14ac:dyDescent="0.25">
      <c r="A308" s="275" t="s">
        <v>626</v>
      </c>
      <c r="B308" s="314">
        <v>89.71</v>
      </c>
      <c r="C308" s="270">
        <f t="shared" si="33"/>
        <v>0.33</v>
      </c>
      <c r="D308" s="314">
        <f t="shared" si="34"/>
        <v>90.039999999999992</v>
      </c>
    </row>
    <row r="309" spans="1:4" x14ac:dyDescent="0.25">
      <c r="A309" s="275" t="s">
        <v>627</v>
      </c>
      <c r="B309" s="314">
        <v>120.54</v>
      </c>
      <c r="C309" s="270">
        <f t="shared" si="33"/>
        <v>0.45</v>
      </c>
      <c r="D309" s="314">
        <f t="shared" si="34"/>
        <v>120.99000000000001</v>
      </c>
    </row>
    <row r="310" spans="1:4" x14ac:dyDescent="0.25">
      <c r="B310" s="270"/>
      <c r="C310" s="270"/>
      <c r="D310" s="270"/>
    </row>
    <row r="311" spans="1:4" x14ac:dyDescent="0.25">
      <c r="A311" s="274" t="s">
        <v>629</v>
      </c>
      <c r="B311" s="270"/>
      <c r="C311" s="270"/>
      <c r="D311" s="270"/>
    </row>
    <row r="312" spans="1:4" x14ac:dyDescent="0.25">
      <c r="A312" s="275" t="s">
        <v>622</v>
      </c>
      <c r="B312" s="314">
        <v>18.77</v>
      </c>
      <c r="C312" s="270">
        <f t="shared" ref="C312:C317" si="35">+ROUND($D$2*B312,2)</f>
        <v>7.0000000000000007E-2</v>
      </c>
      <c r="D312" s="314">
        <f t="shared" ref="D312:D317" si="36">+SUM(B312:C312)</f>
        <v>18.84</v>
      </c>
    </row>
    <row r="313" spans="1:4" x14ac:dyDescent="0.25">
      <c r="A313" s="275" t="s">
        <v>623</v>
      </c>
      <c r="B313" s="314">
        <v>25.73</v>
      </c>
      <c r="C313" s="270">
        <f t="shared" si="35"/>
        <v>0.1</v>
      </c>
      <c r="D313" s="314">
        <f t="shared" si="36"/>
        <v>25.830000000000002</v>
      </c>
    </row>
    <row r="314" spans="1:4" x14ac:dyDescent="0.25">
      <c r="A314" s="275" t="s">
        <v>624</v>
      </c>
      <c r="B314" s="314">
        <v>33.869999999999997</v>
      </c>
      <c r="C314" s="270">
        <f t="shared" si="35"/>
        <v>0.13</v>
      </c>
      <c r="D314" s="314">
        <f t="shared" si="36"/>
        <v>34</v>
      </c>
    </row>
    <row r="315" spans="1:4" x14ac:dyDescent="0.25">
      <c r="A315" s="275" t="s">
        <v>625</v>
      </c>
      <c r="B315" s="314">
        <v>48.03</v>
      </c>
      <c r="C315" s="270">
        <f t="shared" si="35"/>
        <v>0.18</v>
      </c>
      <c r="D315" s="314">
        <f t="shared" si="36"/>
        <v>48.21</v>
      </c>
    </row>
    <row r="316" spans="1:4" x14ac:dyDescent="0.25">
      <c r="A316" s="275" t="s">
        <v>626</v>
      </c>
      <c r="B316" s="314">
        <v>64.540000000000006</v>
      </c>
      <c r="C316" s="270">
        <f t="shared" si="35"/>
        <v>0.24</v>
      </c>
      <c r="D316" s="314">
        <f t="shared" si="36"/>
        <v>64.78</v>
      </c>
    </row>
    <row r="317" spans="1:4" x14ac:dyDescent="0.25">
      <c r="A317" s="275" t="s">
        <v>627</v>
      </c>
      <c r="B317" s="314">
        <v>89.08</v>
      </c>
      <c r="C317" s="270">
        <f t="shared" si="35"/>
        <v>0.33</v>
      </c>
      <c r="D317" s="314">
        <f t="shared" si="36"/>
        <v>89.41</v>
      </c>
    </row>
    <row r="318" spans="1:4" x14ac:dyDescent="0.25">
      <c r="B318" s="270"/>
      <c r="C318" s="270"/>
      <c r="D318" s="270"/>
    </row>
    <row r="319" spans="1:4" x14ac:dyDescent="0.25">
      <c r="A319" s="274" t="s">
        <v>630</v>
      </c>
      <c r="B319" s="270"/>
      <c r="C319" s="270"/>
      <c r="D319" s="270"/>
    </row>
    <row r="320" spans="1:4" x14ac:dyDescent="0.25">
      <c r="A320" s="275" t="s">
        <v>622</v>
      </c>
      <c r="B320" s="314">
        <v>63.72</v>
      </c>
      <c r="C320" s="270">
        <f t="shared" ref="C320:C325" si="37">+ROUND($D$2*B320,2)</f>
        <v>0.24</v>
      </c>
      <c r="D320" s="314">
        <f t="shared" ref="D320:D325" si="38">+SUM(B320:C320)</f>
        <v>63.96</v>
      </c>
    </row>
    <row r="321" spans="1:4" x14ac:dyDescent="0.25">
      <c r="A321" s="275" t="s">
        <v>623</v>
      </c>
      <c r="B321" s="314">
        <v>71.05</v>
      </c>
      <c r="C321" s="270">
        <f t="shared" si="37"/>
        <v>0.26</v>
      </c>
      <c r="D321" s="314">
        <f t="shared" si="38"/>
        <v>71.31</v>
      </c>
    </row>
    <row r="322" spans="1:4" x14ac:dyDescent="0.25">
      <c r="A322" s="275" t="s">
        <v>624</v>
      </c>
      <c r="B322" s="314">
        <v>79.44</v>
      </c>
      <c r="C322" s="270">
        <f t="shared" si="37"/>
        <v>0.28999999999999998</v>
      </c>
      <c r="D322" s="314">
        <f t="shared" si="38"/>
        <v>79.73</v>
      </c>
    </row>
    <row r="323" spans="1:4" x14ac:dyDescent="0.25">
      <c r="A323" s="275" t="s">
        <v>625</v>
      </c>
      <c r="B323" s="314">
        <v>92.09</v>
      </c>
      <c r="C323" s="270">
        <f t="shared" si="37"/>
        <v>0.34</v>
      </c>
      <c r="D323" s="314">
        <f t="shared" si="38"/>
        <v>92.43</v>
      </c>
    </row>
    <row r="324" spans="1:4" x14ac:dyDescent="0.25">
      <c r="A324" s="275" t="s">
        <v>626</v>
      </c>
      <c r="B324" s="314">
        <v>106.49</v>
      </c>
      <c r="C324" s="270">
        <f t="shared" si="37"/>
        <v>0.4</v>
      </c>
      <c r="D324" s="314">
        <f t="shared" si="38"/>
        <v>106.89</v>
      </c>
    </row>
    <row r="325" spans="1:4" x14ac:dyDescent="0.25">
      <c r="A325" s="275" t="s">
        <v>627</v>
      </c>
      <c r="B325" s="314">
        <v>126.84</v>
      </c>
      <c r="C325" s="270">
        <f t="shared" si="37"/>
        <v>0.47</v>
      </c>
      <c r="D325" s="314">
        <f t="shared" si="38"/>
        <v>127.31</v>
      </c>
    </row>
    <row r="326" spans="1:4" x14ac:dyDescent="0.25">
      <c r="B326" s="270"/>
      <c r="C326" s="270"/>
      <c r="D326" s="270"/>
    </row>
    <row r="327" spans="1:4" x14ac:dyDescent="0.25">
      <c r="A327" s="271" t="s">
        <v>631</v>
      </c>
      <c r="B327" s="270"/>
      <c r="C327" s="270"/>
      <c r="D327" s="270"/>
    </row>
    <row r="328" spans="1:4" x14ac:dyDescent="0.25">
      <c r="A328" s="274" t="s">
        <v>632</v>
      </c>
      <c r="B328" s="270"/>
      <c r="C328" s="270"/>
      <c r="D328" s="270"/>
    </row>
    <row r="329" spans="1:4" x14ac:dyDescent="0.25">
      <c r="A329" s="275" t="s">
        <v>622</v>
      </c>
      <c r="B329" s="314">
        <v>22.56</v>
      </c>
      <c r="C329" s="270">
        <f t="shared" ref="C329:C334" si="39">+ROUND($D$2*B329,2)</f>
        <v>0.08</v>
      </c>
      <c r="D329" s="314">
        <f t="shared" ref="D329:D334" si="40">+SUM(B329:C329)</f>
        <v>22.639999999999997</v>
      </c>
    </row>
    <row r="330" spans="1:4" x14ac:dyDescent="0.25">
      <c r="A330" s="275" t="s">
        <v>623</v>
      </c>
      <c r="B330" s="314">
        <v>22.56</v>
      </c>
      <c r="C330" s="270">
        <f t="shared" si="39"/>
        <v>0.08</v>
      </c>
      <c r="D330" s="314">
        <f t="shared" si="40"/>
        <v>22.639999999999997</v>
      </c>
    </row>
    <row r="331" spans="1:4" x14ac:dyDescent="0.25">
      <c r="A331" s="275" t="s">
        <v>624</v>
      </c>
      <c r="B331" s="314">
        <v>22.56</v>
      </c>
      <c r="C331" s="270">
        <f t="shared" si="39"/>
        <v>0.08</v>
      </c>
      <c r="D331" s="314">
        <f t="shared" si="40"/>
        <v>22.639999999999997</v>
      </c>
    </row>
    <row r="332" spans="1:4" x14ac:dyDescent="0.25">
      <c r="A332" s="275" t="s">
        <v>625</v>
      </c>
      <c r="B332" s="314">
        <v>22.56</v>
      </c>
      <c r="C332" s="270">
        <f t="shared" si="39"/>
        <v>0.08</v>
      </c>
      <c r="D332" s="314">
        <f t="shared" si="40"/>
        <v>22.639999999999997</v>
      </c>
    </row>
    <row r="333" spans="1:4" x14ac:dyDescent="0.25">
      <c r="A333" s="275" t="s">
        <v>626</v>
      </c>
      <c r="B333" s="314">
        <v>22.56</v>
      </c>
      <c r="C333" s="270">
        <f t="shared" si="39"/>
        <v>0.08</v>
      </c>
      <c r="D333" s="314">
        <f t="shared" si="40"/>
        <v>22.639999999999997</v>
      </c>
    </row>
    <row r="334" spans="1:4" x14ac:dyDescent="0.25">
      <c r="A334" s="275" t="s">
        <v>627</v>
      </c>
      <c r="B334" s="314">
        <v>42.49</v>
      </c>
      <c r="C334" s="270">
        <f t="shared" si="39"/>
        <v>0.16</v>
      </c>
      <c r="D334" s="314">
        <f t="shared" si="40"/>
        <v>42.65</v>
      </c>
    </row>
    <row r="335" spans="1:4" x14ac:dyDescent="0.25">
      <c r="B335" s="270"/>
      <c r="C335" s="270"/>
      <c r="D335" s="270"/>
    </row>
    <row r="336" spans="1:4" x14ac:dyDescent="0.25">
      <c r="A336" s="274" t="s">
        <v>633</v>
      </c>
      <c r="B336" s="270"/>
      <c r="C336" s="270"/>
      <c r="D336" s="270"/>
    </row>
    <row r="337" spans="1:4" x14ac:dyDescent="0.25">
      <c r="A337" s="275" t="s">
        <v>622</v>
      </c>
      <c r="B337" s="314">
        <v>23.53</v>
      </c>
      <c r="C337" s="270">
        <f t="shared" ref="C337:C342" si="41">+ROUND($D$2*B337,2)</f>
        <v>0.09</v>
      </c>
      <c r="D337" s="314">
        <f t="shared" ref="D337:D342" si="42">+SUM(B337:C337)</f>
        <v>23.62</v>
      </c>
    </row>
    <row r="338" spans="1:4" x14ac:dyDescent="0.25">
      <c r="A338" s="275" t="s">
        <v>623</v>
      </c>
      <c r="B338" s="314">
        <v>31.43</v>
      </c>
      <c r="C338" s="270">
        <f t="shared" si="41"/>
        <v>0.12</v>
      </c>
      <c r="D338" s="314">
        <f t="shared" si="42"/>
        <v>31.55</v>
      </c>
    </row>
    <row r="339" spans="1:4" x14ac:dyDescent="0.25">
      <c r="A339" s="275" t="s">
        <v>624</v>
      </c>
      <c r="B339" s="314">
        <v>38.36</v>
      </c>
      <c r="C339" s="270">
        <f t="shared" si="41"/>
        <v>0.14000000000000001</v>
      </c>
      <c r="D339" s="314">
        <f t="shared" si="42"/>
        <v>38.5</v>
      </c>
    </row>
    <row r="340" spans="1:4" x14ac:dyDescent="0.25">
      <c r="A340" s="275" t="s">
        <v>625</v>
      </c>
      <c r="B340" s="314">
        <v>53.9</v>
      </c>
      <c r="C340" s="270">
        <f t="shared" si="41"/>
        <v>0.2</v>
      </c>
      <c r="D340" s="314">
        <f t="shared" si="42"/>
        <v>54.1</v>
      </c>
    </row>
    <row r="341" spans="1:4" x14ac:dyDescent="0.25">
      <c r="A341" s="275" t="s">
        <v>626</v>
      </c>
      <c r="B341" s="314">
        <v>69.47</v>
      </c>
      <c r="C341" s="270">
        <f t="shared" si="41"/>
        <v>0.26</v>
      </c>
      <c r="D341" s="314">
        <f t="shared" si="42"/>
        <v>69.73</v>
      </c>
    </row>
    <row r="342" spans="1:4" x14ac:dyDescent="0.25">
      <c r="A342" s="275" t="s">
        <v>627</v>
      </c>
      <c r="B342" s="314">
        <v>126.84</v>
      </c>
      <c r="C342" s="270">
        <f t="shared" si="41"/>
        <v>0.47</v>
      </c>
      <c r="D342" s="314">
        <f t="shared" si="42"/>
        <v>127.31</v>
      </c>
    </row>
    <row r="343" spans="1:4" x14ac:dyDescent="0.25">
      <c r="A343" s="275"/>
      <c r="B343" s="270"/>
      <c r="C343" s="270"/>
      <c r="D343" s="314"/>
    </row>
    <row r="344" spans="1:4" x14ac:dyDescent="0.25">
      <c r="A344" s="274" t="s">
        <v>634</v>
      </c>
      <c r="B344" s="270"/>
      <c r="C344" s="270"/>
      <c r="D344" s="314"/>
    </row>
    <row r="345" spans="1:4" x14ac:dyDescent="0.25">
      <c r="A345" s="275" t="s">
        <v>622</v>
      </c>
      <c r="B345" s="314">
        <v>0.48</v>
      </c>
      <c r="C345" s="270">
        <f t="shared" ref="C345:C350" si="43">+ROUND($D$2*B345,2)</f>
        <v>0</v>
      </c>
      <c r="D345" s="314">
        <f t="shared" ref="D345:D350" si="44">+SUM(B345:C345)</f>
        <v>0.48</v>
      </c>
    </row>
    <row r="346" spans="1:4" x14ac:dyDescent="0.25">
      <c r="A346" s="275" t="s">
        <v>623</v>
      </c>
      <c r="B346" s="314">
        <v>0.52</v>
      </c>
      <c r="C346" s="270">
        <f t="shared" si="43"/>
        <v>0</v>
      </c>
      <c r="D346" s="314">
        <f t="shared" si="44"/>
        <v>0.52</v>
      </c>
    </row>
    <row r="347" spans="1:4" x14ac:dyDescent="0.25">
      <c r="A347" s="275" t="s">
        <v>624</v>
      </c>
      <c r="B347" s="314">
        <v>0.62</v>
      </c>
      <c r="C347" s="270">
        <f t="shared" si="43"/>
        <v>0</v>
      </c>
      <c r="D347" s="314">
        <f t="shared" si="44"/>
        <v>0.62</v>
      </c>
    </row>
    <row r="348" spans="1:4" x14ac:dyDescent="0.25">
      <c r="A348" s="275" t="s">
        <v>625</v>
      </c>
      <c r="B348" s="314">
        <v>0.68</v>
      </c>
      <c r="C348" s="270">
        <f t="shared" si="43"/>
        <v>0</v>
      </c>
      <c r="D348" s="314">
        <f t="shared" si="44"/>
        <v>0.68</v>
      </c>
    </row>
    <row r="349" spans="1:4" x14ac:dyDescent="0.25">
      <c r="A349" s="275" t="s">
        <v>626</v>
      </c>
      <c r="B349" s="314">
        <v>0.89</v>
      </c>
      <c r="C349" s="270">
        <f t="shared" si="43"/>
        <v>0</v>
      </c>
      <c r="D349" s="314">
        <f t="shared" si="44"/>
        <v>0.89</v>
      </c>
    </row>
    <row r="350" spans="1:4" x14ac:dyDescent="0.25">
      <c r="A350" s="275" t="s">
        <v>627</v>
      </c>
      <c r="B350" s="314">
        <v>1.31</v>
      </c>
      <c r="C350" s="270">
        <f t="shared" si="43"/>
        <v>0</v>
      </c>
      <c r="D350" s="314">
        <f t="shared" si="44"/>
        <v>1.31</v>
      </c>
    </row>
    <row r="351" spans="1:4" x14ac:dyDescent="0.25">
      <c r="B351" s="270"/>
      <c r="C351" s="270"/>
      <c r="D351" s="314"/>
    </row>
    <row r="352" spans="1:4" x14ac:dyDescent="0.25">
      <c r="A352" s="274" t="s">
        <v>680</v>
      </c>
      <c r="B352" s="270"/>
      <c r="C352" s="270"/>
      <c r="D352" s="314"/>
    </row>
    <row r="353" spans="1:4" x14ac:dyDescent="0.25">
      <c r="A353" s="275" t="s">
        <v>622</v>
      </c>
      <c r="B353" s="314">
        <v>953.58</v>
      </c>
      <c r="C353" s="270">
        <f t="shared" ref="C353:C358" si="45">+ROUND($D$2*B353,2)</f>
        <v>3.54</v>
      </c>
      <c r="D353" s="314">
        <f t="shared" ref="D353:D358" si="46">+SUM(B353:C353)</f>
        <v>957.12</v>
      </c>
    </row>
    <row r="354" spans="1:4" x14ac:dyDescent="0.25">
      <c r="A354" s="275" t="s">
        <v>623</v>
      </c>
      <c r="B354" s="314">
        <v>1023.1</v>
      </c>
      <c r="C354" s="270">
        <f t="shared" si="45"/>
        <v>3.8</v>
      </c>
      <c r="D354" s="314">
        <f t="shared" si="46"/>
        <v>1026.9000000000001</v>
      </c>
    </row>
    <row r="355" spans="1:4" x14ac:dyDescent="0.25">
      <c r="A355" s="275" t="s">
        <v>624</v>
      </c>
      <c r="B355" s="314">
        <v>1092.6300000000001</v>
      </c>
      <c r="C355" s="270">
        <f t="shared" si="45"/>
        <v>4.0599999999999996</v>
      </c>
      <c r="D355" s="314">
        <f t="shared" si="46"/>
        <v>1096.69</v>
      </c>
    </row>
    <row r="356" spans="1:4" x14ac:dyDescent="0.25">
      <c r="A356" s="275" t="s">
        <v>625</v>
      </c>
      <c r="B356" s="314">
        <v>1251.56</v>
      </c>
      <c r="C356" s="270">
        <f t="shared" si="45"/>
        <v>4.6500000000000004</v>
      </c>
      <c r="D356" s="314">
        <f t="shared" si="46"/>
        <v>1256.21</v>
      </c>
    </row>
    <row r="357" spans="1:4" x14ac:dyDescent="0.25">
      <c r="A357" s="275" t="s">
        <v>626</v>
      </c>
      <c r="B357" s="314">
        <v>1564.46</v>
      </c>
      <c r="C357" s="270">
        <f t="shared" si="45"/>
        <v>5.81</v>
      </c>
      <c r="D357" s="314">
        <f t="shared" si="46"/>
        <v>1570.27</v>
      </c>
    </row>
    <row r="358" spans="1:4" x14ac:dyDescent="0.25">
      <c r="A358" s="275" t="s">
        <v>627</v>
      </c>
      <c r="B358" s="314">
        <v>1877.35</v>
      </c>
      <c r="C358" s="270">
        <f t="shared" si="45"/>
        <v>6.97</v>
      </c>
      <c r="D358" s="314">
        <f t="shared" si="46"/>
        <v>1884.32</v>
      </c>
    </row>
    <row r="359" spans="1:4" x14ac:dyDescent="0.25">
      <c r="B359" s="270"/>
      <c r="C359" s="270"/>
      <c r="D359" s="270"/>
    </row>
    <row r="360" spans="1:4" x14ac:dyDescent="0.25">
      <c r="A360" s="267" t="s">
        <v>681</v>
      </c>
      <c r="B360" s="268"/>
      <c r="C360" s="268"/>
      <c r="D360" s="268"/>
    </row>
    <row r="361" spans="1:4" x14ac:dyDescent="0.25">
      <c r="A361" s="271" t="s">
        <v>682</v>
      </c>
      <c r="B361" s="270"/>
      <c r="C361" s="270"/>
      <c r="D361" s="270"/>
    </row>
    <row r="362" spans="1:4" x14ac:dyDescent="0.25">
      <c r="A362" s="274" t="s">
        <v>683</v>
      </c>
      <c r="B362" s="270"/>
      <c r="C362" s="270"/>
      <c r="D362" s="270"/>
    </row>
    <row r="363" spans="1:4" x14ac:dyDescent="0.25">
      <c r="A363" s="275" t="s">
        <v>684</v>
      </c>
      <c r="B363" s="314">
        <v>3.33</v>
      </c>
      <c r="C363" s="270">
        <f>+ROUND($D$2*B363,2)</f>
        <v>0.01</v>
      </c>
      <c r="D363" s="314">
        <f>+SUM(B363:C363)</f>
        <v>3.34</v>
      </c>
    </row>
    <row r="364" spans="1:4" x14ac:dyDescent="0.25">
      <c r="A364" s="275" t="s">
        <v>685</v>
      </c>
      <c r="B364" s="314">
        <v>3.17</v>
      </c>
      <c r="C364" s="270">
        <f>+ROUND($D$2*B364,2)</f>
        <v>0.01</v>
      </c>
      <c r="D364" s="314">
        <f>+SUM(B364:C364)</f>
        <v>3.1799999999999997</v>
      </c>
    </row>
    <row r="365" spans="1:4" x14ac:dyDescent="0.25">
      <c r="A365" s="275"/>
      <c r="B365" s="270"/>
      <c r="C365" s="270"/>
      <c r="D365" s="314"/>
    </row>
    <row r="366" spans="1:4" x14ac:dyDescent="0.25">
      <c r="A366" s="274" t="s">
        <v>686</v>
      </c>
      <c r="B366" s="270"/>
      <c r="C366" s="270"/>
      <c r="D366" s="314"/>
    </row>
    <row r="367" spans="1:4" x14ac:dyDescent="0.25">
      <c r="A367" s="275" t="s">
        <v>687</v>
      </c>
      <c r="B367" s="314">
        <v>3.37</v>
      </c>
      <c r="C367" s="270">
        <f>+ROUND($D$2*B367,2)</f>
        <v>0.01</v>
      </c>
      <c r="D367" s="314">
        <f>+SUM(B367:C367)</f>
        <v>3.38</v>
      </c>
    </row>
    <row r="368" spans="1:4" x14ac:dyDescent="0.25">
      <c r="A368" s="275" t="s">
        <v>600</v>
      </c>
      <c r="B368" s="314">
        <v>6.78</v>
      </c>
      <c r="C368" s="270">
        <f>+ROUND($D$2*B368,2)</f>
        <v>0.03</v>
      </c>
      <c r="D368" s="314">
        <f>+SUM(B368:C368)</f>
        <v>6.8100000000000005</v>
      </c>
    </row>
    <row r="369" spans="1:4" x14ac:dyDescent="0.25">
      <c r="A369" s="275" t="s">
        <v>601</v>
      </c>
      <c r="B369" s="314">
        <v>8.66</v>
      </c>
      <c r="C369" s="270">
        <f>+ROUND($D$2*B369,2)</f>
        <v>0.03</v>
      </c>
      <c r="D369" s="314">
        <f>+SUM(B369:C369)</f>
        <v>8.69</v>
      </c>
    </row>
    <row r="370" spans="1:4" x14ac:dyDescent="0.25">
      <c r="A370" s="275"/>
      <c r="B370" s="270"/>
      <c r="C370" s="270"/>
      <c r="D370" s="314"/>
    </row>
    <row r="371" spans="1:4" x14ac:dyDescent="0.25">
      <c r="A371" s="274" t="s">
        <v>556</v>
      </c>
      <c r="B371" s="270"/>
      <c r="C371" s="270"/>
      <c r="D371" s="314"/>
    </row>
    <row r="372" spans="1:4" s="266" customFormat="1" x14ac:dyDescent="0.25">
      <c r="A372" s="275" t="s">
        <v>687</v>
      </c>
      <c r="B372" s="314">
        <v>17.91</v>
      </c>
      <c r="C372" s="270">
        <f>+ROUND($D$2*B372,2)</f>
        <v>7.0000000000000007E-2</v>
      </c>
      <c r="D372" s="314">
        <f>+SUM(B372:C372)</f>
        <v>17.98</v>
      </c>
    </row>
    <row r="373" spans="1:4" s="266" customFormat="1" x14ac:dyDescent="0.25">
      <c r="A373" s="275" t="s">
        <v>600</v>
      </c>
      <c r="B373" s="314">
        <v>20.98</v>
      </c>
      <c r="C373" s="270">
        <f>+ROUND($D$2*B373,2)</f>
        <v>0.08</v>
      </c>
      <c r="D373" s="314">
        <f>+SUM(B373:C373)</f>
        <v>21.06</v>
      </c>
    </row>
    <row r="374" spans="1:4" s="266" customFormat="1" x14ac:dyDescent="0.25">
      <c r="A374" s="275" t="s">
        <v>601</v>
      </c>
      <c r="B374" s="314">
        <v>26.96</v>
      </c>
      <c r="C374" s="270">
        <f>+ROUND($D$2*B374,2)</f>
        <v>0.1</v>
      </c>
      <c r="D374" s="314">
        <f>+SUM(B374:C374)</f>
        <v>27.060000000000002</v>
      </c>
    </row>
    <row r="375" spans="1:4" x14ac:dyDescent="0.25">
      <c r="A375" s="275"/>
      <c r="B375" s="270"/>
      <c r="C375" s="270"/>
      <c r="D375" s="314"/>
    </row>
    <row r="376" spans="1:4" x14ac:dyDescent="0.25">
      <c r="A376" s="274" t="s">
        <v>688</v>
      </c>
      <c r="B376" s="270"/>
      <c r="C376" s="270"/>
      <c r="D376" s="314"/>
    </row>
    <row r="377" spans="1:4" x14ac:dyDescent="0.25">
      <c r="A377" s="275" t="s">
        <v>689</v>
      </c>
      <c r="B377" s="314">
        <v>12.3</v>
      </c>
      <c r="C377" s="270">
        <f>+ROUND($D$2*B377,2)</f>
        <v>0.05</v>
      </c>
      <c r="D377" s="314">
        <f>+SUM(B377:C377)</f>
        <v>12.350000000000001</v>
      </c>
    </row>
    <row r="378" spans="1:4" x14ac:dyDescent="0.25">
      <c r="A378" s="275" t="s">
        <v>690</v>
      </c>
      <c r="B378" s="314">
        <v>4.33</v>
      </c>
      <c r="C378" s="270">
        <f>+ROUND($D$2*B378,2)</f>
        <v>0.02</v>
      </c>
      <c r="D378" s="314">
        <f>+SUM(B378:C378)</f>
        <v>4.3499999999999996</v>
      </c>
    </row>
    <row r="379" spans="1:4" x14ac:dyDescent="0.25">
      <c r="A379" s="275"/>
      <c r="B379" s="270"/>
      <c r="C379" s="270"/>
      <c r="D379" s="314"/>
    </row>
    <row r="380" spans="1:4" x14ac:dyDescent="0.25">
      <c r="A380" s="274" t="s">
        <v>691</v>
      </c>
      <c r="B380" s="270"/>
      <c r="C380" s="270"/>
      <c r="D380" s="314"/>
    </row>
    <row r="381" spans="1:4" x14ac:dyDescent="0.25">
      <c r="A381" s="275" t="s">
        <v>692</v>
      </c>
      <c r="B381" s="314">
        <v>49.67</v>
      </c>
      <c r="C381" s="270">
        <f>+ROUND($D$2*B381,2)</f>
        <v>0.18</v>
      </c>
      <c r="D381" s="314">
        <f>+SUM(B381:C381)</f>
        <v>49.85</v>
      </c>
    </row>
    <row r="382" spans="1:4" x14ac:dyDescent="0.25">
      <c r="B382" s="270"/>
      <c r="C382" s="270"/>
      <c r="D382" s="270"/>
    </row>
    <row r="383" spans="1:4" x14ac:dyDescent="0.25">
      <c r="A383" s="267" t="s">
        <v>693</v>
      </c>
      <c r="B383" s="268"/>
      <c r="C383" s="268"/>
      <c r="D383" s="268"/>
    </row>
    <row r="384" spans="1:4" x14ac:dyDescent="0.25">
      <c r="A384" s="271" t="s">
        <v>694</v>
      </c>
      <c r="B384" s="270"/>
      <c r="C384" s="270"/>
      <c r="D384" s="270"/>
    </row>
    <row r="385" spans="1:4" x14ac:dyDescent="0.25">
      <c r="A385" s="274" t="s">
        <v>695</v>
      </c>
      <c r="B385" s="270"/>
      <c r="C385" s="270"/>
      <c r="D385" s="270"/>
    </row>
    <row r="386" spans="1:4" x14ac:dyDescent="0.25">
      <c r="A386" s="275" t="s">
        <v>624</v>
      </c>
      <c r="B386" s="314">
        <v>104.77</v>
      </c>
      <c r="C386" s="270">
        <f>+ROUND($D$2*B386,2)</f>
        <v>0.39</v>
      </c>
      <c r="D386" s="314">
        <f>+SUM(B386:C386)</f>
        <v>105.16</v>
      </c>
    </row>
    <row r="387" spans="1:4" x14ac:dyDescent="0.25">
      <c r="A387" s="275" t="s">
        <v>625</v>
      </c>
      <c r="B387" s="314">
        <v>146.47999999999999</v>
      </c>
      <c r="C387" s="270">
        <f>+ROUND($D$2*B387,2)</f>
        <v>0.54</v>
      </c>
      <c r="D387" s="314">
        <f>+SUM(B387:C387)</f>
        <v>147.01999999999998</v>
      </c>
    </row>
    <row r="388" spans="1:4" x14ac:dyDescent="0.25">
      <c r="A388" s="275" t="s">
        <v>626</v>
      </c>
      <c r="B388" s="314">
        <v>192.91</v>
      </c>
      <c r="C388" s="270">
        <f>+ROUND($D$2*B388,2)</f>
        <v>0.72</v>
      </c>
      <c r="D388" s="314">
        <f>+SUM(B388:C388)</f>
        <v>193.63</v>
      </c>
    </row>
    <row r="389" spans="1:4" x14ac:dyDescent="0.25">
      <c r="A389" s="275" t="s">
        <v>627</v>
      </c>
      <c r="B389" s="314">
        <v>264.77</v>
      </c>
      <c r="C389" s="270">
        <f>+ROUND($D$2*B389,2)</f>
        <v>0.98</v>
      </c>
      <c r="D389" s="314">
        <f>+SUM(B389:C389)</f>
        <v>265.75</v>
      </c>
    </row>
    <row r="390" spans="1:4" x14ac:dyDescent="0.25">
      <c r="A390" s="275"/>
      <c r="B390" s="270"/>
      <c r="C390" s="270"/>
      <c r="D390" s="314"/>
    </row>
    <row r="391" spans="1:4" x14ac:dyDescent="0.25">
      <c r="A391" s="274" t="s">
        <v>696</v>
      </c>
      <c r="B391" s="270"/>
      <c r="C391" s="270"/>
      <c r="D391" s="314"/>
    </row>
    <row r="392" spans="1:4" x14ac:dyDescent="0.25">
      <c r="A392" s="275" t="s">
        <v>697</v>
      </c>
      <c r="B392" s="314">
        <v>10.48</v>
      </c>
      <c r="C392" s="270">
        <f>+ROUND($D$2*B392,2)</f>
        <v>0.04</v>
      </c>
      <c r="D392" s="314">
        <f>+SUM(B392:C392)</f>
        <v>10.52</v>
      </c>
    </row>
    <row r="393" spans="1:4" x14ac:dyDescent="0.25">
      <c r="A393" s="275" t="s">
        <v>698</v>
      </c>
      <c r="B393" s="314">
        <v>10.43</v>
      </c>
      <c r="C393" s="270">
        <f>+ROUND($D$2*B393,2)</f>
        <v>0.04</v>
      </c>
      <c r="D393" s="314">
        <f>+SUM(B393:C393)</f>
        <v>10.469999999999999</v>
      </c>
    </row>
    <row r="394" spans="1:4" x14ac:dyDescent="0.25">
      <c r="A394" s="275"/>
      <c r="B394" s="270"/>
      <c r="C394" s="270"/>
      <c r="D394" s="270"/>
    </row>
    <row r="395" spans="1:4" x14ac:dyDescent="0.25">
      <c r="A395" s="267" t="s">
        <v>699</v>
      </c>
      <c r="B395" s="268"/>
      <c r="C395" s="268"/>
      <c r="D395" s="268"/>
    </row>
    <row r="396" spans="1:4" x14ac:dyDescent="0.25">
      <c r="A396" s="271" t="s">
        <v>700</v>
      </c>
      <c r="B396" s="270"/>
      <c r="C396" s="270"/>
      <c r="D396" s="270"/>
    </row>
    <row r="397" spans="1:4" x14ac:dyDescent="0.25">
      <c r="A397" s="274" t="s">
        <v>701</v>
      </c>
      <c r="B397" s="270"/>
      <c r="C397" s="270"/>
      <c r="D397" s="270"/>
    </row>
    <row r="398" spans="1:4" x14ac:dyDescent="0.25">
      <c r="A398" s="275" t="s">
        <v>702</v>
      </c>
      <c r="B398" s="314">
        <v>58.94</v>
      </c>
      <c r="C398" s="270">
        <f>+ROUND($D$2*B398,2)</f>
        <v>0.22</v>
      </c>
      <c r="D398" s="314">
        <f>+SUM(B398:C398)</f>
        <v>59.16</v>
      </c>
    </row>
    <row r="399" spans="1:4" x14ac:dyDescent="0.25">
      <c r="A399" s="275" t="s">
        <v>703</v>
      </c>
      <c r="B399" s="314">
        <v>58.94</v>
      </c>
      <c r="C399" s="270">
        <f>+ROUND($D$2*B399,2)</f>
        <v>0.22</v>
      </c>
      <c r="D399" s="314">
        <f>+SUM(B399:C399)</f>
        <v>59.16</v>
      </c>
    </row>
    <row r="400" spans="1:4" x14ac:dyDescent="0.25">
      <c r="A400" s="275" t="s">
        <v>704</v>
      </c>
      <c r="B400" s="314">
        <v>58.94</v>
      </c>
      <c r="C400" s="270">
        <f>+ROUND($D$2*B400,2)</f>
        <v>0.22</v>
      </c>
      <c r="D400" s="314">
        <f>+SUM(B400:C400)</f>
        <v>59.16</v>
      </c>
    </row>
    <row r="401" spans="1:4" x14ac:dyDescent="0.25">
      <c r="A401" s="275" t="s">
        <v>705</v>
      </c>
      <c r="B401" s="314">
        <v>58.94</v>
      </c>
      <c r="C401" s="270">
        <f>+ROUND($D$2*B401,2)</f>
        <v>0.22</v>
      </c>
      <c r="D401" s="314">
        <f>+SUM(B401:C401)</f>
        <v>59.16</v>
      </c>
    </row>
    <row r="402" spans="1:4" x14ac:dyDescent="0.25">
      <c r="B402" s="270"/>
      <c r="C402" s="270"/>
      <c r="D402" s="314"/>
    </row>
    <row r="403" spans="1:4" x14ac:dyDescent="0.25">
      <c r="A403" s="274" t="s">
        <v>621</v>
      </c>
      <c r="B403" s="270"/>
      <c r="C403" s="270"/>
      <c r="D403" s="314"/>
    </row>
    <row r="404" spans="1:4" x14ac:dyDescent="0.25">
      <c r="A404" s="275" t="s">
        <v>702</v>
      </c>
      <c r="B404" s="314">
        <v>210.08</v>
      </c>
      <c r="C404" s="270">
        <f>+ROUND($D$2*B404,2)</f>
        <v>0.78</v>
      </c>
      <c r="D404" s="314">
        <f>+SUM(B404:C404)</f>
        <v>210.86</v>
      </c>
    </row>
    <row r="405" spans="1:4" x14ac:dyDescent="0.25">
      <c r="A405" s="275" t="s">
        <v>703</v>
      </c>
      <c r="B405" s="314">
        <v>217.04</v>
      </c>
      <c r="C405" s="270">
        <f>+ROUND($D$2*B405,2)</f>
        <v>0.81</v>
      </c>
      <c r="D405" s="314">
        <f>+SUM(B405:C405)</f>
        <v>217.85</v>
      </c>
    </row>
    <row r="406" spans="1:4" x14ac:dyDescent="0.25">
      <c r="A406" s="275" t="s">
        <v>704</v>
      </c>
      <c r="B406" s="314">
        <v>217.04</v>
      </c>
      <c r="C406" s="270">
        <f>+ROUND($D$2*B406,2)</f>
        <v>0.81</v>
      </c>
      <c r="D406" s="314">
        <f>+SUM(B406:C406)</f>
        <v>217.85</v>
      </c>
    </row>
    <row r="407" spans="1:4" x14ac:dyDescent="0.25">
      <c r="A407" s="275" t="s">
        <v>705</v>
      </c>
      <c r="B407" s="314">
        <v>223</v>
      </c>
      <c r="C407" s="270">
        <f>+ROUND($D$2*B407,2)</f>
        <v>0.83</v>
      </c>
      <c r="D407" s="314">
        <f>+SUM(B407:C407)</f>
        <v>223.83</v>
      </c>
    </row>
    <row r="408" spans="1:4" x14ac:dyDescent="0.25">
      <c r="B408" s="270"/>
      <c r="C408" s="270"/>
      <c r="D408" s="314"/>
    </row>
    <row r="409" spans="1:4" x14ac:dyDescent="0.25">
      <c r="A409" s="274" t="s">
        <v>629</v>
      </c>
      <c r="B409" s="270"/>
      <c r="C409" s="270"/>
      <c r="D409" s="314"/>
    </row>
    <row r="410" spans="1:4" x14ac:dyDescent="0.25">
      <c r="A410" s="275" t="s">
        <v>702</v>
      </c>
      <c r="B410" s="314">
        <v>150.97999999999999</v>
      </c>
      <c r="C410" s="270">
        <f>+ROUND($D$2*B410,2)</f>
        <v>0.56000000000000005</v>
      </c>
      <c r="D410" s="314">
        <f>+SUM(B410:C410)</f>
        <v>151.54</v>
      </c>
    </row>
    <row r="411" spans="1:4" x14ac:dyDescent="0.25">
      <c r="A411" s="275" t="s">
        <v>703</v>
      </c>
      <c r="B411" s="314">
        <v>157.94</v>
      </c>
      <c r="C411" s="270">
        <f>+ROUND($D$2*B411,2)</f>
        <v>0.59</v>
      </c>
      <c r="D411" s="314">
        <f>+SUM(B411:C411)</f>
        <v>158.53</v>
      </c>
    </row>
    <row r="412" spans="1:4" x14ac:dyDescent="0.25">
      <c r="A412" s="275" t="s">
        <v>704</v>
      </c>
      <c r="B412" s="314">
        <v>157.94</v>
      </c>
      <c r="C412" s="270">
        <f>+ROUND($D$2*B412,2)</f>
        <v>0.59</v>
      </c>
      <c r="D412" s="314">
        <f>+SUM(B412:C412)</f>
        <v>158.53</v>
      </c>
    </row>
    <row r="413" spans="1:4" x14ac:dyDescent="0.25">
      <c r="A413" s="275" t="s">
        <v>705</v>
      </c>
      <c r="B413" s="314">
        <v>163.89</v>
      </c>
      <c r="C413" s="270">
        <f>+ROUND($D$2*B413,2)</f>
        <v>0.61</v>
      </c>
      <c r="D413" s="314">
        <f>+SUM(B413:C413)</f>
        <v>164.5</v>
      </c>
    </row>
    <row r="414" spans="1:4" x14ac:dyDescent="0.25">
      <c r="B414" s="270"/>
      <c r="C414" s="270"/>
      <c r="D414" s="314"/>
    </row>
    <row r="415" spans="1:4" x14ac:dyDescent="0.25">
      <c r="A415" s="271" t="s">
        <v>631</v>
      </c>
      <c r="B415" s="270"/>
      <c r="C415" s="270"/>
      <c r="D415" s="314"/>
    </row>
    <row r="416" spans="1:4" x14ac:dyDescent="0.25">
      <c r="A416" s="274" t="s">
        <v>632</v>
      </c>
      <c r="B416" s="270"/>
      <c r="C416" s="270"/>
      <c r="D416" s="314"/>
    </row>
    <row r="417" spans="1:4" x14ac:dyDescent="0.25">
      <c r="A417" s="275" t="s">
        <v>702</v>
      </c>
      <c r="B417" s="314">
        <v>105.29</v>
      </c>
      <c r="C417" s="270">
        <f>+ROUND($D$2*B417,2)</f>
        <v>0.39</v>
      </c>
      <c r="D417" s="314">
        <f>+SUM(B417:C417)</f>
        <v>105.68</v>
      </c>
    </row>
    <row r="418" spans="1:4" x14ac:dyDescent="0.25">
      <c r="A418" s="275" t="s">
        <v>703</v>
      </c>
      <c r="B418" s="314">
        <v>105.29</v>
      </c>
      <c r="C418" s="270">
        <f>+ROUND($D$2*B418,2)</f>
        <v>0.39</v>
      </c>
      <c r="D418" s="314">
        <f>+SUM(B418:C418)</f>
        <v>105.68</v>
      </c>
    </row>
    <row r="419" spans="1:4" x14ac:dyDescent="0.25">
      <c r="A419" s="275" t="s">
        <v>704</v>
      </c>
      <c r="B419" s="314">
        <v>105.29</v>
      </c>
      <c r="C419" s="270">
        <f>+ROUND($D$2*B419,2)</f>
        <v>0.39</v>
      </c>
      <c r="D419" s="314">
        <f>+SUM(B419:C419)</f>
        <v>105.68</v>
      </c>
    </row>
    <row r="420" spans="1:4" x14ac:dyDescent="0.25">
      <c r="A420" s="275" t="s">
        <v>705</v>
      </c>
      <c r="B420" s="314">
        <v>105.29</v>
      </c>
      <c r="C420" s="270">
        <f>+ROUND($D$2*B420,2)</f>
        <v>0.39</v>
      </c>
      <c r="D420" s="314">
        <f>+SUM(B420:C420)</f>
        <v>105.68</v>
      </c>
    </row>
    <row r="421" spans="1:4" x14ac:dyDescent="0.25">
      <c r="B421" s="270"/>
      <c r="C421" s="270"/>
      <c r="D421" s="314"/>
    </row>
    <row r="422" spans="1:4" x14ac:dyDescent="0.25">
      <c r="A422" s="274" t="s">
        <v>633</v>
      </c>
      <c r="B422" s="270"/>
      <c r="C422" s="270"/>
      <c r="D422" s="314"/>
    </row>
    <row r="423" spans="1:4" x14ac:dyDescent="0.25">
      <c r="A423" s="275" t="s">
        <v>702</v>
      </c>
      <c r="B423" s="314">
        <v>164.39</v>
      </c>
      <c r="C423" s="270">
        <f>+ROUND($D$2*B423,2)</f>
        <v>0.61</v>
      </c>
      <c r="D423" s="314">
        <f>+SUM(B423:C423)</f>
        <v>165</v>
      </c>
    </row>
    <row r="424" spans="1:4" x14ac:dyDescent="0.25">
      <c r="A424" s="275" t="s">
        <v>703</v>
      </c>
      <c r="B424" s="314">
        <v>170.85</v>
      </c>
      <c r="C424" s="270">
        <f>+ROUND($D$2*B424,2)</f>
        <v>0.63</v>
      </c>
      <c r="D424" s="314">
        <f>+SUM(B424:C424)</f>
        <v>171.48</v>
      </c>
    </row>
    <row r="425" spans="1:4" x14ac:dyDescent="0.25">
      <c r="A425" s="275" t="s">
        <v>704</v>
      </c>
      <c r="B425" s="314">
        <v>170.85</v>
      </c>
      <c r="C425" s="270">
        <f>+ROUND($D$2*B425,2)</f>
        <v>0.63</v>
      </c>
      <c r="D425" s="314">
        <f>+SUM(B425:C425)</f>
        <v>171.48</v>
      </c>
    </row>
    <row r="426" spans="1:4" x14ac:dyDescent="0.25">
      <c r="A426" s="275" t="s">
        <v>705</v>
      </c>
      <c r="B426" s="314">
        <v>177.3</v>
      </c>
      <c r="C426" s="270">
        <f>+ROUND($D$2*B426,2)</f>
        <v>0.66</v>
      </c>
      <c r="D426" s="314">
        <f>+SUM(B426:C426)</f>
        <v>177.96</v>
      </c>
    </row>
    <row r="427" spans="1:4" x14ac:dyDescent="0.25">
      <c r="B427" s="270"/>
      <c r="C427" s="270"/>
      <c r="D427" s="314"/>
    </row>
    <row r="428" spans="1:4" x14ac:dyDescent="0.25">
      <c r="A428" s="274" t="s">
        <v>634</v>
      </c>
      <c r="B428" s="270"/>
      <c r="C428" s="270"/>
      <c r="D428" s="314"/>
    </row>
    <row r="429" spans="1:4" x14ac:dyDescent="0.25">
      <c r="A429" s="275" t="s">
        <v>702</v>
      </c>
      <c r="B429" s="314">
        <v>5.0999999999999996</v>
      </c>
      <c r="C429" s="270">
        <f>+ROUND($D$2*B429,2)</f>
        <v>0.02</v>
      </c>
      <c r="D429" s="314">
        <f>+SUM(B429:C429)</f>
        <v>5.1199999999999992</v>
      </c>
    </row>
    <row r="430" spans="1:4" x14ac:dyDescent="0.25">
      <c r="A430" s="275" t="s">
        <v>703</v>
      </c>
      <c r="B430" s="314">
        <v>6.04</v>
      </c>
      <c r="C430" s="270">
        <f>+ROUND($D$2*B430,2)</f>
        <v>0.02</v>
      </c>
      <c r="D430" s="314">
        <f>+SUM(B430:C430)</f>
        <v>6.06</v>
      </c>
    </row>
    <row r="431" spans="1:4" x14ac:dyDescent="0.25">
      <c r="A431" s="275" t="s">
        <v>704</v>
      </c>
      <c r="B431" s="314">
        <v>6.04</v>
      </c>
      <c r="C431" s="270">
        <f>+ROUND($D$2*B431,2)</f>
        <v>0.02</v>
      </c>
      <c r="D431" s="314">
        <f>+SUM(B431:C431)</f>
        <v>6.06</v>
      </c>
    </row>
    <row r="432" spans="1:4" x14ac:dyDescent="0.25">
      <c r="A432" s="275" t="s">
        <v>705</v>
      </c>
      <c r="B432" s="314">
        <v>7.08</v>
      </c>
      <c r="C432" s="270">
        <f>+ROUND($D$2*B432,2)</f>
        <v>0.03</v>
      </c>
      <c r="D432" s="314">
        <f>+SUM(B432:C432)</f>
        <v>7.11</v>
      </c>
    </row>
    <row r="433" spans="1:4" x14ac:dyDescent="0.25">
      <c r="B433" s="270"/>
      <c r="C433" s="270"/>
      <c r="D433" s="270"/>
    </row>
    <row r="434" spans="1:4" x14ac:dyDescent="0.25">
      <c r="A434" s="274" t="s">
        <v>706</v>
      </c>
      <c r="B434" s="270"/>
      <c r="C434" s="270"/>
      <c r="D434" s="314"/>
    </row>
    <row r="435" spans="1:4" x14ac:dyDescent="0.25">
      <c r="A435" s="275" t="s">
        <v>707</v>
      </c>
      <c r="B435" s="314">
        <v>2.98</v>
      </c>
      <c r="C435" s="270">
        <f>+ROUND($D$2*B435,2)</f>
        <v>0.01</v>
      </c>
      <c r="D435" s="314">
        <f>+SUM(B435:C435)</f>
        <v>2.9899999999999998</v>
      </c>
    </row>
    <row r="436" spans="1:4" x14ac:dyDescent="0.25">
      <c r="B436" s="270"/>
      <c r="C436" s="270"/>
      <c r="D436" s="314"/>
    </row>
    <row r="437" spans="1:4" s="266" customFormat="1" x14ac:dyDescent="0.25">
      <c r="A437" s="274" t="s">
        <v>696</v>
      </c>
      <c r="D437" s="336"/>
    </row>
    <row r="438" spans="1:4" x14ac:dyDescent="0.25">
      <c r="A438" s="275" t="s">
        <v>708</v>
      </c>
      <c r="B438" s="314">
        <v>19.71</v>
      </c>
      <c r="C438" s="270">
        <f>+ROUND($D$2*B438,2)</f>
        <v>7.0000000000000007E-2</v>
      </c>
      <c r="D438" s="314">
        <f>+SUM(B438:C438)</f>
        <v>19.78</v>
      </c>
    </row>
    <row r="439" spans="1:4" x14ac:dyDescent="0.25">
      <c r="A439" s="275" t="s">
        <v>697</v>
      </c>
      <c r="B439" s="314">
        <v>10.48</v>
      </c>
      <c r="C439" s="270">
        <f>+ROUND($D$2*B439,2)</f>
        <v>0.04</v>
      </c>
      <c r="D439" s="314">
        <f>+SUM(B439:C439)</f>
        <v>10.52</v>
      </c>
    </row>
    <row r="440" spans="1:4" x14ac:dyDescent="0.25">
      <c r="B440" s="270"/>
      <c r="C440" s="270"/>
      <c r="D440" s="270"/>
    </row>
    <row r="441" spans="1:4" x14ac:dyDescent="0.25">
      <c r="A441" s="267" t="s">
        <v>709</v>
      </c>
      <c r="B441" s="268"/>
      <c r="C441" s="268"/>
      <c r="D441" s="268"/>
    </row>
    <row r="442" spans="1:4" x14ac:dyDescent="0.25">
      <c r="A442" s="271" t="s">
        <v>694</v>
      </c>
      <c r="B442" s="270"/>
      <c r="C442" s="270"/>
      <c r="D442" s="270"/>
    </row>
    <row r="443" spans="1:4" x14ac:dyDescent="0.25">
      <c r="A443" s="274" t="s">
        <v>710</v>
      </c>
      <c r="B443" s="270"/>
      <c r="C443" s="270"/>
      <c r="D443" s="270"/>
    </row>
    <row r="444" spans="1:4" s="277" customFormat="1" x14ac:dyDescent="0.25">
      <c r="A444" s="278" t="s">
        <v>711</v>
      </c>
      <c r="B444" s="314">
        <v>157.94</v>
      </c>
      <c r="C444" s="273">
        <f t="shared" ref="C444:C450" si="47">+ROUND($D$2*B444,2)</f>
        <v>0.59</v>
      </c>
      <c r="D444" s="273">
        <f t="shared" ref="D444:D450" si="48">+SUM(B444:C444)</f>
        <v>158.53</v>
      </c>
    </row>
    <row r="445" spans="1:4" x14ac:dyDescent="0.25">
      <c r="A445" s="275" t="s">
        <v>712</v>
      </c>
      <c r="B445" s="314">
        <v>170.85</v>
      </c>
      <c r="C445" s="270">
        <f t="shared" si="47"/>
        <v>0.63</v>
      </c>
      <c r="D445" s="270">
        <f t="shared" si="48"/>
        <v>171.48</v>
      </c>
    </row>
    <row r="446" spans="1:4" x14ac:dyDescent="0.25">
      <c r="A446" s="275" t="s">
        <v>702</v>
      </c>
      <c r="B446" s="314">
        <v>177.8</v>
      </c>
      <c r="C446" s="270">
        <f t="shared" si="47"/>
        <v>0.66</v>
      </c>
      <c r="D446" s="270">
        <f t="shared" si="48"/>
        <v>178.46</v>
      </c>
    </row>
    <row r="447" spans="1:4" x14ac:dyDescent="0.25">
      <c r="A447" s="275" t="s">
        <v>703</v>
      </c>
      <c r="B447" s="314">
        <v>197.18</v>
      </c>
      <c r="C447" s="270">
        <f t="shared" si="47"/>
        <v>0.73</v>
      </c>
      <c r="D447" s="270">
        <f t="shared" si="48"/>
        <v>197.91</v>
      </c>
    </row>
    <row r="448" spans="1:4" x14ac:dyDescent="0.25">
      <c r="A448" s="275" t="s">
        <v>704</v>
      </c>
      <c r="B448" s="314">
        <v>217.04</v>
      </c>
      <c r="C448" s="270">
        <f t="shared" si="47"/>
        <v>0.81</v>
      </c>
      <c r="D448" s="270">
        <f t="shared" si="48"/>
        <v>217.85</v>
      </c>
    </row>
    <row r="449" spans="1:4" x14ac:dyDescent="0.25">
      <c r="A449" s="275" t="s">
        <v>713</v>
      </c>
      <c r="B449" s="314">
        <v>229.95</v>
      </c>
      <c r="C449" s="270">
        <f t="shared" si="47"/>
        <v>0.85</v>
      </c>
      <c r="D449" s="270">
        <f t="shared" si="48"/>
        <v>230.79999999999998</v>
      </c>
    </row>
    <row r="450" spans="1:4" x14ac:dyDescent="0.25">
      <c r="A450" s="275" t="s">
        <v>705</v>
      </c>
      <c r="B450" s="314">
        <v>236.4</v>
      </c>
      <c r="C450" s="270">
        <f t="shared" si="47"/>
        <v>0.88</v>
      </c>
      <c r="D450" s="270">
        <f t="shared" si="48"/>
        <v>237.28</v>
      </c>
    </row>
    <row r="451" spans="1:4" x14ac:dyDescent="0.25">
      <c r="B451" s="270"/>
      <c r="C451" s="270"/>
      <c r="D451" s="270"/>
    </row>
    <row r="452" spans="1:4" x14ac:dyDescent="0.25">
      <c r="A452" s="274" t="s">
        <v>630</v>
      </c>
      <c r="B452" s="270"/>
      <c r="C452" s="270"/>
      <c r="D452" s="270"/>
    </row>
    <row r="453" spans="1:4" s="277" customFormat="1" x14ac:dyDescent="0.25">
      <c r="A453" s="278" t="s">
        <v>711</v>
      </c>
      <c r="B453" s="314">
        <f>B444</f>
        <v>157.94</v>
      </c>
      <c r="C453" s="273">
        <f t="shared" ref="C453:C459" si="49">+ROUND($D$2*B453,2)</f>
        <v>0.59</v>
      </c>
      <c r="D453" s="273">
        <f t="shared" ref="D453:D459" si="50">+SUM(B453:C453)</f>
        <v>158.53</v>
      </c>
    </row>
    <row r="454" spans="1:4" x14ac:dyDescent="0.25">
      <c r="A454" s="275" t="s">
        <v>712</v>
      </c>
      <c r="B454" s="314">
        <f t="shared" ref="B454:B459" si="51">B445</f>
        <v>170.85</v>
      </c>
      <c r="C454" s="270">
        <f t="shared" si="49"/>
        <v>0.63</v>
      </c>
      <c r="D454" s="270">
        <f t="shared" si="50"/>
        <v>171.48</v>
      </c>
    </row>
    <row r="455" spans="1:4" x14ac:dyDescent="0.25">
      <c r="A455" s="275" t="s">
        <v>702</v>
      </c>
      <c r="B455" s="314">
        <f t="shared" si="51"/>
        <v>177.8</v>
      </c>
      <c r="C455" s="270">
        <f t="shared" si="49"/>
        <v>0.66</v>
      </c>
      <c r="D455" s="270">
        <f t="shared" si="50"/>
        <v>178.46</v>
      </c>
    </row>
    <row r="456" spans="1:4" x14ac:dyDescent="0.25">
      <c r="A456" s="275" t="s">
        <v>703</v>
      </c>
      <c r="B456" s="314">
        <f t="shared" si="51"/>
        <v>197.18</v>
      </c>
      <c r="C456" s="270">
        <f t="shared" si="49"/>
        <v>0.73</v>
      </c>
      <c r="D456" s="270">
        <f t="shared" si="50"/>
        <v>197.91</v>
      </c>
    </row>
    <row r="457" spans="1:4" x14ac:dyDescent="0.25">
      <c r="A457" s="275" t="s">
        <v>704</v>
      </c>
      <c r="B457" s="314">
        <f t="shared" si="51"/>
        <v>217.04</v>
      </c>
      <c r="C457" s="270">
        <f t="shared" si="49"/>
        <v>0.81</v>
      </c>
      <c r="D457" s="270">
        <f t="shared" si="50"/>
        <v>217.85</v>
      </c>
    </row>
    <row r="458" spans="1:4" x14ac:dyDescent="0.25">
      <c r="A458" s="275" t="s">
        <v>713</v>
      </c>
      <c r="B458" s="314">
        <f t="shared" si="51"/>
        <v>229.95</v>
      </c>
      <c r="C458" s="270">
        <f t="shared" si="49"/>
        <v>0.85</v>
      </c>
      <c r="D458" s="270">
        <f t="shared" si="50"/>
        <v>230.79999999999998</v>
      </c>
    </row>
    <row r="459" spans="1:4" x14ac:dyDescent="0.25">
      <c r="A459" s="275" t="s">
        <v>705</v>
      </c>
      <c r="B459" s="314">
        <f t="shared" si="51"/>
        <v>236.4</v>
      </c>
      <c r="C459" s="270">
        <f t="shared" si="49"/>
        <v>0.88</v>
      </c>
      <c r="D459" s="270">
        <f t="shared" si="50"/>
        <v>237.28</v>
      </c>
    </row>
    <row r="460" spans="1:4" x14ac:dyDescent="0.25">
      <c r="B460" s="270"/>
      <c r="C460" s="270"/>
      <c r="D460" s="270"/>
    </row>
    <row r="461" spans="1:4" x14ac:dyDescent="0.25">
      <c r="A461" s="274" t="s">
        <v>706</v>
      </c>
      <c r="B461" s="270"/>
      <c r="C461" s="270"/>
      <c r="D461" s="270"/>
    </row>
    <row r="462" spans="1:4" x14ac:dyDescent="0.25">
      <c r="A462" s="275" t="s">
        <v>707</v>
      </c>
      <c r="B462" s="314">
        <v>2.98</v>
      </c>
      <c r="C462" s="270">
        <f>+ROUND($D$2*B462,2)</f>
        <v>0.01</v>
      </c>
      <c r="D462" s="270">
        <f>+SUM(B462:C462)</f>
        <v>2.9899999999999998</v>
      </c>
    </row>
    <row r="463" spans="1:4" x14ac:dyDescent="0.25">
      <c r="A463" s="272"/>
      <c r="B463" s="270"/>
      <c r="C463" s="270"/>
      <c r="D463" s="270"/>
    </row>
    <row r="464" spans="1:4" s="266" customFormat="1" x14ac:dyDescent="0.25">
      <c r="A464" s="274" t="s">
        <v>696</v>
      </c>
    </row>
    <row r="465" spans="1:4" x14ac:dyDescent="0.25">
      <c r="A465" s="317" t="s">
        <v>698</v>
      </c>
      <c r="B465" s="314">
        <v>10.43</v>
      </c>
      <c r="C465" s="270">
        <f>+ROUND($D$2*B465,2)</f>
        <v>0.04</v>
      </c>
      <c r="D465" s="270">
        <f t="shared" ref="D465:D466" si="52">+SUM(B465:C465)</f>
        <v>10.469999999999999</v>
      </c>
    </row>
    <row r="466" spans="1:4" x14ac:dyDescent="0.25">
      <c r="A466" s="275" t="s">
        <v>697</v>
      </c>
      <c r="B466" s="314">
        <v>10.48</v>
      </c>
      <c r="C466" s="270">
        <f>+ROUND($D$2*B466,2)</f>
        <v>0.04</v>
      </c>
      <c r="D466" s="270">
        <f t="shared" si="52"/>
        <v>10.52</v>
      </c>
    </row>
    <row r="467" spans="1:4" x14ac:dyDescent="0.25">
      <c r="B467" s="270"/>
      <c r="C467" s="270"/>
      <c r="D467" s="270"/>
    </row>
  </sheetData>
  <mergeCells count="1">
    <mergeCell ref="C1:D1"/>
  </mergeCells>
  <pageMargins left="0.7" right="0.7" top="0.75" bottom="0.75" header="0.3" footer="0.3"/>
  <pageSetup scale="67" fitToWidth="2" fitToHeight="8" orientation="portrait" r:id="rId1"/>
  <headerFooter>
    <oddFooter>&amp;RPage &amp;P of &amp;N</oddFooter>
  </headerFooter>
  <rowBreaks count="2" manualBreakCount="2">
    <brk id="139" max="3" man="1"/>
    <brk id="34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4"/>
  <sheetViews>
    <sheetView topLeftCell="D1" workbookViewId="0">
      <pane ySplit="4" topLeftCell="A45" activePane="bottomLeft" state="frozen"/>
      <selection pane="bottomLeft" sqref="A1:S68"/>
    </sheetView>
  </sheetViews>
  <sheetFormatPr defaultColWidth="9.140625" defaultRowHeight="15" x14ac:dyDescent="0.25"/>
  <cols>
    <col min="1" max="1" width="29.42578125" style="177" customWidth="1"/>
    <col min="2" max="2" width="13.28515625" style="177" customWidth="1"/>
    <col min="3" max="3" width="14.140625" style="177" customWidth="1"/>
    <col min="4" max="8" width="15.140625" style="177" customWidth="1"/>
    <col min="9" max="9" width="18.7109375" style="177" customWidth="1"/>
    <col min="10" max="10" width="13.85546875" style="178" bestFit="1" customWidth="1"/>
    <col min="11" max="11" width="12.85546875" style="177" bestFit="1" customWidth="1"/>
    <col min="12" max="12" width="14.5703125" style="177" customWidth="1"/>
    <col min="13" max="13" width="12.85546875" style="177" bestFit="1" customWidth="1"/>
    <col min="14" max="14" width="7.42578125" style="177" customWidth="1"/>
    <col min="15" max="15" width="3.85546875" style="177" customWidth="1"/>
    <col min="16" max="16" width="9.140625" style="177"/>
    <col min="17" max="17" width="19.140625" style="177" customWidth="1"/>
    <col min="18" max="18" width="11.5703125" style="177" bestFit="1" customWidth="1"/>
    <col min="19" max="19" width="9.42578125" style="177" bestFit="1" customWidth="1"/>
    <col min="20" max="20" width="12" style="177" bestFit="1" customWidth="1"/>
    <col min="21" max="21" width="12.85546875" style="177" bestFit="1" customWidth="1"/>
    <col min="22" max="22" width="9.42578125" style="177" customWidth="1"/>
    <col min="23" max="23" width="10.85546875" style="177" customWidth="1"/>
    <col min="24" max="16384" width="9.140625" style="177"/>
  </cols>
  <sheetData>
    <row r="1" spans="1:24" ht="15.75" customHeight="1" x14ac:dyDescent="0.3">
      <c r="A1" s="175" t="s">
        <v>1137</v>
      </c>
      <c r="B1" s="176"/>
      <c r="D1" s="279" t="s">
        <v>1229</v>
      </c>
      <c r="J1" s="177"/>
      <c r="K1" s="178"/>
    </row>
    <row r="2" spans="1:24" ht="18.75" x14ac:dyDescent="0.3">
      <c r="A2" s="175" t="s">
        <v>1168</v>
      </c>
      <c r="J2" s="177"/>
      <c r="K2" s="178"/>
    </row>
    <row r="3" spans="1:24" x14ac:dyDescent="0.25">
      <c r="I3" s="179" t="s">
        <v>1169</v>
      </c>
      <c r="J3" s="180"/>
      <c r="K3" s="181"/>
      <c r="L3" s="180"/>
      <c r="M3" s="180"/>
    </row>
    <row r="4" spans="1:24" ht="45" customHeight="1" x14ac:dyDescent="0.25">
      <c r="A4" s="182" t="s">
        <v>1170</v>
      </c>
      <c r="B4" s="182"/>
      <c r="C4" s="183" t="s">
        <v>1171</v>
      </c>
      <c r="D4" s="183" t="s">
        <v>1172</v>
      </c>
      <c r="E4" s="183" t="s">
        <v>1173</v>
      </c>
      <c r="F4" s="183" t="s">
        <v>1174</v>
      </c>
      <c r="G4" s="184" t="s">
        <v>1175</v>
      </c>
      <c r="H4" s="184" t="s">
        <v>1176</v>
      </c>
      <c r="I4" s="183" t="str">
        <f>C4</f>
        <v>Reg/ Ft Lewis</v>
      </c>
      <c r="J4" s="183" t="str">
        <f t="shared" ref="J4:M4" si="0">D4</f>
        <v>JBLM Housing</v>
      </c>
      <c r="K4" s="183" t="str">
        <f t="shared" si="0"/>
        <v>JBLM Contract- Garb</v>
      </c>
      <c r="L4" s="183" t="str">
        <f t="shared" si="0"/>
        <v>JBLM Contract-Recycl</v>
      </c>
      <c r="M4" s="183" t="str">
        <f t="shared" si="0"/>
        <v>Non-Reg</v>
      </c>
      <c r="N4" s="185"/>
      <c r="O4" s="185"/>
      <c r="P4" s="183" t="s">
        <v>1177</v>
      </c>
      <c r="Q4" s="183" t="s">
        <v>549</v>
      </c>
      <c r="R4" s="183" t="s">
        <v>1178</v>
      </c>
      <c r="S4" s="185"/>
      <c r="T4" s="185"/>
      <c r="U4" s="186"/>
      <c r="V4" s="186"/>
      <c r="W4" s="186"/>
      <c r="X4" s="186"/>
    </row>
    <row r="5" spans="1:24" ht="15" customHeight="1" x14ac:dyDescent="0.25">
      <c r="A5" s="187"/>
      <c r="B5" s="187"/>
      <c r="C5" s="187"/>
      <c r="D5" s="187"/>
      <c r="E5" s="187"/>
      <c r="F5" s="187"/>
      <c r="G5" s="187"/>
      <c r="H5" s="187"/>
      <c r="I5" s="188"/>
      <c r="J5" s="189"/>
      <c r="K5" s="190"/>
      <c r="L5" s="189"/>
      <c r="M5" s="187"/>
      <c r="N5" s="191"/>
      <c r="O5" s="191"/>
      <c r="P5" s="191"/>
      <c r="Q5" s="187"/>
      <c r="R5" s="191"/>
      <c r="S5" s="191"/>
      <c r="T5" s="191"/>
      <c r="U5" s="192"/>
      <c r="V5" s="192"/>
      <c r="W5" s="192"/>
      <c r="X5" s="192"/>
    </row>
    <row r="6" spans="1:24" ht="15" customHeight="1" x14ac:dyDescent="0.25">
      <c r="A6" s="193" t="s">
        <v>1179</v>
      </c>
      <c r="B6" s="187"/>
      <c r="C6" s="194">
        <v>53074.079081691307</v>
      </c>
      <c r="D6" s="195">
        <v>4247.3786222374065</v>
      </c>
      <c r="E6" s="195"/>
      <c r="F6" s="196"/>
      <c r="G6" s="194">
        <v>18771.750933120653</v>
      </c>
      <c r="H6" s="191">
        <f t="shared" ref="H6:H17" si="1">SUM(C6:G6)</f>
        <v>76093.208637049363</v>
      </c>
      <c r="I6" s="197">
        <f>C6/C$19</f>
        <v>0.37474998373435436</v>
      </c>
      <c r="J6" s="198">
        <f>D6/D$19</f>
        <v>0.46160555185796759</v>
      </c>
      <c r="K6" s="198">
        <f>E6/E$19</f>
        <v>0</v>
      </c>
      <c r="L6" s="198">
        <f>F6/F$19</f>
        <v>0</v>
      </c>
      <c r="M6" s="198">
        <f>G6/G$19</f>
        <v>0.33302851641928521</v>
      </c>
      <c r="N6" s="191"/>
      <c r="O6" s="191"/>
      <c r="P6" s="199">
        <f>SUM(C6:D10)/SUM($C$19:$D$19)</f>
        <v>0.41899488830266168</v>
      </c>
      <c r="Q6" s="199">
        <f>SUM(C12:D16)/SUM($C$19:$D$19)</f>
        <v>0.39980119981225615</v>
      </c>
      <c r="R6" s="199">
        <f>SUM(C17:D17)/SUM($C$19:$D$19)</f>
        <v>0.181203911885082</v>
      </c>
      <c r="S6" s="199">
        <f>SUM(P6:R6)</f>
        <v>0.99999999999999989</v>
      </c>
      <c r="T6" s="191"/>
      <c r="U6" s="192"/>
      <c r="V6" s="192"/>
      <c r="W6" s="192"/>
      <c r="X6" s="192"/>
    </row>
    <row r="7" spans="1:24" ht="15" customHeight="1" x14ac:dyDescent="0.25">
      <c r="A7" s="193" t="s">
        <v>1180</v>
      </c>
      <c r="B7" s="187"/>
      <c r="C7" s="194">
        <v>1555.3298338957684</v>
      </c>
      <c r="D7" s="195"/>
      <c r="E7" s="195">
        <v>0</v>
      </c>
      <c r="F7" s="196"/>
      <c r="G7" s="194">
        <v>924.2235242718973</v>
      </c>
      <c r="H7" s="191">
        <f t="shared" si="1"/>
        <v>2479.5533581676655</v>
      </c>
      <c r="I7" s="197">
        <f t="shared" ref="I7:M17" si="2">C7/C$19</f>
        <v>1.0982005529608171E-2</v>
      </c>
      <c r="J7" s="198">
        <f t="shared" si="2"/>
        <v>0</v>
      </c>
      <c r="K7" s="198">
        <f t="shared" si="2"/>
        <v>0</v>
      </c>
      <c r="L7" s="198">
        <f t="shared" si="2"/>
        <v>0</v>
      </c>
      <c r="M7" s="198">
        <f t="shared" si="2"/>
        <v>1.6396594554480653E-2</v>
      </c>
      <c r="N7" s="191"/>
      <c r="O7" s="191"/>
      <c r="P7" s="199">
        <f>SUM(C6:D11)/SUM($C$6:$D$16)</f>
        <v>0.51172067671610066</v>
      </c>
      <c r="Q7" s="199">
        <f>SUM(C11:D16)/SUM($C$6:$D$16)</f>
        <v>0.48827932328389939</v>
      </c>
      <c r="R7" s="191"/>
      <c r="S7" s="199">
        <f>SUM(P7:R7)</f>
        <v>1</v>
      </c>
      <c r="T7" s="200" t="s">
        <v>1181</v>
      </c>
      <c r="U7" s="192"/>
      <c r="V7" s="192"/>
      <c r="W7" s="192"/>
      <c r="X7" s="192"/>
    </row>
    <row r="8" spans="1:24" ht="15" customHeight="1" x14ac:dyDescent="0.25">
      <c r="A8" s="193" t="s">
        <v>1182</v>
      </c>
      <c r="B8" s="187"/>
      <c r="C8" s="194">
        <v>4145.7499115630071</v>
      </c>
      <c r="D8" s="195"/>
      <c r="E8" s="195">
        <v>602</v>
      </c>
      <c r="F8" s="196"/>
      <c r="G8" s="194">
        <v>1554.5993574924159</v>
      </c>
      <c r="H8" s="191">
        <f t="shared" si="1"/>
        <v>6302.3492690554231</v>
      </c>
      <c r="I8" s="197">
        <f t="shared" si="2"/>
        <v>2.9272664524873166E-2</v>
      </c>
      <c r="J8" s="198">
        <f t="shared" si="2"/>
        <v>0</v>
      </c>
      <c r="K8" s="198">
        <f t="shared" si="2"/>
        <v>0.8737300435413643</v>
      </c>
      <c r="L8" s="198">
        <f t="shared" si="2"/>
        <v>0</v>
      </c>
      <c r="M8" s="198">
        <f t="shared" si="2"/>
        <v>2.7580054705424621E-2</v>
      </c>
      <c r="N8" s="191"/>
      <c r="O8" s="191"/>
      <c r="P8" s="191"/>
      <c r="Q8" s="187"/>
      <c r="R8" s="191"/>
      <c r="S8" s="191"/>
      <c r="T8" s="191"/>
      <c r="U8" s="192"/>
      <c r="V8" s="192"/>
      <c r="W8" s="192"/>
      <c r="X8" s="192"/>
    </row>
    <row r="9" spans="1:24" ht="15" customHeight="1" x14ac:dyDescent="0.25">
      <c r="A9" s="187"/>
      <c r="B9" s="187"/>
      <c r="C9" s="194"/>
      <c r="D9" s="195"/>
      <c r="E9" s="195"/>
      <c r="F9" s="196"/>
      <c r="G9" s="194"/>
      <c r="H9" s="191">
        <f t="shared" si="1"/>
        <v>0</v>
      </c>
      <c r="I9" s="201"/>
      <c r="J9" s="202"/>
      <c r="K9" s="202"/>
      <c r="L9" s="202"/>
      <c r="M9" s="202"/>
      <c r="N9" s="191"/>
      <c r="O9" s="191"/>
      <c r="P9" s="191"/>
      <c r="Q9" s="187"/>
      <c r="R9" s="191"/>
      <c r="S9" s="191"/>
      <c r="T9" s="191"/>
      <c r="U9" s="192"/>
      <c r="V9" s="192"/>
      <c r="W9" s="192"/>
      <c r="X9" s="192"/>
    </row>
    <row r="10" spans="1:24" ht="15" customHeight="1" x14ac:dyDescent="0.25">
      <c r="A10" s="187" t="s">
        <v>1183</v>
      </c>
      <c r="B10" s="187"/>
      <c r="C10" s="194">
        <v>169.04397532007084</v>
      </c>
      <c r="D10" s="195">
        <v>4</v>
      </c>
      <c r="E10" s="195">
        <v>87</v>
      </c>
      <c r="F10" s="196"/>
      <c r="G10" s="194">
        <v>127.09740869583867</v>
      </c>
      <c r="H10" s="191">
        <f t="shared" si="1"/>
        <v>387.14138401590952</v>
      </c>
      <c r="I10" s="197">
        <f t="shared" si="2"/>
        <v>1.193600117000248E-3</v>
      </c>
      <c r="J10" s="198">
        <f t="shared" si="2"/>
        <v>4.3472041738045576E-4</v>
      </c>
      <c r="K10" s="198">
        <f t="shared" si="2"/>
        <v>0.1262699564586357</v>
      </c>
      <c r="L10" s="198">
        <f t="shared" si="2"/>
        <v>0</v>
      </c>
      <c r="M10" s="198">
        <f t="shared" si="2"/>
        <v>2.2548275656070712E-3</v>
      </c>
      <c r="N10" s="191"/>
      <c r="O10" s="191"/>
      <c r="P10" s="191"/>
      <c r="Q10" s="187"/>
      <c r="R10" s="191"/>
      <c r="S10" s="191"/>
      <c r="T10" s="191"/>
      <c r="U10" s="192"/>
      <c r="V10" s="192"/>
      <c r="W10" s="192"/>
      <c r="X10" s="192"/>
    </row>
    <row r="11" spans="1:24" ht="15" customHeight="1" x14ac:dyDescent="0.25">
      <c r="A11" s="187"/>
      <c r="B11" s="187"/>
      <c r="C11" s="194"/>
      <c r="D11" s="195"/>
      <c r="E11" s="195"/>
      <c r="F11" s="196"/>
      <c r="G11" s="194"/>
      <c r="H11" s="191">
        <f t="shared" si="1"/>
        <v>0</v>
      </c>
      <c r="I11" s="201"/>
      <c r="J11" s="202"/>
      <c r="K11" s="202"/>
      <c r="L11" s="202"/>
      <c r="M11" s="202"/>
      <c r="N11" s="191"/>
      <c r="O11" s="191"/>
      <c r="P11" s="191"/>
      <c r="Q11" s="187"/>
      <c r="R11" s="191"/>
      <c r="S11" s="191"/>
      <c r="T11" s="191"/>
      <c r="U11" s="192"/>
      <c r="V11" s="192"/>
      <c r="W11" s="192"/>
      <c r="X11" s="192"/>
    </row>
    <row r="12" spans="1:24" ht="15" customHeight="1" x14ac:dyDescent="0.25">
      <c r="A12" s="187" t="s">
        <v>1184</v>
      </c>
      <c r="B12" s="187"/>
      <c r="C12" s="194">
        <v>52817.183201790649</v>
      </c>
      <c r="D12" s="203">
        <v>4200.4791255752798</v>
      </c>
      <c r="E12" s="195"/>
      <c r="F12" s="196"/>
      <c r="G12" s="194">
        <v>18684.202268184574</v>
      </c>
      <c r="H12" s="191">
        <f t="shared" si="1"/>
        <v>75701.864595550505</v>
      </c>
      <c r="I12" s="197">
        <f t="shared" si="2"/>
        <v>0.37293607139748625</v>
      </c>
      <c r="J12" s="198">
        <f t="shared" si="2"/>
        <v>0.45650850966699436</v>
      </c>
      <c r="K12" s="198">
        <f t="shared" si="2"/>
        <v>0</v>
      </c>
      <c r="L12" s="198">
        <f t="shared" si="2"/>
        <v>0</v>
      </c>
      <c r="M12" s="198">
        <f t="shared" si="2"/>
        <v>0.33147532076364133</v>
      </c>
      <c r="N12" s="191"/>
      <c r="O12" s="191"/>
      <c r="P12" s="191"/>
      <c r="Q12" s="187"/>
      <c r="R12" s="191"/>
      <c r="S12" s="191"/>
      <c r="T12" s="191"/>
      <c r="U12" s="192"/>
      <c r="V12" s="192"/>
      <c r="W12" s="192"/>
      <c r="X12" s="192"/>
    </row>
    <row r="13" spans="1:24" ht="15" customHeight="1" x14ac:dyDescent="0.25">
      <c r="A13" s="193" t="s">
        <v>1185</v>
      </c>
      <c r="B13" s="187"/>
      <c r="C13" s="194">
        <v>2871</v>
      </c>
      <c r="D13" s="195">
        <v>159</v>
      </c>
      <c r="E13" s="195"/>
      <c r="F13" s="196"/>
      <c r="G13" s="194">
        <v>1996</v>
      </c>
      <c r="H13" s="191">
        <f t="shared" si="1"/>
        <v>5026</v>
      </c>
      <c r="I13" s="197">
        <f t="shared" si="2"/>
        <v>2.0271801638711461E-2</v>
      </c>
      <c r="J13" s="198">
        <f t="shared" si="2"/>
        <v>1.7280136590873116E-2</v>
      </c>
      <c r="K13" s="198">
        <f t="shared" si="2"/>
        <v>0</v>
      </c>
      <c r="L13" s="198">
        <f t="shared" si="2"/>
        <v>0</v>
      </c>
      <c r="M13" s="198">
        <f t="shared" si="2"/>
        <v>3.5410917241612265E-2</v>
      </c>
      <c r="N13" s="191"/>
      <c r="O13" s="191"/>
      <c r="P13" s="191"/>
      <c r="Q13" s="187"/>
      <c r="R13" s="191"/>
      <c r="S13" s="191"/>
      <c r="T13" s="191"/>
      <c r="U13" s="192"/>
      <c r="V13" s="192"/>
      <c r="W13" s="192"/>
      <c r="X13" s="192"/>
    </row>
    <row r="14" spans="1:24" ht="15" customHeight="1" x14ac:dyDescent="0.25">
      <c r="A14" s="193" t="s">
        <v>1186</v>
      </c>
      <c r="B14" s="187"/>
      <c r="C14" s="194">
        <v>253</v>
      </c>
      <c r="D14" s="195"/>
      <c r="E14" s="195"/>
      <c r="F14" s="196"/>
      <c r="G14" s="194">
        <v>321</v>
      </c>
      <c r="H14" s="191">
        <f t="shared" si="1"/>
        <v>574</v>
      </c>
      <c r="I14" s="197">
        <f t="shared" si="2"/>
        <v>1.7864039758251479E-3</v>
      </c>
      <c r="J14" s="198">
        <f t="shared" si="2"/>
        <v>0</v>
      </c>
      <c r="K14" s="198">
        <f t="shared" si="2"/>
        <v>0</v>
      </c>
      <c r="L14" s="198">
        <f t="shared" si="2"/>
        <v>0</v>
      </c>
      <c r="M14" s="198">
        <f t="shared" si="2"/>
        <v>5.6948419010809303E-3</v>
      </c>
      <c r="N14" s="191"/>
      <c r="O14" s="191"/>
      <c r="P14" s="191"/>
      <c r="Q14" s="187"/>
      <c r="R14" s="191"/>
      <c r="S14" s="191"/>
      <c r="T14" s="191"/>
      <c r="U14" s="192"/>
      <c r="V14" s="192"/>
      <c r="W14" s="192"/>
      <c r="X14" s="192"/>
    </row>
    <row r="15" spans="1:24" ht="15" customHeight="1" x14ac:dyDescent="0.25">
      <c r="A15" s="204" t="s">
        <v>1187</v>
      </c>
      <c r="B15" s="187"/>
      <c r="C15" s="194"/>
      <c r="D15" s="195"/>
      <c r="E15" s="195"/>
      <c r="F15" s="196">
        <v>37</v>
      </c>
      <c r="G15" s="194">
        <v>1344</v>
      </c>
      <c r="H15" s="191">
        <f t="shared" si="1"/>
        <v>1381</v>
      </c>
      <c r="I15" s="197">
        <f t="shared" si="2"/>
        <v>0</v>
      </c>
      <c r="J15" s="198">
        <f t="shared" si="2"/>
        <v>0</v>
      </c>
      <c r="K15" s="198">
        <f t="shared" si="2"/>
        <v>0</v>
      </c>
      <c r="L15" s="198">
        <f t="shared" si="2"/>
        <v>6.4459930313588848E-2</v>
      </c>
      <c r="M15" s="198">
        <f t="shared" si="2"/>
        <v>2.3843824034432307E-2</v>
      </c>
      <c r="N15" s="191"/>
      <c r="O15" s="191"/>
      <c r="P15" s="191"/>
      <c r="Q15" s="187"/>
      <c r="R15" s="191"/>
      <c r="S15" s="191"/>
      <c r="T15" s="191"/>
      <c r="U15" s="192"/>
      <c r="V15" s="192"/>
      <c r="W15" s="192"/>
      <c r="X15" s="192"/>
    </row>
    <row r="16" spans="1:24" ht="15" customHeight="1" x14ac:dyDescent="0.25">
      <c r="A16" s="204" t="s">
        <v>1188</v>
      </c>
      <c r="B16" s="187"/>
      <c r="C16" s="194"/>
      <c r="D16" s="195"/>
      <c r="E16" s="195"/>
      <c r="F16" s="196">
        <v>491</v>
      </c>
      <c r="G16" s="194">
        <v>967</v>
      </c>
      <c r="H16" s="191">
        <f t="shared" si="1"/>
        <v>1458</v>
      </c>
      <c r="I16" s="197">
        <f t="shared" si="2"/>
        <v>0</v>
      </c>
      <c r="J16" s="198">
        <f t="shared" si="2"/>
        <v>0</v>
      </c>
      <c r="K16" s="198">
        <f t="shared" si="2"/>
        <v>0</v>
      </c>
      <c r="L16" s="198">
        <f t="shared" si="2"/>
        <v>0.85540069686411146</v>
      </c>
      <c r="M16" s="198">
        <f t="shared" si="2"/>
        <v>1.7155489465250029E-2</v>
      </c>
      <c r="N16" s="191"/>
      <c r="O16" s="191"/>
      <c r="P16" s="191"/>
      <c r="Q16" s="187"/>
      <c r="R16" s="191"/>
      <c r="S16" s="191"/>
      <c r="T16" s="191"/>
      <c r="U16" s="192"/>
      <c r="V16" s="192"/>
      <c r="W16" s="192"/>
      <c r="X16" s="192"/>
    </row>
    <row r="17" spans="1:24" ht="15" customHeight="1" x14ac:dyDescent="0.25">
      <c r="A17" s="187" t="s">
        <v>540</v>
      </c>
      <c r="B17" s="187"/>
      <c r="C17" s="194">
        <v>26739.914556962023</v>
      </c>
      <c r="D17" s="195">
        <v>590.45840867992763</v>
      </c>
      <c r="E17" s="195"/>
      <c r="F17" s="196">
        <v>46</v>
      </c>
      <c r="G17" s="194">
        <v>11676.923967365385</v>
      </c>
      <c r="H17" s="191">
        <f t="shared" si="1"/>
        <v>39053.296933007332</v>
      </c>
      <c r="I17" s="197">
        <f t="shared" si="2"/>
        <v>0.18880746908214113</v>
      </c>
      <c r="J17" s="198">
        <f t="shared" si="2"/>
        <v>6.4171081466784463E-2</v>
      </c>
      <c r="K17" s="198">
        <f t="shared" si="2"/>
        <v>0</v>
      </c>
      <c r="L17" s="198">
        <f t="shared" si="2"/>
        <v>8.0139372822299645E-2</v>
      </c>
      <c r="M17" s="198">
        <f t="shared" si="2"/>
        <v>0.20715961334918556</v>
      </c>
      <c r="N17" s="191"/>
      <c r="O17" s="191"/>
      <c r="P17" s="191"/>
      <c r="Q17" s="187"/>
      <c r="R17" s="191"/>
      <c r="S17" s="191"/>
      <c r="T17" s="191"/>
      <c r="U17" s="192"/>
      <c r="V17" s="192"/>
      <c r="W17" s="192"/>
      <c r="X17" s="192"/>
    </row>
    <row r="18" spans="1:24" ht="15" customHeight="1" x14ac:dyDescent="0.25">
      <c r="A18" s="187"/>
      <c r="B18" s="187"/>
      <c r="C18" s="187"/>
      <c r="D18" s="187"/>
      <c r="E18" s="187"/>
      <c r="F18" s="187"/>
      <c r="G18" s="187"/>
      <c r="H18" s="187"/>
      <c r="I18" s="197"/>
      <c r="J18" s="198"/>
      <c r="K18" s="198"/>
      <c r="L18" s="198"/>
      <c r="M18" s="198"/>
      <c r="N18" s="191"/>
      <c r="O18" s="191"/>
      <c r="P18" s="191"/>
      <c r="Q18" s="187"/>
      <c r="R18" s="191"/>
      <c r="S18" s="191"/>
      <c r="T18" s="191"/>
      <c r="U18" s="192"/>
      <c r="V18" s="192"/>
      <c r="W18" s="192"/>
      <c r="X18" s="192"/>
    </row>
    <row r="19" spans="1:24" ht="15" customHeight="1" x14ac:dyDescent="0.25">
      <c r="A19" s="205" t="s">
        <v>1189</v>
      </c>
      <c r="B19" s="205"/>
      <c r="C19" s="206">
        <f>SUM(C6:C17)</f>
        <v>141625.30056122283</v>
      </c>
      <c r="D19" s="206">
        <f>SUM(D6:D17)</f>
        <v>9201.316156492614</v>
      </c>
      <c r="E19" s="206">
        <f>SUM(E6:E17)</f>
        <v>689</v>
      </c>
      <c r="F19" s="206">
        <f>SUM(F6:F17)</f>
        <v>574</v>
      </c>
      <c r="G19" s="206">
        <f t="shared" ref="G19:H19" si="3">SUM(G6:G17)</f>
        <v>56366.797459130765</v>
      </c>
      <c r="H19" s="206">
        <f t="shared" si="3"/>
        <v>208456.41417684621</v>
      </c>
      <c r="I19" s="207">
        <f>SUM(I6:I17)</f>
        <v>1</v>
      </c>
      <c r="J19" s="208">
        <f t="shared" ref="J19:M19" si="4">SUM(J6:J17)</f>
        <v>1</v>
      </c>
      <c r="K19" s="208">
        <f t="shared" si="4"/>
        <v>1</v>
      </c>
      <c r="L19" s="208">
        <f t="shared" si="4"/>
        <v>1</v>
      </c>
      <c r="M19" s="209">
        <f t="shared" si="4"/>
        <v>1</v>
      </c>
      <c r="N19" s="210"/>
      <c r="O19" s="210"/>
      <c r="P19" s="210"/>
      <c r="Q19" s="187"/>
      <c r="R19" s="210"/>
      <c r="S19" s="210"/>
      <c r="T19" s="210"/>
      <c r="U19" s="211"/>
      <c r="V19" s="211"/>
      <c r="W19" s="211"/>
      <c r="X19" s="211"/>
    </row>
    <row r="20" spans="1:24" ht="11.25" customHeight="1" x14ac:dyDescent="0.25">
      <c r="A20" s="187"/>
      <c r="B20" s="187"/>
      <c r="C20" s="187"/>
      <c r="D20" s="187"/>
      <c r="E20" s="187"/>
      <c r="F20" s="187"/>
      <c r="G20" s="187"/>
      <c r="H20" s="196"/>
      <c r="I20" s="201"/>
      <c r="J20" s="187"/>
      <c r="K20" s="196"/>
      <c r="L20" s="187"/>
      <c r="M20" s="187"/>
      <c r="N20" s="187"/>
      <c r="O20" s="187"/>
      <c r="P20" s="187"/>
      <c r="Q20" s="187"/>
      <c r="R20" s="187"/>
      <c r="S20" s="187"/>
      <c r="T20" s="187"/>
      <c r="U20" s="180"/>
      <c r="V20" s="180"/>
      <c r="W20" s="180"/>
      <c r="X20" s="180"/>
    </row>
    <row r="21" spans="1:24" ht="15" customHeight="1" x14ac:dyDescent="0.25">
      <c r="A21" s="193" t="s">
        <v>1190</v>
      </c>
      <c r="B21" s="193"/>
      <c r="C21" s="212">
        <f>C19/$H19</f>
        <v>0.67940006125728281</v>
      </c>
      <c r="D21" s="212">
        <f>D19/$H19</f>
        <v>4.4140240024883953E-2</v>
      </c>
      <c r="E21" s="212">
        <f>E19/$H19</f>
        <v>3.3052472993969836E-3</v>
      </c>
      <c r="F21" s="212">
        <f>F19/$H19</f>
        <v>2.7535732218488657E-3</v>
      </c>
      <c r="G21" s="212">
        <f>G19/$H19</f>
        <v>0.27040087819658737</v>
      </c>
      <c r="H21" s="212">
        <f t="shared" ref="H21:H26" si="5">SUM(C21:G21)</f>
        <v>1</v>
      </c>
      <c r="I21" s="187"/>
      <c r="J21" s="196"/>
      <c r="K21" s="187"/>
      <c r="L21" s="187"/>
      <c r="M21" s="187"/>
      <c r="N21" s="187"/>
      <c r="O21" s="213"/>
      <c r="P21" s="214"/>
      <c r="Q21" s="187"/>
      <c r="R21" s="187"/>
      <c r="S21" s="187"/>
      <c r="T21" s="187"/>
      <c r="U21" s="180"/>
      <c r="V21" s="180"/>
      <c r="W21" s="180"/>
      <c r="X21" s="180"/>
    </row>
    <row r="22" spans="1:24" ht="15" customHeight="1" x14ac:dyDescent="0.25">
      <c r="A22" s="193" t="s">
        <v>1191</v>
      </c>
      <c r="B22" s="193"/>
      <c r="C22" s="212">
        <f>C12/(G12+C12)</f>
        <v>0.73868754926391711</v>
      </c>
      <c r="D22" s="187"/>
      <c r="E22" s="187"/>
      <c r="F22" s="187"/>
      <c r="G22" s="212">
        <f>1-C22</f>
        <v>0.26131245073608289</v>
      </c>
      <c r="H22" s="212">
        <f t="shared" si="5"/>
        <v>1</v>
      </c>
      <c r="I22" s="187"/>
      <c r="J22" s="187"/>
      <c r="K22" s="196"/>
      <c r="L22" s="187"/>
      <c r="M22" s="187"/>
      <c r="N22" s="187"/>
      <c r="O22" s="213"/>
      <c r="P22" s="214"/>
      <c r="Q22" s="187"/>
      <c r="R22" s="210"/>
      <c r="S22" s="185"/>
      <c r="T22" s="185"/>
      <c r="U22" s="186"/>
      <c r="V22" s="186"/>
      <c r="W22" s="186"/>
      <c r="X22" s="186"/>
    </row>
    <row r="23" spans="1:24" ht="15" customHeight="1" x14ac:dyDescent="0.25">
      <c r="A23" s="193" t="s">
        <v>1192</v>
      </c>
      <c r="B23" s="193"/>
      <c r="C23" s="212">
        <f>(C12+C13)/($H$12+$H$13+$H15)</f>
        <v>0.67822376397600803</v>
      </c>
      <c r="D23" s="212">
        <f>(D12+D13)/($H$12+$H$13+$H15)</f>
        <v>5.3093891226593831E-2</v>
      </c>
      <c r="E23" s="212">
        <f>(E12+E13)/($H$12+$H$13+$H15)</f>
        <v>0</v>
      </c>
      <c r="F23" s="212">
        <f>(F12+F13+F15)/($H$12+$H$13+$H15)</f>
        <v>4.5062125974160697E-4</v>
      </c>
      <c r="G23" s="212">
        <f>(G12+G13+G15)/($H$12+$H$13+$H15)</f>
        <v>0.26823172353765651</v>
      </c>
      <c r="H23" s="212">
        <f t="shared" si="5"/>
        <v>1</v>
      </c>
      <c r="I23" s="187"/>
      <c r="J23" s="187"/>
      <c r="K23" s="196"/>
      <c r="L23" s="187"/>
      <c r="M23" s="187"/>
      <c r="N23" s="187"/>
      <c r="O23" s="213"/>
      <c r="P23" s="214"/>
      <c r="Q23" s="187"/>
      <c r="R23" s="210"/>
      <c r="S23" s="191"/>
      <c r="T23" s="191"/>
      <c r="U23" s="192"/>
      <c r="V23" s="192"/>
      <c r="W23" s="192"/>
      <c r="X23" s="192"/>
    </row>
    <row r="24" spans="1:24" ht="14.25" customHeight="1" x14ac:dyDescent="0.25">
      <c r="A24" s="187" t="s">
        <v>1193</v>
      </c>
      <c r="B24" s="187"/>
      <c r="C24" s="212">
        <f>C17/$H17</f>
        <v>0.68470312769833785</v>
      </c>
      <c r="D24" s="212">
        <f>D17/$H17</f>
        <v>1.5119297346208944E-2</v>
      </c>
      <c r="E24" s="212">
        <f>E17/$H17</f>
        <v>0</v>
      </c>
      <c r="F24" s="212">
        <f>F17/$H17</f>
        <v>1.1778775061913251E-3</v>
      </c>
      <c r="G24" s="212">
        <f>G17/$H17</f>
        <v>0.29899969744926203</v>
      </c>
      <c r="H24" s="212">
        <f t="shared" si="5"/>
        <v>1.0000000000000002</v>
      </c>
      <c r="I24" s="187"/>
      <c r="J24" s="187"/>
      <c r="K24" s="196"/>
      <c r="L24" s="187"/>
      <c r="M24" s="187"/>
      <c r="N24" s="187"/>
      <c r="O24" s="213"/>
      <c r="P24" s="214"/>
      <c r="Q24" s="187"/>
      <c r="R24" s="191"/>
      <c r="S24" s="215"/>
      <c r="T24" s="215"/>
      <c r="U24" s="216"/>
      <c r="V24" s="216"/>
      <c r="W24" s="216"/>
      <c r="X24" s="216"/>
    </row>
    <row r="25" spans="1:24" ht="15" customHeight="1" x14ac:dyDescent="0.25">
      <c r="A25" s="193" t="s">
        <v>1194</v>
      </c>
      <c r="B25" s="193"/>
      <c r="C25" s="217">
        <f>SUM(C12:C13)/SUM($C$12:$G$13)</f>
        <v>0.68982604062166686</v>
      </c>
      <c r="D25" s="187"/>
      <c r="E25" s="187"/>
      <c r="F25" s="187"/>
      <c r="G25" s="217">
        <f>SUM(G12:G13)/SUM($C$12:$G$13)</f>
        <v>0.25617179857033417</v>
      </c>
      <c r="H25" s="218">
        <f t="shared" si="5"/>
        <v>0.94599783919200098</v>
      </c>
      <c r="I25" s="187"/>
      <c r="J25" s="187"/>
      <c r="K25" s="196"/>
      <c r="L25" s="187"/>
      <c r="M25" s="187"/>
      <c r="N25" s="213"/>
      <c r="O25" s="213"/>
      <c r="P25" s="214"/>
      <c r="Q25" s="187"/>
      <c r="R25" s="191"/>
      <c r="S25" s="215"/>
      <c r="T25" s="215"/>
      <c r="U25" s="216"/>
      <c r="V25" s="216"/>
      <c r="W25" s="216"/>
      <c r="X25" s="216"/>
    </row>
    <row r="26" spans="1:24" ht="15" customHeight="1" x14ac:dyDescent="0.25">
      <c r="A26" s="193" t="s">
        <v>1195</v>
      </c>
      <c r="B26" s="193"/>
      <c r="C26" s="217">
        <f>+SUM(C6:C7)/SUM($H$6:$H$7)</f>
        <v>0.69527158684981105</v>
      </c>
      <c r="D26" s="217">
        <f>+SUM(D6:D7)/SUM($H$6:$H$7)</f>
        <v>5.4056628714362329E-2</v>
      </c>
      <c r="E26" s="217">
        <f>+SUM(E6:E7)/SUM($H$6:$H$7)</f>
        <v>0</v>
      </c>
      <c r="F26" s="217">
        <f>+SUM(F6:F7)/SUM($H$6:$H$7)</f>
        <v>0</v>
      </c>
      <c r="G26" s="217">
        <f>+SUM(G6:G7)/SUM($H$6:$H$7)</f>
        <v>0.25067178443582655</v>
      </c>
      <c r="H26" s="212">
        <f t="shared" si="5"/>
        <v>1</v>
      </c>
      <c r="I26" s="187"/>
      <c r="J26" s="187"/>
      <c r="K26" s="196"/>
      <c r="L26" s="187"/>
      <c r="M26" s="187"/>
      <c r="N26" s="187"/>
      <c r="O26" s="213"/>
      <c r="P26" s="214"/>
      <c r="Q26" s="187"/>
      <c r="R26" s="191"/>
      <c r="S26" s="215"/>
      <c r="T26" s="215"/>
      <c r="U26" s="216"/>
      <c r="V26" s="216"/>
      <c r="W26" s="216"/>
      <c r="X26" s="216"/>
    </row>
    <row r="27" spans="1:24" ht="15" customHeight="1" x14ac:dyDescent="0.25">
      <c r="A27" s="193" t="s">
        <v>1196</v>
      </c>
      <c r="B27" s="193"/>
      <c r="C27" s="217">
        <f>+C8/($H$8-$E$8)</f>
        <v>0.72727998160891272</v>
      </c>
      <c r="D27" s="217">
        <f>+D8/($H$8-$E$8)</f>
        <v>0</v>
      </c>
      <c r="E27" s="217">
        <v>0</v>
      </c>
      <c r="F27" s="217">
        <f>+F8/$H$8</f>
        <v>0</v>
      </c>
      <c r="G27" s="217">
        <f>+G8/($H$8-$E$8)</f>
        <v>0.27272001839108728</v>
      </c>
      <c r="H27" s="212">
        <f t="shared" ref="H27:H33" si="6">SUM(C27:G27)</f>
        <v>1</v>
      </c>
      <c r="I27" s="187"/>
      <c r="J27" s="187"/>
      <c r="K27" s="196"/>
      <c r="L27" s="187"/>
      <c r="M27" s="187"/>
      <c r="N27" s="187"/>
      <c r="O27" s="213"/>
      <c r="P27" s="214"/>
      <c r="Q27" s="187"/>
      <c r="R27" s="191"/>
      <c r="S27" s="215"/>
      <c r="T27" s="215"/>
      <c r="U27" s="216"/>
      <c r="V27" s="216"/>
      <c r="W27" s="216"/>
      <c r="X27" s="216"/>
    </row>
    <row r="28" spans="1:24" ht="15" customHeight="1" x14ac:dyDescent="0.25">
      <c r="A28" s="193" t="s">
        <v>1197</v>
      </c>
      <c r="B28" s="193"/>
      <c r="C28" s="217">
        <f>+C10/$H$10</f>
        <v>0.43664661619622663</v>
      </c>
      <c r="D28" s="217">
        <f>+D10/$H$10</f>
        <v>1.0332142636127015E-2</v>
      </c>
      <c r="E28" s="217">
        <f>+E10/$H$10</f>
        <v>0.22472410233576254</v>
      </c>
      <c r="F28" s="217">
        <f>+F10/$H$10</f>
        <v>0</v>
      </c>
      <c r="G28" s="217">
        <f>+G10/$H$10</f>
        <v>0.32829713883188372</v>
      </c>
      <c r="H28" s="212">
        <f t="shared" si="6"/>
        <v>0.99999999999999989</v>
      </c>
      <c r="I28" s="187"/>
      <c r="J28" s="187"/>
      <c r="K28" s="196"/>
      <c r="L28" s="187"/>
      <c r="M28" s="187"/>
      <c r="N28" s="187"/>
      <c r="O28" s="213"/>
      <c r="P28" s="214"/>
      <c r="Q28" s="187"/>
      <c r="R28" s="191"/>
      <c r="S28" s="215"/>
      <c r="T28" s="215"/>
      <c r="U28" s="216"/>
      <c r="V28" s="216"/>
      <c r="W28" s="216"/>
      <c r="X28" s="216"/>
    </row>
    <row r="29" spans="1:24" ht="15" customHeight="1" x14ac:dyDescent="0.25">
      <c r="A29" s="193" t="s">
        <v>1198</v>
      </c>
      <c r="B29" s="193"/>
      <c r="C29" s="217">
        <f>+SUM(C12:C13)/SUM($H$12:$H$13)</f>
        <v>0.68982604062166686</v>
      </c>
      <c r="D29" s="217">
        <f>+SUM(D12:D13)/SUM($H$12:$H$13)</f>
        <v>5.4002160807998904E-2</v>
      </c>
      <c r="E29" s="217">
        <f>+SUM(E12:E13)/SUM($H$12:$H$13)</f>
        <v>0</v>
      </c>
      <c r="F29" s="217">
        <f>+SUM(F12:F13)/SUM($H$12:$H$13)</f>
        <v>0</v>
      </c>
      <c r="G29" s="217">
        <f>+SUM(G12:G13)/SUM($H$12:$H$13)</f>
        <v>0.25617179857033417</v>
      </c>
      <c r="H29" s="212">
        <f t="shared" si="6"/>
        <v>1</v>
      </c>
      <c r="I29" s="187"/>
      <c r="J29" s="187"/>
      <c r="K29" s="196"/>
      <c r="L29" s="187"/>
      <c r="M29" s="187"/>
      <c r="N29" s="187"/>
      <c r="O29" s="213"/>
      <c r="P29" s="214"/>
      <c r="Q29" s="187"/>
      <c r="R29" s="191"/>
      <c r="S29" s="215"/>
      <c r="T29" s="215"/>
      <c r="U29" s="216"/>
      <c r="V29" s="216"/>
      <c r="W29" s="216"/>
      <c r="X29" s="216"/>
    </row>
    <row r="30" spans="1:24" ht="15" customHeight="1" x14ac:dyDescent="0.25">
      <c r="A30" s="193" t="s">
        <v>1035</v>
      </c>
      <c r="B30" s="193"/>
      <c r="C30" s="217">
        <f>+C15/$H$15</f>
        <v>0</v>
      </c>
      <c r="D30" s="217">
        <f>+D15/$H$15</f>
        <v>0</v>
      </c>
      <c r="E30" s="217">
        <f>+E15/$H$15</f>
        <v>0</v>
      </c>
      <c r="F30" s="217">
        <f>+F15/$H$15</f>
        <v>2.6792179580014484E-2</v>
      </c>
      <c r="G30" s="217">
        <f>+G15/$H$15</f>
        <v>0.97320782041998555</v>
      </c>
      <c r="H30" s="212">
        <f t="shared" si="6"/>
        <v>1</v>
      </c>
      <c r="I30" s="187"/>
      <c r="J30" s="187"/>
      <c r="K30" s="196"/>
      <c r="L30" s="187"/>
      <c r="M30" s="187"/>
      <c r="N30" s="187"/>
      <c r="O30" s="213"/>
      <c r="P30" s="214"/>
      <c r="Q30" s="187"/>
      <c r="R30" s="191"/>
      <c r="S30" s="215"/>
      <c r="T30" s="215"/>
      <c r="U30" s="216"/>
      <c r="V30" s="216"/>
      <c r="W30" s="216"/>
      <c r="X30" s="216"/>
    </row>
    <row r="31" spans="1:24" ht="15" customHeight="1" x14ac:dyDescent="0.25">
      <c r="A31" s="193" t="s">
        <v>1199</v>
      </c>
      <c r="B31" s="193"/>
      <c r="C31" s="215">
        <f>+C19/SUM($C$19:$D$19,$G$19)</f>
        <v>0.68354151662533591</v>
      </c>
      <c r="D31" s="215">
        <f>+D19/SUM($C$19:$D$19,$G$19)</f>
        <v>4.4409308051842789E-2</v>
      </c>
      <c r="E31" s="187"/>
      <c r="F31" s="187"/>
      <c r="G31" s="215">
        <f>+G19/SUM($C$19:$D$19,$G$19)</f>
        <v>0.2720491753228213</v>
      </c>
      <c r="H31" s="212">
        <f t="shared" si="6"/>
        <v>1</v>
      </c>
      <c r="I31" s="187"/>
      <c r="J31" s="219">
        <f>(C36+D36)/H36</f>
        <v>0.66547353527739783</v>
      </c>
      <c r="K31" s="196"/>
      <c r="L31" s="187"/>
      <c r="M31" s="187"/>
      <c r="N31" s="187"/>
      <c r="O31" s="213"/>
      <c r="P31" s="214"/>
      <c r="Q31" s="187"/>
      <c r="R31" s="191"/>
      <c r="S31" s="215"/>
      <c r="T31" s="215"/>
      <c r="U31" s="216"/>
      <c r="V31" s="216"/>
      <c r="W31" s="216"/>
      <c r="X31" s="216"/>
    </row>
    <row r="32" spans="1:24" ht="15" customHeight="1" x14ac:dyDescent="0.25">
      <c r="A32" s="193" t="s">
        <v>1200</v>
      </c>
      <c r="B32" s="193"/>
      <c r="C32" s="212">
        <f>SUM(C6:C8,C12:C17)/SUM($H$6:$H$8,$H$12:$H$17)</f>
        <v>0.67985173729495096</v>
      </c>
      <c r="D32" s="212">
        <f>SUM(D6:D8,D12:D17)/SUM($H$6:$H$8,$H$12:$H$17)</f>
        <v>4.4203144621215482E-2</v>
      </c>
      <c r="E32" s="212">
        <f>SUM(E6:E8,E12:E17)/SUM($H$6:$H$8,$H$12:$H$17)</f>
        <v>2.8932671889491213E-3</v>
      </c>
      <c r="F32" s="212">
        <f>SUM(F6:F8,F12:F17)/SUM($H$6:$H$8,$H$12:$H$17)</f>
        <v>2.758696622021255E-3</v>
      </c>
      <c r="G32" s="212">
        <f>SUM(G6:G8,G12:G17)/SUM($H$6:$H$8,$H$12:$H$17)</f>
        <v>0.2702931542728631</v>
      </c>
      <c r="H32" s="212">
        <f t="shared" si="6"/>
        <v>0.99999999999999978</v>
      </c>
      <c r="I32" s="187"/>
      <c r="J32" s="187"/>
      <c r="K32" s="196"/>
      <c r="L32" s="187"/>
      <c r="M32" s="187"/>
      <c r="N32" s="187"/>
      <c r="O32" s="213"/>
      <c r="P32" s="214"/>
      <c r="Q32" s="187"/>
      <c r="R32" s="191"/>
      <c r="S32" s="215"/>
      <c r="T32" s="215"/>
      <c r="U32" s="216"/>
      <c r="V32" s="216"/>
      <c r="W32" s="216"/>
      <c r="X32" s="216"/>
    </row>
    <row r="33" spans="1:24" ht="15" customHeight="1" x14ac:dyDescent="0.25">
      <c r="A33" s="193" t="s">
        <v>1201</v>
      </c>
      <c r="B33" s="193"/>
      <c r="C33" s="217">
        <f>SUM(C8,C10,C14,C16)/SUM($H$8,$H$10,$H$14,$H$16)</f>
        <v>0.52374004268117835</v>
      </c>
      <c r="D33" s="217">
        <f>SUM(D8,D10,D14,D16)/SUM($H$8,$H$10,$H$14,$H$16)</f>
        <v>4.5863719392869756E-4</v>
      </c>
      <c r="E33" s="217">
        <f>SUM(E8,E10,E14,E16)/SUM($H$8,$H$10,$H$14,$H$16)</f>
        <v>7.9000256654218157E-2</v>
      </c>
      <c r="F33" s="217">
        <f>SUM(F8,F10,F14,F16)/SUM($H$8,$H$10,$H$14,$H$16)</f>
        <v>5.6297715554747628E-2</v>
      </c>
      <c r="G33" s="217">
        <f>SUM(G8,G10,G14,G16)/SUM($H$8,$H$10,$H$14,$H$16)</f>
        <v>0.34050334791592712</v>
      </c>
      <c r="H33" s="212">
        <f t="shared" si="6"/>
        <v>1</v>
      </c>
      <c r="I33" s="220" t="s">
        <v>1202</v>
      </c>
      <c r="J33" s="187"/>
      <c r="K33" s="196"/>
      <c r="L33" s="187"/>
      <c r="M33" s="187"/>
      <c r="N33" s="202"/>
      <c r="O33" s="187"/>
      <c r="P33" s="214"/>
      <c r="Q33" s="187"/>
      <c r="R33" s="191"/>
      <c r="S33" s="215"/>
      <c r="T33" s="215"/>
      <c r="U33" s="216"/>
      <c r="V33" s="216"/>
      <c r="W33" s="216"/>
      <c r="X33" s="216"/>
    </row>
    <row r="34" spans="1:24" ht="30.75" customHeight="1" x14ac:dyDescent="0.25">
      <c r="A34" s="182" t="s">
        <v>1203</v>
      </c>
      <c r="B34" s="182"/>
      <c r="C34" s="184" t="str">
        <f>C4</f>
        <v>Reg/ Ft Lewis</v>
      </c>
      <c r="D34" s="184" t="str">
        <f t="shared" ref="D34:G34" si="7">D4</f>
        <v>JBLM Housing</v>
      </c>
      <c r="E34" s="183" t="str">
        <f t="shared" si="7"/>
        <v>JBLM Contract- Garb</v>
      </c>
      <c r="F34" s="183" t="str">
        <f t="shared" si="7"/>
        <v>JBLM Contract-Recycl</v>
      </c>
      <c r="G34" s="184" t="str">
        <f t="shared" si="7"/>
        <v>Non-Reg</v>
      </c>
      <c r="H34" s="184" t="s">
        <v>1176</v>
      </c>
      <c r="I34" s="183"/>
      <c r="J34" s="183" t="s">
        <v>1204</v>
      </c>
      <c r="K34" s="183" t="str">
        <f t="shared" ref="K34:M34" si="8">E34</f>
        <v>JBLM Contract- Garb</v>
      </c>
      <c r="L34" s="183" t="str">
        <f t="shared" si="8"/>
        <v>JBLM Contract-Recycl</v>
      </c>
      <c r="M34" s="183" t="str">
        <f t="shared" si="8"/>
        <v>Non-Reg</v>
      </c>
      <c r="N34" s="221"/>
      <c r="O34" s="222"/>
      <c r="P34" s="183" t="s">
        <v>1177</v>
      </c>
      <c r="Q34" s="183" t="s">
        <v>549</v>
      </c>
      <c r="R34" s="183" t="s">
        <v>1178</v>
      </c>
      <c r="S34" s="185"/>
      <c r="T34" s="215"/>
      <c r="U34" s="216"/>
      <c r="V34" s="216"/>
      <c r="W34" s="216"/>
      <c r="X34" s="216"/>
    </row>
    <row r="35" spans="1:24" ht="9" customHeight="1" x14ac:dyDescent="0.25">
      <c r="A35" s="187"/>
      <c r="B35" s="187"/>
      <c r="C35" s="223"/>
      <c r="D35" s="223"/>
      <c r="E35" s="223"/>
      <c r="F35" s="223"/>
      <c r="G35" s="223"/>
      <c r="H35" s="223"/>
      <c r="I35" s="188"/>
      <c r="J35" s="189"/>
      <c r="K35" s="190"/>
      <c r="L35" s="189"/>
      <c r="M35" s="187"/>
      <c r="N35" s="202"/>
      <c r="O35" s="187"/>
      <c r="P35" s="191"/>
      <c r="Q35" s="187"/>
      <c r="R35" s="191"/>
      <c r="S35" s="191"/>
      <c r="T35" s="215"/>
      <c r="U35" s="216"/>
      <c r="V35" s="216"/>
      <c r="W35" s="216"/>
      <c r="X35" s="216"/>
    </row>
    <row r="36" spans="1:24" ht="15" customHeight="1" x14ac:dyDescent="0.25">
      <c r="A36" s="187" t="s">
        <v>1205</v>
      </c>
      <c r="B36" s="187"/>
      <c r="C36" s="224">
        <v>994.26204854562047</v>
      </c>
      <c r="D36" s="224">
        <v>98.142240794884373</v>
      </c>
      <c r="E36" s="224">
        <v>82.183983912045633</v>
      </c>
      <c r="F36" s="224">
        <v>0</v>
      </c>
      <c r="G36" s="224">
        <v>466.95602780691081</v>
      </c>
      <c r="H36" s="225">
        <f>SUM(C36:G36)</f>
        <v>1641.5443010594613</v>
      </c>
      <c r="I36" s="197"/>
      <c r="J36" s="226">
        <f>(C36+D36)/($H$36-$E$36)</f>
        <v>0.70054642107275933</v>
      </c>
      <c r="K36" s="227"/>
      <c r="L36" s="228"/>
      <c r="M36" s="226">
        <f>(G36)/($H$36-$E$36)</f>
        <v>0.29945357892724078</v>
      </c>
      <c r="N36" s="229">
        <f>SUM(J36:M36)</f>
        <v>1</v>
      </c>
      <c r="O36" s="187"/>
      <c r="P36" s="199">
        <f>SUM(C36:D38)/SUM($C$36:$D$46)</f>
        <v>0.67789333972431143</v>
      </c>
      <c r="Q36" s="199">
        <f>SUM(C40:D42)/SUM($C$36:$D$46)</f>
        <v>0.21992048587082527</v>
      </c>
      <c r="R36" s="199">
        <f>SUM(C46:D46)/SUM($C$36:$D$46)</f>
        <v>0.10218617440486341</v>
      </c>
      <c r="S36" s="199">
        <f>SUM(P36:R36)</f>
        <v>1</v>
      </c>
      <c r="T36" s="215"/>
      <c r="U36" s="216"/>
      <c r="V36" s="216"/>
      <c r="W36" s="216"/>
      <c r="X36" s="216"/>
    </row>
    <row r="37" spans="1:24" ht="9" customHeight="1" x14ac:dyDescent="0.25">
      <c r="A37" s="187"/>
      <c r="B37" s="187"/>
      <c r="C37" s="187"/>
      <c r="D37" s="187"/>
      <c r="E37" s="187"/>
      <c r="F37" s="187"/>
      <c r="G37" s="187"/>
      <c r="H37" s="187"/>
      <c r="I37" s="201"/>
      <c r="J37" s="202"/>
      <c r="K37" s="202"/>
      <c r="L37" s="202"/>
      <c r="M37" s="202"/>
      <c r="N37" s="229"/>
      <c r="O37" s="187"/>
      <c r="P37" s="187"/>
      <c r="Q37" s="187"/>
      <c r="R37" s="210"/>
      <c r="S37" s="230"/>
      <c r="T37" s="230"/>
      <c r="U37" s="231"/>
      <c r="V37" s="231"/>
      <c r="W37" s="231"/>
      <c r="X37" s="231"/>
    </row>
    <row r="38" spans="1:24" x14ac:dyDescent="0.25">
      <c r="A38" s="187" t="s">
        <v>1206</v>
      </c>
      <c r="B38" s="187"/>
      <c r="C38" s="224">
        <v>189.96366451507939</v>
      </c>
      <c r="D38" s="224">
        <v>10.027668585119047</v>
      </c>
      <c r="E38" s="224">
        <v>79.962003553571421</v>
      </c>
      <c r="F38" s="224">
        <v>0</v>
      </c>
      <c r="G38" s="224">
        <v>166.78666384623023</v>
      </c>
      <c r="H38" s="225">
        <f>SUM(C38:G38)</f>
        <v>446.74000050000006</v>
      </c>
      <c r="I38" s="197"/>
      <c r="J38" s="229">
        <f>(C38+D38)/$H$38</f>
        <v>0.44766829224238763</v>
      </c>
      <c r="K38" s="229">
        <f>E38/$H$38</f>
        <v>0.1789900243185665</v>
      </c>
      <c r="L38" s="229">
        <f>F38/$H$38</f>
        <v>0</v>
      </c>
      <c r="M38" s="229">
        <f>G38/$H$38</f>
        <v>0.37334168343904589</v>
      </c>
      <c r="N38" s="229">
        <f>SUM(J38:M38)</f>
        <v>1</v>
      </c>
      <c r="O38" s="187"/>
      <c r="P38" s="187"/>
      <c r="Q38" s="187"/>
      <c r="R38" s="187"/>
      <c r="S38" s="187"/>
      <c r="T38" s="187"/>
      <c r="U38" s="180"/>
      <c r="V38" s="180"/>
      <c r="W38" s="180"/>
      <c r="X38" s="180"/>
    </row>
    <row r="39" spans="1:24" ht="9" customHeight="1" x14ac:dyDescent="0.25">
      <c r="A39" s="187"/>
      <c r="B39" s="187"/>
      <c r="C39" s="187"/>
      <c r="D39" s="187"/>
      <c r="E39" s="187"/>
      <c r="F39" s="187"/>
      <c r="G39" s="187"/>
      <c r="H39" s="187"/>
      <c r="I39" s="201"/>
      <c r="J39" s="202"/>
      <c r="K39" s="202"/>
      <c r="L39" s="202"/>
      <c r="M39" s="202"/>
      <c r="N39" s="229"/>
      <c r="O39" s="187"/>
      <c r="P39" s="187"/>
      <c r="Q39" s="187"/>
      <c r="R39" s="187"/>
      <c r="S39" s="187"/>
      <c r="T39" s="187"/>
    </row>
    <row r="40" spans="1:24" ht="15" customHeight="1" x14ac:dyDescent="0.25">
      <c r="A40" s="187" t="s">
        <v>1207</v>
      </c>
      <c r="B40" s="187"/>
      <c r="C40" s="224">
        <v>359.27880685088991</v>
      </c>
      <c r="D40" s="224">
        <v>6.7784761194666574</v>
      </c>
      <c r="E40" s="224">
        <v>0</v>
      </c>
      <c r="F40" s="224">
        <v>0</v>
      </c>
      <c r="G40" s="224">
        <v>131.98672726045822</v>
      </c>
      <c r="H40" s="225">
        <f>SUM(C40:G40)</f>
        <v>498.04401023081476</v>
      </c>
      <c r="I40" s="197"/>
      <c r="J40" s="229">
        <f>(C40+D40)/$H$40</f>
        <v>0.73498983112096872</v>
      </c>
      <c r="K40" s="229">
        <f>E40/$H$40</f>
        <v>0</v>
      </c>
      <c r="L40" s="229">
        <f>F40/$H$40</f>
        <v>0</v>
      </c>
      <c r="M40" s="229">
        <f>G40/$H$40</f>
        <v>0.26501016887903134</v>
      </c>
      <c r="N40" s="229">
        <f>SUM(J40:M40)</f>
        <v>1</v>
      </c>
      <c r="O40" s="187"/>
      <c r="P40" s="187"/>
      <c r="Q40" s="187"/>
      <c r="R40" s="187"/>
      <c r="S40" s="187"/>
      <c r="T40" s="187"/>
    </row>
    <row r="41" spans="1:24" ht="9" customHeight="1" x14ac:dyDescent="0.25">
      <c r="A41" s="187"/>
      <c r="B41" s="187"/>
      <c r="C41" s="187"/>
      <c r="D41" s="187"/>
      <c r="E41" s="187"/>
      <c r="F41" s="187"/>
      <c r="G41" s="187"/>
      <c r="H41" s="187"/>
      <c r="I41" s="201"/>
      <c r="J41" s="202"/>
      <c r="K41" s="202"/>
      <c r="L41" s="202"/>
      <c r="M41" s="202"/>
      <c r="N41" s="229"/>
      <c r="O41" s="187"/>
      <c r="P41" s="187"/>
      <c r="Q41" s="187"/>
      <c r="R41" s="187"/>
      <c r="S41" s="187"/>
      <c r="T41" s="187"/>
    </row>
    <row r="42" spans="1:24" ht="15" customHeight="1" x14ac:dyDescent="0.25">
      <c r="A42" s="187" t="s">
        <v>1208</v>
      </c>
      <c r="B42" s="187"/>
      <c r="C42" s="224">
        <v>47.853070486418346</v>
      </c>
      <c r="D42" s="224">
        <v>5.3654478663015759</v>
      </c>
      <c r="E42" s="224">
        <v>0</v>
      </c>
      <c r="F42" s="224">
        <v>0</v>
      </c>
      <c r="G42" s="224">
        <v>47.228984288004021</v>
      </c>
      <c r="H42" s="225">
        <f>SUM(C42:G42)</f>
        <v>100.44750264072394</v>
      </c>
      <c r="I42" s="197"/>
      <c r="J42" s="198"/>
      <c r="K42" s="198"/>
      <c r="L42" s="198"/>
      <c r="M42" s="198"/>
      <c r="N42" s="229"/>
      <c r="O42" s="187"/>
      <c r="P42" s="187"/>
      <c r="Q42" s="187"/>
      <c r="R42" s="187"/>
      <c r="S42" s="187"/>
      <c r="T42" s="187"/>
    </row>
    <row r="43" spans="1:24" ht="9" customHeight="1" x14ac:dyDescent="0.25">
      <c r="A43" s="187"/>
      <c r="B43" s="187"/>
      <c r="C43" s="187"/>
      <c r="D43" s="187"/>
      <c r="E43" s="187"/>
      <c r="F43" s="187"/>
      <c r="G43" s="187"/>
      <c r="H43" s="187"/>
      <c r="I43" s="201"/>
      <c r="J43" s="202"/>
      <c r="K43" s="202"/>
      <c r="L43" s="202"/>
      <c r="M43" s="202"/>
      <c r="N43" s="229"/>
      <c r="O43" s="187"/>
      <c r="P43" s="187"/>
      <c r="Q43" s="187"/>
      <c r="R43" s="187"/>
      <c r="S43" s="187"/>
      <c r="T43" s="187"/>
    </row>
    <row r="44" spans="1:24" ht="15" customHeight="1" x14ac:dyDescent="0.25">
      <c r="A44" s="187" t="s">
        <v>1209</v>
      </c>
      <c r="B44" s="187"/>
      <c r="C44" s="224">
        <v>0</v>
      </c>
      <c r="D44" s="224">
        <v>0</v>
      </c>
      <c r="E44" s="224">
        <v>0</v>
      </c>
      <c r="F44" s="224">
        <v>121.84418429392196</v>
      </c>
      <c r="G44" s="224">
        <v>174.09998910841139</v>
      </c>
      <c r="H44" s="225">
        <f>SUM(C44:G44)</f>
        <v>295.94417340233338</v>
      </c>
      <c r="I44" s="197"/>
      <c r="J44" s="198"/>
      <c r="K44" s="198"/>
      <c r="L44" s="198"/>
      <c r="M44" s="198"/>
      <c r="N44" s="229"/>
      <c r="O44" s="187"/>
      <c r="P44" s="187"/>
      <c r="Q44" s="187"/>
      <c r="R44" s="187"/>
      <c r="S44" s="187"/>
      <c r="T44" s="187"/>
    </row>
    <row r="45" spans="1:24" ht="15" customHeight="1" x14ac:dyDescent="0.25">
      <c r="A45" s="187" t="s">
        <v>1210</v>
      </c>
      <c r="B45" s="187"/>
      <c r="C45" s="224"/>
      <c r="D45" s="224"/>
      <c r="E45" s="224"/>
      <c r="F45" s="224"/>
      <c r="G45" s="224"/>
      <c r="H45" s="225">
        <f>SUM(C45:G45)</f>
        <v>0</v>
      </c>
      <c r="I45" s="197"/>
      <c r="J45" s="198"/>
      <c r="K45" s="198"/>
      <c r="L45" s="198"/>
      <c r="M45" s="198"/>
      <c r="N45" s="229"/>
      <c r="O45" s="187"/>
      <c r="P45" s="187"/>
      <c r="Q45" s="187"/>
      <c r="R45" s="187"/>
      <c r="S45" s="187"/>
      <c r="T45" s="187"/>
    </row>
    <row r="46" spans="1:24" x14ac:dyDescent="0.25">
      <c r="A46" s="187" t="s">
        <v>1211</v>
      </c>
      <c r="B46" s="187"/>
      <c r="C46" s="224">
        <v>190.18389158682842</v>
      </c>
      <c r="D46" s="224">
        <v>4.6328395061728394</v>
      </c>
      <c r="E46" s="224">
        <v>0</v>
      </c>
      <c r="F46" s="224">
        <v>0</v>
      </c>
      <c r="G46" s="224">
        <v>106.16995294033198</v>
      </c>
      <c r="H46" s="225">
        <f>SUM(C46:G46)</f>
        <v>300.98668403333323</v>
      </c>
      <c r="I46" s="197"/>
      <c r="J46" s="229">
        <f>(C46+D46)/$H$46</f>
        <v>0.64726029896866133</v>
      </c>
      <c r="K46" s="229">
        <f>E46/$H$46</f>
        <v>0</v>
      </c>
      <c r="L46" s="229">
        <f>F46/$H$46</f>
        <v>0</v>
      </c>
      <c r="M46" s="229">
        <f>G46/$H$46</f>
        <v>0.35273970103133873</v>
      </c>
      <c r="N46" s="229">
        <f>SUM(J46:M46)</f>
        <v>1</v>
      </c>
      <c r="O46" s="187"/>
      <c r="P46" s="187"/>
      <c r="Q46" s="232"/>
      <c r="R46" s="187"/>
      <c r="S46" s="187"/>
      <c r="T46" s="187"/>
    </row>
    <row r="47" spans="1:24" ht="9" customHeight="1" x14ac:dyDescent="0.25">
      <c r="A47" s="187"/>
      <c r="B47" s="187"/>
      <c r="C47" s="187"/>
      <c r="D47" s="187"/>
      <c r="E47" s="187"/>
      <c r="F47" s="187"/>
      <c r="G47" s="187"/>
      <c r="H47" s="187"/>
      <c r="I47" s="201"/>
      <c r="J47" s="202"/>
      <c r="K47" s="202"/>
      <c r="L47" s="202"/>
      <c r="M47" s="202"/>
      <c r="N47" s="229"/>
      <c r="O47" s="187"/>
      <c r="P47" s="187"/>
      <c r="Q47" s="187"/>
      <c r="R47" s="187"/>
      <c r="S47" s="187"/>
      <c r="T47" s="187"/>
    </row>
    <row r="48" spans="1:24" ht="15" customHeight="1" x14ac:dyDescent="0.25">
      <c r="A48" s="187" t="s">
        <v>1212</v>
      </c>
      <c r="B48" s="187"/>
      <c r="C48" s="224">
        <v>34.152761429773086</v>
      </c>
      <c r="D48" s="224">
        <v>6.783895311761829</v>
      </c>
      <c r="E48" s="224">
        <v>12.817307828761498</v>
      </c>
      <c r="F48" s="224">
        <v>0</v>
      </c>
      <c r="G48" s="224">
        <v>66.246035429703596</v>
      </c>
      <c r="H48" s="225">
        <f>SUM(C48:G48)</f>
        <v>120.00000000000001</v>
      </c>
      <c r="I48" s="197"/>
      <c r="J48" s="198"/>
      <c r="K48" s="198"/>
      <c r="L48" s="198"/>
      <c r="M48" s="198"/>
      <c r="N48" s="229"/>
      <c r="O48" s="187"/>
      <c r="P48" s="187"/>
      <c r="Q48" s="187"/>
      <c r="R48" s="187"/>
      <c r="S48" s="187"/>
      <c r="T48" s="187"/>
    </row>
    <row r="49" spans="1:20" ht="9" customHeight="1" x14ac:dyDescent="0.25">
      <c r="A49" s="187"/>
      <c r="B49" s="187"/>
      <c r="C49" s="224"/>
      <c r="D49" s="224"/>
      <c r="E49" s="224"/>
      <c r="F49" s="224"/>
      <c r="G49" s="224"/>
      <c r="H49" s="187"/>
      <c r="I49" s="201"/>
      <c r="J49" s="187"/>
      <c r="K49" s="196"/>
      <c r="L49" s="187"/>
      <c r="M49" s="187"/>
      <c r="N49" s="229"/>
      <c r="O49" s="187"/>
      <c r="P49" s="187"/>
      <c r="Q49" s="187"/>
      <c r="R49" s="187"/>
      <c r="S49" s="187"/>
      <c r="T49" s="187"/>
    </row>
    <row r="50" spans="1:20" ht="47.25" customHeight="1" x14ac:dyDescent="0.25">
      <c r="A50" s="187"/>
      <c r="B50" s="187"/>
      <c r="C50" s="187"/>
      <c r="D50" s="187"/>
      <c r="E50" s="187"/>
      <c r="F50" s="187"/>
      <c r="G50" s="187"/>
      <c r="H50" s="187"/>
      <c r="I50" s="233" t="str">
        <f>[29]Deprec!R10</f>
        <v>JBLM Contract/Housing Packer Hours</v>
      </c>
      <c r="J50" s="226">
        <f>D36/($D$36+$E$36)</f>
        <v>0.54424829751960491</v>
      </c>
      <c r="K50" s="226">
        <f>E36/($D$36+$E$36)</f>
        <v>0.45575170248039504</v>
      </c>
      <c r="L50" s="187"/>
      <c r="M50" s="187"/>
      <c r="N50" s="229">
        <f>SUM(J50:M50)</f>
        <v>1</v>
      </c>
      <c r="O50" s="187"/>
      <c r="P50" s="187"/>
      <c r="Q50" s="187"/>
      <c r="R50" s="187"/>
      <c r="S50" s="187"/>
      <c r="T50" s="187"/>
    </row>
    <row r="51" spans="1:20" ht="15" customHeight="1" x14ac:dyDescent="0.25">
      <c r="A51" s="205" t="s">
        <v>1213</v>
      </c>
      <c r="B51" s="205"/>
      <c r="C51" s="234">
        <f>SUM(C36:C50)</f>
        <v>1815.6942434146097</v>
      </c>
      <c r="D51" s="234">
        <f>SUM(D36:D50)</f>
        <v>131.73056818370634</v>
      </c>
      <c r="E51" s="234">
        <f>SUM(E36:E50)</f>
        <v>174.96329529437855</v>
      </c>
      <c r="F51" s="234">
        <f>SUM(F36:F50)</f>
        <v>121.84418429392196</v>
      </c>
      <c r="G51" s="234">
        <f>SUM(G36:G50)</f>
        <v>1159.4743806800502</v>
      </c>
      <c r="H51" s="235">
        <f t="shared" ref="H51:M51" si="9">SUM(H36:H50)</f>
        <v>3403.706671866667</v>
      </c>
      <c r="I51" s="207">
        <f t="shared" si="9"/>
        <v>0</v>
      </c>
      <c r="J51" s="208">
        <f t="shared" si="9"/>
        <v>3.0747131409243824</v>
      </c>
      <c r="K51" s="208">
        <f t="shared" si="9"/>
        <v>0.63474172679896157</v>
      </c>
      <c r="L51" s="208">
        <f t="shared" si="9"/>
        <v>0</v>
      </c>
      <c r="M51" s="209">
        <f t="shared" si="9"/>
        <v>1.2905451322766568</v>
      </c>
      <c r="N51" s="236"/>
      <c r="O51" s="187"/>
      <c r="P51" s="187"/>
      <c r="Q51" s="187"/>
      <c r="R51" s="187"/>
      <c r="S51" s="187"/>
      <c r="T51" s="187"/>
    </row>
    <row r="52" spans="1:20" ht="9.75" customHeight="1" x14ac:dyDescent="0.2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96"/>
      <c r="L52" s="187"/>
      <c r="M52" s="187"/>
      <c r="N52" s="202"/>
      <c r="O52" s="187"/>
      <c r="P52" s="187"/>
      <c r="Q52" s="187"/>
      <c r="R52" s="187"/>
      <c r="S52" s="187"/>
      <c r="T52" s="187"/>
    </row>
    <row r="53" spans="1:20" ht="15" customHeight="1" x14ac:dyDescent="0.25">
      <c r="A53" s="187" t="s">
        <v>1214</v>
      </c>
      <c r="B53" s="187"/>
      <c r="C53" s="212">
        <f>C51/$H51</f>
        <v>0.53344615692716069</v>
      </c>
      <c r="D53" s="212">
        <f>D51/$H51</f>
        <v>3.8702091831979875E-2</v>
      </c>
      <c r="E53" s="212">
        <f>E51/$H51</f>
        <v>5.1403752485646735E-2</v>
      </c>
      <c r="F53" s="212">
        <f>F51/$H51</f>
        <v>3.5797498445158303E-2</v>
      </c>
      <c r="G53" s="212">
        <f>G51/$H51</f>
        <v>0.34065050031005439</v>
      </c>
      <c r="H53" s="237">
        <f>SUM(C53:G53)</f>
        <v>1</v>
      </c>
      <c r="I53" s="187"/>
      <c r="J53" s="187"/>
      <c r="K53" s="196"/>
      <c r="L53" s="187"/>
      <c r="M53" s="187"/>
      <c r="N53" s="202"/>
      <c r="O53" s="187"/>
      <c r="P53" s="187"/>
      <c r="Q53" s="187"/>
      <c r="R53" s="187"/>
      <c r="S53" s="187"/>
      <c r="T53" s="187"/>
    </row>
    <row r="54" spans="1:20" ht="15" customHeight="1" x14ac:dyDescent="0.25">
      <c r="A54" s="238" t="s">
        <v>1215</v>
      </c>
      <c r="B54" s="187"/>
      <c r="C54" s="199">
        <f>SUM(C36:C46)/SUM($H$36:$H$46)</f>
        <v>0.54253977593318203</v>
      </c>
      <c r="D54" s="199">
        <f>SUM(D36:D46)/SUM($H$36:$H$46)</f>
        <v>3.8050497610651955E-2</v>
      </c>
      <c r="E54" s="199">
        <f>SUM(E36:E46)/SUM($H$36:$H$46)</f>
        <v>4.9378949969804395E-2</v>
      </c>
      <c r="F54" s="199">
        <f>SUM(F36:F46)/SUM($H$36:$H$46)</f>
        <v>3.7105684663562837E-2</v>
      </c>
      <c r="G54" s="199">
        <f>SUM(G36:G46)/SUM($H$36:$H$46)</f>
        <v>0.33292509182279861</v>
      </c>
      <c r="H54" s="237">
        <f>SUM(C54:G54)</f>
        <v>0.99999999999999978</v>
      </c>
      <c r="I54" s="187"/>
      <c r="J54" s="187"/>
      <c r="K54" s="196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x14ac:dyDescent="0.25">
      <c r="A55" s="193" t="s">
        <v>1216</v>
      </c>
      <c r="B55" s="187"/>
      <c r="C55" s="199">
        <f>+C51/SUM($C$51:$D$51,$G$51)</f>
        <v>0.58440719542081954</v>
      </c>
      <c r="D55" s="199">
        <f>+D51/SUM($C$51:$D$51,$G$51)</f>
        <v>4.2399369928415684E-2</v>
      </c>
      <c r="E55" s="187"/>
      <c r="F55" s="187"/>
      <c r="G55" s="199">
        <f>+G51/SUM($C$51:$D$51,$G$51)</f>
        <v>0.37319343465076477</v>
      </c>
      <c r="H55" s="237">
        <f>SUM(C55:G55)</f>
        <v>1</v>
      </c>
      <c r="I55" s="187"/>
      <c r="J55" s="196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x14ac:dyDescent="0.25">
      <c r="A56" s="193" t="s">
        <v>1217</v>
      </c>
      <c r="B56" s="187"/>
      <c r="C56" s="199">
        <f>SUM(C36:C46)/($H$51-$H$48-$E$36-$F$51-$E$38)</f>
        <v>0.59390328450078966</v>
      </c>
      <c r="D56" s="199">
        <f>SUM(D36:D46)/($H$51-$H$48-$E$36-$F$51-$E$38)</f>
        <v>4.1652827147992927E-2</v>
      </c>
      <c r="E56" s="187"/>
      <c r="F56" s="187"/>
      <c r="G56" s="199">
        <f>SUM(G36:G46)/($H$51-$H$48-$E$36-$F$51-$E$38)</f>
        <v>0.36444388835121733</v>
      </c>
      <c r="H56" s="237">
        <f>SUM(C56:G56)</f>
        <v>0.99999999999999989</v>
      </c>
      <c r="I56" s="187"/>
      <c r="J56" s="196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9.75" customHeight="1" x14ac:dyDescent="0.25">
      <c r="A57" s="187"/>
      <c r="B57" s="187"/>
      <c r="C57" s="187"/>
      <c r="D57" s="187"/>
      <c r="E57" s="187"/>
      <c r="F57" s="187"/>
      <c r="G57" s="187"/>
      <c r="H57" s="187"/>
      <c r="I57" s="187"/>
      <c r="J57" s="196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5" customHeight="1" x14ac:dyDescent="0.25">
      <c r="A58" s="232" t="s">
        <v>1218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96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9.75" customHeight="1" thickBot="1" x14ac:dyDescent="0.3">
      <c r="A59" s="232"/>
      <c r="B59" s="187"/>
      <c r="C59" s="187"/>
      <c r="D59" s="187"/>
      <c r="E59" s="187"/>
      <c r="F59" s="187"/>
      <c r="G59" s="187"/>
      <c r="H59" s="187"/>
      <c r="I59" s="187"/>
      <c r="J59" s="187"/>
      <c r="K59" s="196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5" customHeight="1" x14ac:dyDescent="0.25">
      <c r="A60" s="239"/>
      <c r="B60" s="240" t="s">
        <v>1219</v>
      </c>
      <c r="C60" s="241" t="s">
        <v>1220</v>
      </c>
      <c r="D60" s="240" t="s">
        <v>1221</v>
      </c>
      <c r="E60" s="242" t="s">
        <v>1222</v>
      </c>
      <c r="F60" s="243" t="s">
        <v>1177</v>
      </c>
      <c r="G60" s="240" t="s">
        <v>549</v>
      </c>
      <c r="H60" s="242" t="s">
        <v>1178</v>
      </c>
      <c r="I60" s="187"/>
      <c r="J60" s="187"/>
      <c r="K60" s="196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5" customHeight="1" x14ac:dyDescent="0.25">
      <c r="A61" s="244" t="s">
        <v>1223</v>
      </c>
      <c r="B61" s="245">
        <v>0</v>
      </c>
      <c r="C61" s="245">
        <v>4.2465526699432446E-2</v>
      </c>
      <c r="D61" s="245">
        <v>9.1210131324797078E-2</v>
      </c>
      <c r="E61" s="246">
        <v>0.86632434197577046</v>
      </c>
      <c r="F61" s="247">
        <v>0.93491518926829209</v>
      </c>
      <c r="G61" s="229">
        <v>2.169532487420215E-2</v>
      </c>
      <c r="H61" s="248">
        <v>4.3389485857505683E-2</v>
      </c>
      <c r="I61" s="187"/>
      <c r="J61" s="187"/>
      <c r="K61" s="196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5" customHeight="1" x14ac:dyDescent="0.25">
      <c r="A62" s="244" t="s">
        <v>1178</v>
      </c>
      <c r="B62" s="245">
        <v>0</v>
      </c>
      <c r="C62" s="245">
        <v>4.5449332656099964E-4</v>
      </c>
      <c r="D62" s="245">
        <v>0.18241536949209011</v>
      </c>
      <c r="E62" s="246">
        <v>0.81713013718134886</v>
      </c>
      <c r="F62" s="249"/>
      <c r="G62" s="202"/>
      <c r="H62" s="250"/>
      <c r="I62" s="187"/>
      <c r="J62" s="187"/>
      <c r="K62" s="196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5" customHeight="1" x14ac:dyDescent="0.25">
      <c r="A63" s="244" t="s">
        <v>1224</v>
      </c>
      <c r="B63" s="245">
        <v>9.5501223349842373E-2</v>
      </c>
      <c r="C63" s="245">
        <v>5.5091107214724565E-2</v>
      </c>
      <c r="D63" s="245">
        <v>0.27218596585218191</v>
      </c>
      <c r="E63" s="246">
        <v>0.5772217035832512</v>
      </c>
      <c r="F63" s="249"/>
      <c r="G63" s="202"/>
      <c r="H63" s="250"/>
      <c r="I63" s="187"/>
      <c r="J63" s="187"/>
      <c r="K63" s="196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5" customHeight="1" x14ac:dyDescent="0.25">
      <c r="A64" s="251" t="s">
        <v>539</v>
      </c>
      <c r="B64" s="245">
        <v>0.10681089857301249</v>
      </c>
      <c r="C64" s="245">
        <v>5.6532460931348574E-2</v>
      </c>
      <c r="D64" s="245">
        <v>0.28460634524810907</v>
      </c>
      <c r="E64" s="246">
        <v>0.55205029524752991</v>
      </c>
      <c r="F64" s="249"/>
      <c r="G64" s="202"/>
      <c r="H64" s="250"/>
      <c r="I64" s="187"/>
      <c r="J64" s="187"/>
      <c r="K64" s="196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5" customHeight="1" x14ac:dyDescent="0.25">
      <c r="A65" s="251" t="s">
        <v>1225</v>
      </c>
      <c r="B65" s="245">
        <v>9.5501223349842373E-2</v>
      </c>
      <c r="C65" s="245">
        <v>5.5091107214724565E-2</v>
      </c>
      <c r="D65" s="245">
        <v>0.27218596585218197</v>
      </c>
      <c r="E65" s="246">
        <v>0.5772217035832512</v>
      </c>
      <c r="F65" s="249"/>
      <c r="G65" s="202"/>
      <c r="H65" s="250"/>
      <c r="I65" s="187"/>
      <c r="J65" s="187"/>
      <c r="K65" s="196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5" customHeight="1" x14ac:dyDescent="0.25">
      <c r="A66" s="251" t="s">
        <v>1226</v>
      </c>
      <c r="B66" s="245">
        <v>0</v>
      </c>
      <c r="C66" s="245">
        <v>4.2920020025993447E-2</v>
      </c>
      <c r="D66" s="245">
        <v>0.16730572805807403</v>
      </c>
      <c r="E66" s="246">
        <v>0.78977425191593253</v>
      </c>
      <c r="F66" s="249"/>
      <c r="G66" s="202"/>
      <c r="H66" s="250"/>
      <c r="I66" s="187"/>
      <c r="J66" s="187"/>
      <c r="K66" s="196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5" customHeight="1" thickBot="1" x14ac:dyDescent="0.3">
      <c r="A67" s="252"/>
      <c r="B67" s="253"/>
      <c r="C67" s="253"/>
      <c r="D67" s="253"/>
      <c r="E67" s="254"/>
      <c r="F67" s="255"/>
      <c r="G67" s="256"/>
      <c r="H67" s="257"/>
      <c r="I67" s="187"/>
      <c r="J67" s="187"/>
      <c r="K67" s="196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5" customHeight="1" x14ac:dyDescent="0.25">
      <c r="A68" s="202"/>
      <c r="B68" s="258"/>
      <c r="C68" s="198"/>
      <c r="D68" s="187"/>
      <c r="E68" s="187"/>
      <c r="F68" s="187"/>
      <c r="G68" s="187"/>
      <c r="H68" s="187"/>
      <c r="I68" s="187"/>
      <c r="J68" s="187"/>
      <c r="K68" s="196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5" customHeight="1" x14ac:dyDescent="0.25">
      <c r="A69" s="259"/>
      <c r="B69" s="258"/>
      <c r="C69" s="198"/>
      <c r="D69" s="187"/>
      <c r="E69" s="187"/>
      <c r="F69" s="187"/>
      <c r="G69" s="187"/>
      <c r="H69" s="187"/>
      <c r="I69" s="187"/>
      <c r="J69" s="187"/>
      <c r="K69" s="196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x14ac:dyDescent="0.25">
      <c r="I70" s="178"/>
      <c r="J70" s="177"/>
    </row>
    <row r="71" spans="1:20" x14ac:dyDescent="0.25">
      <c r="I71" s="178"/>
      <c r="J71" s="177"/>
    </row>
    <row r="72" spans="1:20" x14ac:dyDescent="0.25">
      <c r="I72" s="178"/>
      <c r="J72" s="177"/>
    </row>
    <row r="73" spans="1:20" x14ac:dyDescent="0.25">
      <c r="I73" s="178"/>
      <c r="J73" s="177"/>
    </row>
    <row r="74" spans="1:20" x14ac:dyDescent="0.25">
      <c r="I74" s="178"/>
      <c r="J74" s="177"/>
    </row>
  </sheetData>
  <pageMargins left="0.25" right="0.25" top="0.75" bottom="0.75" header="0.3" footer="0.3"/>
  <pageSetup scale="50" orientation="landscape" r:id="rId1"/>
  <headerFooter>
    <oddHeader>&amp;C&amp;"-,Bold"CONFIDENTIAL PER WAC 480-07-160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 x14ac:dyDescent="0.2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 x14ac:dyDescent="0.2">
      <c r="C2" s="3" t="s">
        <v>1</v>
      </c>
      <c r="D2" s="3"/>
      <c r="F2" s="3"/>
    </row>
    <row r="3" spans="3:6" x14ac:dyDescent="0.2">
      <c r="C3" t="s">
        <v>37</v>
      </c>
    </row>
    <row r="4" spans="3:6" x14ac:dyDescent="0.2">
      <c r="C4" t="s">
        <v>4</v>
      </c>
    </row>
    <row r="5" spans="3:6" x14ac:dyDescent="0.2">
      <c r="C5" t="s">
        <v>7</v>
      </c>
    </row>
    <row r="6" spans="3:6" x14ac:dyDescent="0.2">
      <c r="C6" t="s">
        <v>10</v>
      </c>
    </row>
    <row r="7" spans="3:6" x14ac:dyDescent="0.2">
      <c r="C7" t="s">
        <v>12</v>
      </c>
    </row>
    <row r="8" spans="3:6" x14ac:dyDescent="0.2">
      <c r="C8" t="s">
        <v>36</v>
      </c>
    </row>
    <row r="9" spans="3:6" x14ac:dyDescent="0.2">
      <c r="C9" t="s">
        <v>35</v>
      </c>
    </row>
    <row r="10" spans="3:6" x14ac:dyDescent="0.2">
      <c r="C10" t="s">
        <v>15</v>
      </c>
    </row>
    <row r="11" spans="3:6" x14ac:dyDescent="0.2">
      <c r="C11" t="s">
        <v>9</v>
      </c>
    </row>
    <row r="12" spans="3:6" x14ac:dyDescent="0.2">
      <c r="C12" s="44" t="s">
        <v>94</v>
      </c>
    </row>
    <row r="13" spans="3:6" x14ac:dyDescent="0.2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28D8BDE581A524CA52CF5A689627736" ma:contentTypeVersion="36" ma:contentTypeDescription="" ma:contentTypeScope="" ma:versionID="21e2c7cdbd52bfc0912d083d2458c6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2021-06-08T07:00:00+00:00</OpenedDate>
    <SignificantOrder xmlns="dc463f71-b30c-4ab2-9473-d307f9d35888">false</SignificantOrder>
    <Date1 xmlns="dc463f71-b30c-4ab2-9473-d307f9d35888">2021-07-23T07:00:00+00:00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</CaseCompanyNames>
    <Nickname xmlns="http://schemas.microsoft.com/sharepoint/v3" xsi:nil="true"/>
    <DocketNumber xmlns="dc463f71-b30c-4ab2-9473-d307f9d35888">210437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3BF209-9961-4FFC-A908-0C99DCA72512}"/>
</file>

<file path=customXml/itemProps2.xml><?xml version="1.0" encoding="utf-8"?>
<ds:datastoreItem xmlns:ds="http://schemas.openxmlformats.org/officeDocument/2006/customXml" ds:itemID="{3188F6C2-6D04-49AD-A22A-0572D43E1E5C}"/>
</file>

<file path=customXml/itemProps3.xml><?xml version="1.0" encoding="utf-8"?>
<ds:datastoreItem xmlns:ds="http://schemas.openxmlformats.org/officeDocument/2006/customXml" ds:itemID="{4A25BC0D-AFB8-46EF-A1A6-23520D458DD4}"/>
</file>

<file path=customXml/itemProps4.xml><?xml version="1.0" encoding="utf-8"?>
<ds:datastoreItem xmlns:ds="http://schemas.openxmlformats.org/officeDocument/2006/customXml" ds:itemID="{39AB3BBE-8911-474D-8110-7076CEFCB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ErrorNote</vt:lpstr>
      <vt:lpstr>COVID EXPENSES</vt:lpstr>
      <vt:lpstr>2180 (Reg.) - Price Out </vt:lpstr>
      <vt:lpstr>2180 (JBLM Housing) - Price Out</vt:lpstr>
      <vt:lpstr>2180 (FtL) - Price Out</vt:lpstr>
      <vt:lpstr>Rate Sheet</vt:lpstr>
      <vt:lpstr>Ratios (C)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'2180 (FtL) - Price Out'!Print_Area</vt:lpstr>
      <vt:lpstr>'2180 (JBLM Housing) - Price Out'!Print_Area</vt:lpstr>
      <vt:lpstr>'2180 (Reg.) - Price Out '!Print_Area</vt:lpstr>
      <vt:lpstr>'COVID EXPENSES'!Print_Area</vt:lpstr>
      <vt:lpstr>'Rate Sheet'!Print_Area</vt:lpstr>
      <vt:lpstr>'Ratios (C)'!Print_Area</vt:lpstr>
      <vt:lpstr>'2180 (FtL) - Price Out'!Print_Titles</vt:lpstr>
      <vt:lpstr>'2180 (JBLM Housing) - Price Out'!Print_Titles</vt:lpstr>
      <vt:lpstr>'2180 (Reg.) - Price Out '!Print_Titles</vt:lpstr>
      <vt:lpstr>'COVID EXPENSES'!Print_Titles</vt:lpstr>
      <vt:lpstr>'Rate Sheet'!Print_Titles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Akasha Leffler</cp:lastModifiedBy>
  <cp:lastPrinted>2021-06-08T22:36:28Z</cp:lastPrinted>
  <dcterms:created xsi:type="dcterms:W3CDTF">2002-12-13T15:33:53Z</dcterms:created>
  <dcterms:modified xsi:type="dcterms:W3CDTF">2021-07-23T20:14:31Z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0x0101006E56B4D1795A2E4DB2F0B01679ED314A00228D8BDE581A524CA52CF5A689627736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