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V:\GHG\WA\2024 (Reporting Year 2023)\1_ 2024 UTC Energy &amp; Emissions Intensity Report\5_Final Filing\"/>
    </mc:Choice>
  </mc:AlternateContent>
  <xr:revisionPtr revIDLastSave="0" documentId="13_ncr:1_{A56E0AF9-617D-4527-BC3F-001F4EAA4A2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ummary 2014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/>
  <c r="C3" i="4"/>
  <c r="C7" i="4" s="1"/>
  <c r="C4" i="4" l="1"/>
  <c r="C5" i="4"/>
  <c r="C6" i="4"/>
  <c r="H1" i="3"/>
  <c r="B36" i="3" l="1"/>
  <c r="F34" i="3" l="1"/>
  <c r="B33" i="4"/>
  <c r="E33" i="4" s="1"/>
  <c r="B7" i="3" l="1"/>
  <c r="C7" i="3" l="1"/>
  <c r="D7" i="3" s="1"/>
  <c r="G2" i="3" l="1"/>
  <c r="E15" i="1" l="1"/>
  <c r="B10" i="3" l="1"/>
  <c r="C10" i="3" l="1"/>
  <c r="D10" i="3" s="1"/>
  <c r="B37" i="4"/>
  <c r="B10" i="4"/>
  <c r="B9" i="4"/>
  <c r="B8" i="4"/>
  <c r="B6" i="4"/>
  <c r="B5" i="4"/>
  <c r="B4" i="4"/>
  <c r="B14" i="3"/>
  <c r="C14" i="3" s="1"/>
  <c r="B6" i="3"/>
  <c r="C6" i="3" s="1"/>
  <c r="B8" i="3"/>
  <c r="B9" i="3"/>
  <c r="B11" i="3"/>
  <c r="C11" i="3" s="1"/>
  <c r="D11" i="3" s="1"/>
  <c r="B12" i="3"/>
  <c r="B13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4" i="4"/>
  <c r="B35" i="4"/>
  <c r="E35" i="4" s="1"/>
  <c r="B36" i="4"/>
  <c r="B38" i="4"/>
  <c r="B39" i="4"/>
  <c r="E39" i="4" s="1"/>
  <c r="B40" i="4"/>
  <c r="B41" i="4"/>
  <c r="B42" i="4"/>
  <c r="B3" i="4"/>
  <c r="D14" i="3" l="1"/>
  <c r="G43" i="4"/>
  <c r="B7" i="4"/>
  <c r="E37" i="4" l="1"/>
  <c r="E38" i="4"/>
  <c r="E40" i="4"/>
  <c r="E41" i="4"/>
  <c r="E42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8" i="3"/>
  <c r="D8" i="3" s="1"/>
  <c r="C9" i="3"/>
  <c r="D9" i="3" s="1"/>
  <c r="E22" i="4" l="1"/>
  <c r="E10" i="4"/>
  <c r="E9" i="4"/>
  <c r="E8" i="4"/>
  <c r="B43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3" i="3"/>
  <c r="D12" i="3"/>
  <c r="E34" i="4"/>
  <c r="E32" i="4"/>
  <c r="E31" i="4"/>
  <c r="E30" i="4"/>
  <c r="E29" i="4"/>
  <c r="E28" i="4"/>
  <c r="E27" i="4"/>
  <c r="E26" i="4"/>
  <c r="E25" i="4"/>
  <c r="E24" i="4"/>
  <c r="E23" i="4"/>
  <c r="E21" i="1" l="1"/>
  <c r="E20" i="1"/>
  <c r="D34" i="3"/>
  <c r="G21" i="1" s="1"/>
  <c r="F20" i="1" l="1"/>
  <c r="F21" i="1"/>
  <c r="E36" i="4"/>
  <c r="E43" i="4" l="1"/>
  <c r="G20" i="1" s="1"/>
  <c r="G22" i="1" l="1"/>
  <c r="H22" i="1" s="1"/>
  <c r="I20" i="1"/>
  <c r="I22" i="1" s="1"/>
</calcChain>
</file>

<file path=xl/sharedStrings.xml><?xml version="1.0" encoding="utf-8"?>
<sst xmlns="http://schemas.openxmlformats.org/spreadsheetml/2006/main" count="149" uniqueCount="109">
  <si>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</si>
  <si>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</si>
  <si>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</si>
  <si>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</si>
  <si>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</si>
  <si>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</si>
  <si>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</si>
  <si>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</si>
  <si>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</si>
  <si>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</si>
  <si>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</si>
  <si>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</si>
  <si>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</si>
  <si>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</si>
  <si>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</si>
  <si>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</si>
  <si>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</si>
  <si>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</si>
  <si>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</si>
  <si>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</si>
  <si>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</si>
  <si>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</si>
  <si>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</si>
  <si>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</si>
  <si>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</si>
  <si>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</si>
  <si>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</si>
  <si>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</si>
  <si>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</si>
  <si>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</si>
  <si>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</si>
  <si>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</si>
  <si>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</si>
  <si>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</si>
  <si>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</si>
  <si>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</si>
  <si>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</si>
  <si>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</si>
  <si>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</si>
  <si>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</si>
  <si>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</si>
  <si>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</si>
  <si>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</si>
  <si>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</si>
  <si>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</si>
  <si>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</si>
  <si>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</si>
  <si>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</si>
  <si>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</si>
  <si>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</si>
  <si>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</si>
  <si>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</si>
  <si>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</si>
  <si>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</si>
  <si>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</si>
  <si>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</si>
  <si>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</si>
  <si>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</si>
  <si>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</si>
  <si>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</si>
  <si>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</si>
  <si>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</si>
  <si>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</si>
  <si>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</si>
  <si>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</si>
  <si>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</si>
  <si>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</si>
  <si>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</si>
  <si>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</si>
  <si>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</si>
  <si>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</si>
  <si>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</si>
  <si>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</si>
  <si>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</si>
  <si>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</si>
  <si>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</si>
  <si>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</si>
  <si>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</si>
  <si>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</si>
  <si>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</si>
  <si>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</si>
  <si>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</si>
  <si>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</si>
  <si>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</si>
  <si>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</si>
  <si>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</si>
  <si>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</si>
  <si>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</si>
  <si>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</si>
  <si>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</si>
  <si>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</si>
  <si>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</si>
  <si>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</si>
  <si>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</si>
  <si>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</si>
  <si>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</si>
  <si>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</si>
  <si>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</si>
  <si>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Summary Energy and Emissions Intensity Report - 2014</t>
  </si>
  <si>
    <t>Market Purchases - Nevada-Oregon Border</t>
  </si>
  <si>
    <t>2014 Washington - WCA Allocation Factor</t>
  </si>
  <si>
    <t>Annual (Unallocated) MWh 2014</t>
  </si>
  <si>
    <t>Misc STF Purchase - West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</si>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</sst>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3" fillId="0" borderId="0"/>
    <xf numFmtId="5" fontId="43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3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4" fillId="0" borderId="0"/>
    <xf numFmtId="0" fontId="13" fillId="0" borderId="41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5" fillId="0" borderId="0"/>
    <xf numFmtId="0" fontId="11" fillId="0" borderId="0"/>
    <xf numFmtId="0" fontId="34" fillId="0" borderId="0"/>
    <xf numFmtId="37" fontId="43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3" fillId="0" borderId="0"/>
    <xf numFmtId="0" fontId="43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6" fillId="0" borderId="0"/>
    <xf numFmtId="37" fontId="47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3" fillId="0" borderId="42"/>
    <xf numFmtId="0" fontId="43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/>
    <xf numFmtId="0" fontId="0" fillId="0" borderId="34" xfId="0" applyBorder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0" fillId="0" borderId="28" xfId="0" applyBorder="1"/>
    <xf numFmtId="165" fontId="0" fillId="0" borderId="0" xfId="0" applyNumberFormat="1"/>
    <xf numFmtId="0" fontId="0" fillId="0" borderId="38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37" fontId="33" fillId="2" borderId="2" xfId="1" applyNumberFormat="1" applyFont="1" applyFill="1" applyBorder="1" applyAlignment="1">
      <alignment horizontal="center" vertical="center"/>
    </xf>
    <xf numFmtId="165" fontId="33" fillId="2" borderId="2" xfId="1" applyNumberFormat="1" applyFont="1" applyFill="1" applyBorder="1" applyAlignment="1"/>
    <xf numFmtId="0" fontId="0" fillId="0" borderId="2" xfId="0" applyBorder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5" fillId="0" borderId="1" xfId="0" applyFont="1" applyBorder="1"/>
    <xf numFmtId="0" fontId="36" fillId="0" borderId="4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1" fontId="33" fillId="0" borderId="2" xfId="0" applyNumberFormat="1" applyFont="1" applyBorder="1"/>
    <xf numFmtId="3" fontId="0" fillId="0" borderId="0" xfId="0" applyNumberFormat="1"/>
    <xf numFmtId="3" fontId="48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30" xfId="0" applyNumberFormat="1" applyFont="1" applyBorder="1"/>
    <xf numFmtId="166" fontId="2" fillId="0" borderId="32" xfId="2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0" fontId="49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165" fontId="0" fillId="0" borderId="46" xfId="1" applyNumberFormat="1" applyFont="1" applyBorder="1" applyAlignment="1">
      <alignment horizontal="center"/>
    </xf>
    <xf numFmtId="165" fontId="2" fillId="0" borderId="46" xfId="1" applyNumberFormat="1" applyFont="1" applyBorder="1" applyAlignment="1">
      <alignment horizontal="center"/>
    </xf>
    <xf numFmtId="165" fontId="2" fillId="0" borderId="47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zoomScaleNormal="100" workbookViewId="0"/>
  </sheetViews>
  <sheetFormatPr defaultRowHeight="14.5"/>
  <cols>
    <col min="2" max="4" width="10.453125" customWidth="1"/>
    <col min="5" max="5" width="15.54296875" customWidth="1"/>
    <col min="6" max="6" width="16.26953125" customWidth="1"/>
    <col min="7" max="8" width="15" customWidth="1"/>
    <col min="9" max="9" width="13.54296875" customWidth="1"/>
    <col min="10" max="10" width="13.26953125" bestFit="1" customWidth="1"/>
    <col min="12" max="12" width="14.54296875" customWidth="1"/>
  </cols>
  <sheetData>
    <row r="1" spans="2:8" ht="18.5">
      <c r="B1" s="1" t="s">
        <v>98</v>
      </c>
    </row>
    <row r="2" spans="2:8" ht="15" thickBot="1"/>
    <row r="3" spans="2:8">
      <c r="B3" s="38"/>
      <c r="C3" s="39" t="s">
        <v>13</v>
      </c>
      <c r="D3" s="40" t="s">
        <v>41</v>
      </c>
      <c r="E3" s="41"/>
      <c r="F3" s="2"/>
    </row>
    <row r="4" spans="2:8">
      <c r="B4" s="106" t="s">
        <v>14</v>
      </c>
      <c r="C4" s="108"/>
      <c r="D4" s="23">
        <v>2014</v>
      </c>
      <c r="E4" s="44" t="s">
        <v>37</v>
      </c>
      <c r="F4" s="2"/>
    </row>
    <row r="5" spans="2:8" ht="15" thickBot="1">
      <c r="B5" s="109" t="s">
        <v>19</v>
      </c>
      <c r="C5" s="110"/>
      <c r="D5" s="82">
        <v>302069</v>
      </c>
      <c r="E5" s="83">
        <f>+E15/D5</f>
        <v>15.152743541135019</v>
      </c>
    </row>
    <row r="6" spans="2:8">
      <c r="D6" s="12"/>
      <c r="F6" s="11"/>
    </row>
    <row r="7" spans="2:8" ht="19" thickBot="1">
      <c r="C7" s="37" t="s">
        <v>34</v>
      </c>
      <c r="D7" s="12"/>
      <c r="F7" s="11"/>
    </row>
    <row r="8" spans="2:8">
      <c r="B8" s="26"/>
      <c r="C8" s="27"/>
      <c r="D8" s="27"/>
      <c r="E8" s="27"/>
      <c r="F8" s="27"/>
      <c r="G8" s="28" t="s">
        <v>18</v>
      </c>
      <c r="H8" s="54" t="s">
        <v>38</v>
      </c>
    </row>
    <row r="9" spans="2:8">
      <c r="B9" s="29"/>
      <c r="C9" s="7"/>
      <c r="D9" s="7"/>
      <c r="E9" s="9" t="s">
        <v>12</v>
      </c>
      <c r="F9" s="18" t="s">
        <v>26</v>
      </c>
      <c r="G9" s="14" t="s">
        <v>33</v>
      </c>
      <c r="H9" s="55" t="s">
        <v>18</v>
      </c>
    </row>
    <row r="10" spans="2:8">
      <c r="B10" s="106" t="s">
        <v>10</v>
      </c>
      <c r="C10" s="107"/>
      <c r="D10" s="108"/>
      <c r="E10" s="42">
        <v>1772715.4090339099</v>
      </c>
      <c r="F10" s="8">
        <f>+E10/E15</f>
        <v>0.3872947313495983</v>
      </c>
      <c r="G10" s="50">
        <v>106502.91666666701</v>
      </c>
      <c r="H10" s="56">
        <f>+E10/G10</f>
        <v>16.644759265909659</v>
      </c>
    </row>
    <row r="11" spans="2:8">
      <c r="B11" s="106" t="s">
        <v>15</v>
      </c>
      <c r="C11" s="107"/>
      <c r="D11" s="108"/>
      <c r="E11" s="42">
        <v>1707943.225228661</v>
      </c>
      <c r="F11" s="8">
        <f>+E11/E15</f>
        <v>0.37314360173345085</v>
      </c>
      <c r="G11" s="51">
        <v>15753.416666666701</v>
      </c>
      <c r="H11" s="56">
        <f>+E11/G11</f>
        <v>108.41732059576435</v>
      </c>
    </row>
    <row r="12" spans="2:8">
      <c r="B12" s="106" t="s">
        <v>16</v>
      </c>
      <c r="C12" s="107"/>
      <c r="D12" s="108"/>
      <c r="E12" s="42">
        <v>889135.64935012127</v>
      </c>
      <c r="F12" s="8">
        <f>+E12/E15</f>
        <v>0.19425427831987593</v>
      </c>
      <c r="G12" s="52">
        <v>516.75</v>
      </c>
      <c r="H12" s="56">
        <f>+E12/G12</f>
        <v>1720.6301874216183</v>
      </c>
    </row>
    <row r="13" spans="2:8">
      <c r="B13" s="106" t="s">
        <v>39</v>
      </c>
      <c r="C13" s="107"/>
      <c r="D13" s="108"/>
      <c r="E13" s="46">
        <v>194504.53403664791</v>
      </c>
      <c r="F13" s="8">
        <f>+E13/E15</f>
        <v>4.2494458429204844E-2</v>
      </c>
      <c r="G13" s="52">
        <v>5122.5833333333303</v>
      </c>
      <c r="H13" s="56">
        <f>+E13/G13</f>
        <v>37.970008759248692</v>
      </c>
    </row>
    <row r="14" spans="2:8">
      <c r="B14" s="111" t="s">
        <v>40</v>
      </c>
      <c r="C14" s="112"/>
      <c r="D14" s="113"/>
      <c r="E14" s="46">
        <v>12875.27107777377</v>
      </c>
      <c r="F14" s="8">
        <f>+E14/E15</f>
        <v>2.8129301678700863E-3</v>
      </c>
      <c r="G14" s="52">
        <v>244</v>
      </c>
      <c r="H14" s="56">
        <f>+E14/G14</f>
        <v>52.767504417105613</v>
      </c>
    </row>
    <row r="15" spans="2:8" ht="15" thickBot="1">
      <c r="B15" s="31"/>
      <c r="C15" s="47" t="s">
        <v>11</v>
      </c>
      <c r="D15" s="48"/>
      <c r="E15" s="43">
        <f>SUM(E10:E14)</f>
        <v>4577174.0887271138</v>
      </c>
      <c r="F15" s="49"/>
      <c r="G15" s="53"/>
      <c r="H15" s="57"/>
    </row>
    <row r="17" spans="2:9" ht="19" thickBot="1">
      <c r="C17" s="37" t="s">
        <v>35</v>
      </c>
    </row>
    <row r="18" spans="2:9">
      <c r="B18" s="26"/>
      <c r="C18" s="27"/>
      <c r="D18" s="27"/>
      <c r="E18" s="27"/>
      <c r="F18" s="28" t="s">
        <v>27</v>
      </c>
      <c r="G18" s="33" t="s">
        <v>4</v>
      </c>
      <c r="H18" s="34"/>
      <c r="I18" s="101" t="s">
        <v>107</v>
      </c>
    </row>
    <row r="19" spans="2:9" ht="16.5">
      <c r="B19" s="35"/>
      <c r="E19" s="18" t="s">
        <v>17</v>
      </c>
      <c r="F19" s="14" t="s">
        <v>28</v>
      </c>
      <c r="G19" s="10" t="s">
        <v>108</v>
      </c>
      <c r="H19" s="30"/>
      <c r="I19" s="102" t="s">
        <v>108</v>
      </c>
    </row>
    <row r="20" spans="2:9" ht="15" thickBot="1">
      <c r="B20" s="106" t="s">
        <v>31</v>
      </c>
      <c r="C20" s="107"/>
      <c r="D20" s="108"/>
      <c r="E20" s="85">
        <f>+'Known Resources'!B43</f>
        <v>4440867.1802678993</v>
      </c>
      <c r="F20" s="8">
        <f>+E20/(E20+E21)</f>
        <v>0.98689700821789195</v>
      </c>
      <c r="G20" s="85">
        <f>+'Known Resources'!E43</f>
        <v>2971893.8606276573</v>
      </c>
      <c r="H20" s="84"/>
      <c r="I20" s="103">
        <f>G20*0.907185</f>
        <v>2696057.5319535015</v>
      </c>
    </row>
    <row r="21" spans="2:9" ht="16.5">
      <c r="B21" s="106" t="s">
        <v>32</v>
      </c>
      <c r="C21" s="107"/>
      <c r="D21" s="108"/>
      <c r="E21" s="86">
        <f>+'Unknown Resources'!B34</f>
        <v>58961.214477241927</v>
      </c>
      <c r="F21" s="36">
        <f>+E21/(E20+E21)</f>
        <v>1.3102991782108024E-2</v>
      </c>
      <c r="G21" s="87">
        <f>+'Unknown Resources'!D34</f>
        <v>28402.175376388495</v>
      </c>
      <c r="H21" s="45" t="s">
        <v>36</v>
      </c>
      <c r="I21" s="104">
        <f>G21*0.907185</f>
        <v>25766.027468828997</v>
      </c>
    </row>
    <row r="22" spans="2:9" ht="17" thickBot="1">
      <c r="B22" s="31"/>
      <c r="C22" s="32"/>
      <c r="D22" s="32"/>
      <c r="E22" s="47">
        <f>+D4</f>
        <v>2014</v>
      </c>
      <c r="F22" s="32" t="s">
        <v>3</v>
      </c>
      <c r="G22" s="92">
        <f>SUM(G20:G21)</f>
        <v>3000296.036004046</v>
      </c>
      <c r="H22" s="93">
        <f>+G22/H24</f>
        <v>1.2506037886238155</v>
      </c>
      <c r="I22" s="105">
        <f>SUM(I20:I21)</f>
        <v>2721823.5594223305</v>
      </c>
    </row>
    <row r="24" spans="2:9" ht="16.5">
      <c r="G24" s="13" t="s">
        <v>25</v>
      </c>
      <c r="H24" s="19">
        <f>H30</f>
        <v>2399078</v>
      </c>
      <c r="I24" s="17"/>
    </row>
    <row r="26" spans="2:9">
      <c r="F26" s="17" t="s">
        <v>20</v>
      </c>
      <c r="G26" s="15"/>
      <c r="H26" s="15"/>
    </row>
    <row r="27" spans="2:9">
      <c r="F27" s="15"/>
      <c r="G27" s="15"/>
      <c r="H27" s="88" t="s">
        <v>24</v>
      </c>
    </row>
    <row r="28" spans="2:9" ht="16.5">
      <c r="F28" s="15"/>
      <c r="G28" s="15"/>
      <c r="H28" s="89" t="s">
        <v>2</v>
      </c>
    </row>
    <row r="29" spans="2:9">
      <c r="F29" s="15"/>
      <c r="G29" s="16" t="s">
        <v>21</v>
      </c>
      <c r="H29" s="90">
        <v>1131957</v>
      </c>
    </row>
    <row r="30" spans="2:9">
      <c r="F30" s="15"/>
      <c r="G30" s="16" t="s">
        <v>22</v>
      </c>
      <c r="H30" s="90">
        <v>2399078</v>
      </c>
    </row>
    <row r="31" spans="2:9">
      <c r="F31" s="15"/>
      <c r="G31" s="16" t="s">
        <v>23</v>
      </c>
      <c r="H31" s="90">
        <v>6946064</v>
      </c>
    </row>
    <row r="32" spans="2:9">
      <c r="H32" s="9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zoomScaleNormal="100" workbookViewId="0">
      <selection activeCell="B45" sqref="B45"/>
    </sheetView>
  </sheetViews>
  <sheetFormatPr defaultRowHeight="14.5"/>
  <cols>
    <col min="1" max="1" width="47.54296875" customWidth="1"/>
    <col min="2" max="5" width="14.81640625" customWidth="1"/>
    <col min="6" max="6" width="23.81640625" style="2" customWidth="1"/>
    <col min="7" max="7" width="31.453125" style="2" customWidth="1"/>
    <col min="8" max="8" width="18.26953125" customWidth="1"/>
    <col min="9" max="9" width="9.7265625" customWidth="1"/>
    <col min="10" max="10" width="10.54296875" customWidth="1"/>
  </cols>
  <sheetData>
    <row r="1" spans="1:8" ht="18.5">
      <c r="A1" s="1" t="s">
        <v>9</v>
      </c>
      <c r="B1" s="22">
        <f>+'Summary 2014'!D4</f>
        <v>2014</v>
      </c>
    </row>
    <row r="2" spans="1:8" ht="30">
      <c r="A2" s="1"/>
      <c r="B2" s="5" t="s">
        <v>29</v>
      </c>
      <c r="C2" s="99" t="s">
        <v>106</v>
      </c>
      <c r="D2" s="5">
        <f>+'Summary 2014'!D4</f>
        <v>2014</v>
      </c>
      <c r="E2" s="5" t="s">
        <v>4</v>
      </c>
    </row>
    <row r="3" spans="1:8" ht="18.5">
      <c r="A3" s="3" t="s">
        <v>0</v>
      </c>
      <c r="B3" s="6">
        <f>+'Summary 2014'!D4</f>
        <v>2014</v>
      </c>
      <c r="C3" s="100">
        <f>3.503%</f>
        <v>3.5029999999999999E-2</v>
      </c>
      <c r="D3" s="6" t="s">
        <v>6</v>
      </c>
      <c r="E3" s="6" t="s">
        <v>7</v>
      </c>
      <c r="F3" s="4"/>
      <c r="G3" s="2" t="s">
        <v>101</v>
      </c>
    </row>
    <row r="4" spans="1:8">
      <c r="A4" s="60" t="s">
        <v>46</v>
      </c>
      <c r="B4" s="61">
        <f t="shared" ref="B4:B42" si="0">G4*$B$45</f>
        <v>121368.24226544534</v>
      </c>
      <c r="C4" s="61">
        <f>B4*(1+$C$3)</f>
        <v>125619.77179200388</v>
      </c>
      <c r="D4" s="61">
        <v>2394.5847725667159</v>
      </c>
      <c r="E4" s="73">
        <f>(+C4*D4)/2000</f>
        <v>150403.59633321917</v>
      </c>
      <c r="F4" s="2" t="s">
        <v>83</v>
      </c>
      <c r="G4" s="63">
        <v>540252.40157152805</v>
      </c>
    </row>
    <row r="5" spans="1:8">
      <c r="A5" s="60" t="s">
        <v>45</v>
      </c>
      <c r="B5" s="61">
        <f t="shared" si="0"/>
        <v>2091817.2732670964</v>
      </c>
      <c r="C5" s="61">
        <f t="shared" ref="C5:C7" si="1">B5*(1+$C$3)</f>
        <v>2165093.6323496425</v>
      </c>
      <c r="D5" s="61">
        <v>2128.104826282387</v>
      </c>
      <c r="E5" s="73">
        <f>(+C5*D5)/2000</f>
        <v>2303773.1041782689</v>
      </c>
      <c r="F5" s="2" t="s">
        <v>83</v>
      </c>
      <c r="G5" s="63">
        <v>9311408.6884416118</v>
      </c>
    </row>
    <row r="6" spans="1:8">
      <c r="A6" s="60" t="s">
        <v>44</v>
      </c>
      <c r="B6" s="61">
        <f t="shared" si="0"/>
        <v>571463.84403499996</v>
      </c>
      <c r="C6" s="61">
        <f t="shared" si="1"/>
        <v>591482.22249154595</v>
      </c>
      <c r="D6" s="61">
        <v>920.31631314948618</v>
      </c>
      <c r="E6" s="73">
        <f>(+C6*D6)/2000</f>
        <v>272175.36914844182</v>
      </c>
      <c r="F6" s="2" t="s">
        <v>84</v>
      </c>
      <c r="G6" s="63">
        <v>2543785</v>
      </c>
      <c r="H6" s="58"/>
    </row>
    <row r="7" spans="1:8">
      <c r="A7" s="60" t="s">
        <v>82</v>
      </c>
      <c r="B7" s="61">
        <f t="shared" si="0"/>
        <v>522884.08744704991</v>
      </c>
      <c r="C7" s="61">
        <f t="shared" si="1"/>
        <v>541200.71703031997</v>
      </c>
      <c r="D7" s="61">
        <v>907.39639930658666</v>
      </c>
      <c r="E7" s="73">
        <f>(+C7*D7)/2000</f>
        <v>245541.7909677276</v>
      </c>
      <c r="F7" s="2" t="s">
        <v>84</v>
      </c>
      <c r="G7" s="63">
        <v>2327539.5499999998</v>
      </c>
    </row>
    <row r="8" spans="1:8">
      <c r="A8" s="60" t="s">
        <v>42</v>
      </c>
      <c r="B8" s="61">
        <f t="shared" si="0"/>
        <v>48695.800061999995</v>
      </c>
      <c r="C8" s="61"/>
      <c r="D8" s="61">
        <v>0</v>
      </c>
      <c r="E8" s="73">
        <f t="shared" ref="E8:E20" si="2">(+B8*D8)/2000</f>
        <v>0</v>
      </c>
      <c r="F8" s="2" t="s">
        <v>85</v>
      </c>
      <c r="G8" s="63">
        <v>216762</v>
      </c>
    </row>
    <row r="9" spans="1:8">
      <c r="A9" s="60" t="s">
        <v>43</v>
      </c>
      <c r="B9" s="61">
        <f t="shared" si="0"/>
        <v>48355.004495000001</v>
      </c>
      <c r="C9" s="61"/>
      <c r="D9" s="61">
        <v>0</v>
      </c>
      <c r="E9" s="73">
        <f t="shared" si="2"/>
        <v>0</v>
      </c>
      <c r="F9" s="2" t="s">
        <v>85</v>
      </c>
      <c r="G9" s="63">
        <v>215245</v>
      </c>
      <c r="H9" s="81"/>
    </row>
    <row r="10" spans="1:8">
      <c r="A10" s="60" t="s">
        <v>47</v>
      </c>
      <c r="B10" s="61">
        <f t="shared" si="0"/>
        <v>121795.887556</v>
      </c>
      <c r="C10" s="61"/>
      <c r="D10" s="61">
        <v>0</v>
      </c>
      <c r="E10" s="73">
        <f t="shared" si="2"/>
        <v>0</v>
      </c>
      <c r="F10" s="2" t="s">
        <v>85</v>
      </c>
      <c r="G10" s="63">
        <v>542156</v>
      </c>
      <c r="H10" s="81"/>
    </row>
    <row r="11" spans="1:8">
      <c r="A11" s="60" t="s">
        <v>53</v>
      </c>
      <c r="B11" s="61">
        <f t="shared" si="0"/>
        <v>561.17819799999995</v>
      </c>
      <c r="C11" s="61"/>
      <c r="D11" s="61">
        <v>0</v>
      </c>
      <c r="E11" s="73">
        <f t="shared" si="2"/>
        <v>0</v>
      </c>
      <c r="F11" s="2" t="s">
        <v>86</v>
      </c>
      <c r="G11" s="63">
        <v>2498</v>
      </c>
      <c r="H11" s="81"/>
    </row>
    <row r="12" spans="1:8">
      <c r="A12" s="60" t="s">
        <v>54</v>
      </c>
      <c r="B12" s="61">
        <f t="shared" si="0"/>
        <v>9265.9551460000002</v>
      </c>
      <c r="C12" s="61"/>
      <c r="D12" s="61">
        <v>0</v>
      </c>
      <c r="E12" s="73">
        <f t="shared" si="2"/>
        <v>0</v>
      </c>
      <c r="F12" s="2" t="s">
        <v>86</v>
      </c>
      <c r="G12" s="63">
        <v>41246</v>
      </c>
    </row>
    <row r="13" spans="1:8">
      <c r="A13" s="60" t="s">
        <v>55</v>
      </c>
      <c r="B13" s="61">
        <f t="shared" si="0"/>
        <v>10085.032691999999</v>
      </c>
      <c r="C13" s="61"/>
      <c r="D13" s="61">
        <v>0</v>
      </c>
      <c r="E13" s="73">
        <f t="shared" si="2"/>
        <v>0</v>
      </c>
      <c r="F13" s="2" t="s">
        <v>86</v>
      </c>
      <c r="G13" s="63">
        <v>44892</v>
      </c>
    </row>
    <row r="14" spans="1:8">
      <c r="A14" s="60" t="s">
        <v>56</v>
      </c>
      <c r="B14" s="61">
        <f t="shared" si="0"/>
        <v>14689.928889999999</v>
      </c>
      <c r="C14" s="61"/>
      <c r="D14" s="61">
        <v>0</v>
      </c>
      <c r="E14" s="73">
        <f t="shared" si="2"/>
        <v>0</v>
      </c>
      <c r="F14" s="2" t="s">
        <v>86</v>
      </c>
      <c r="G14" s="63">
        <v>65390</v>
      </c>
    </row>
    <row r="15" spans="1:8">
      <c r="A15" s="60" t="s">
        <v>57</v>
      </c>
      <c r="B15" s="61">
        <f t="shared" si="0"/>
        <v>19418.607788999998</v>
      </c>
      <c r="C15" s="61"/>
      <c r="D15" s="61">
        <v>0</v>
      </c>
      <c r="E15" s="73">
        <f t="shared" si="2"/>
        <v>0</v>
      </c>
      <c r="F15" s="2" t="s">
        <v>86</v>
      </c>
      <c r="G15" s="63">
        <v>86439</v>
      </c>
    </row>
    <row r="16" spans="1:8">
      <c r="A16" s="60" t="s">
        <v>58</v>
      </c>
      <c r="B16" s="61">
        <f t="shared" si="0"/>
        <v>3636.425737</v>
      </c>
      <c r="C16" s="61"/>
      <c r="D16" s="61">
        <v>0</v>
      </c>
      <c r="E16" s="73">
        <f t="shared" si="2"/>
        <v>0</v>
      </c>
      <c r="F16" s="2" t="s">
        <v>86</v>
      </c>
      <c r="G16" s="63">
        <v>16187</v>
      </c>
    </row>
    <row r="17" spans="1:7">
      <c r="A17" s="60" t="s">
        <v>59</v>
      </c>
      <c r="B17" s="61">
        <f t="shared" si="0"/>
        <v>1661.5187959999998</v>
      </c>
      <c r="C17" s="61"/>
      <c r="D17" s="61">
        <v>0</v>
      </c>
      <c r="E17" s="73">
        <f t="shared" si="2"/>
        <v>0</v>
      </c>
      <c r="F17" s="2" t="s">
        <v>86</v>
      </c>
      <c r="G17" s="63">
        <v>7396</v>
      </c>
    </row>
    <row r="18" spans="1:7">
      <c r="A18" s="60" t="s">
        <v>60</v>
      </c>
      <c r="B18" s="61">
        <f t="shared" si="0"/>
        <v>5421.277932</v>
      </c>
      <c r="C18" s="61"/>
      <c r="D18" s="61">
        <v>0</v>
      </c>
      <c r="E18" s="73">
        <f t="shared" si="2"/>
        <v>0</v>
      </c>
      <c r="F18" s="2" t="s">
        <v>86</v>
      </c>
      <c r="G18" s="63">
        <v>24132</v>
      </c>
    </row>
    <row r="19" spans="1:7">
      <c r="A19" s="60" t="s">
        <v>61</v>
      </c>
      <c r="B19" s="61">
        <f t="shared" si="0"/>
        <v>19218.893049999999</v>
      </c>
      <c r="C19" s="61"/>
      <c r="D19" s="61">
        <v>0</v>
      </c>
      <c r="E19" s="73">
        <f t="shared" si="2"/>
        <v>0</v>
      </c>
      <c r="F19" s="2" t="s">
        <v>86</v>
      </c>
      <c r="G19" s="63">
        <v>85550</v>
      </c>
    </row>
    <row r="20" spans="1:7">
      <c r="A20" s="60" t="s">
        <v>62</v>
      </c>
      <c r="B20" s="61">
        <f t="shared" si="0"/>
        <v>38772.066787999996</v>
      </c>
      <c r="C20" s="61"/>
      <c r="D20" s="61">
        <v>0</v>
      </c>
      <c r="E20" s="73">
        <f t="shared" si="2"/>
        <v>0</v>
      </c>
      <c r="F20" s="2" t="s">
        <v>86</v>
      </c>
      <c r="G20" s="63">
        <v>172588</v>
      </c>
    </row>
    <row r="21" spans="1:7">
      <c r="A21" s="60" t="s">
        <v>63</v>
      </c>
      <c r="B21" s="61">
        <f t="shared" si="0"/>
        <v>31644.564510999997</v>
      </c>
      <c r="C21" s="61"/>
      <c r="D21" s="61">
        <v>0</v>
      </c>
      <c r="E21" s="73"/>
      <c r="F21" s="2" t="s">
        <v>86</v>
      </c>
      <c r="G21" s="63">
        <v>140861</v>
      </c>
    </row>
    <row r="22" spans="1:7">
      <c r="A22" s="60" t="s">
        <v>64</v>
      </c>
      <c r="B22" s="61">
        <f t="shared" si="0"/>
        <v>39028.393578999996</v>
      </c>
      <c r="C22" s="61"/>
      <c r="D22" s="61">
        <v>0</v>
      </c>
      <c r="E22" s="73">
        <f t="shared" ref="E22:E36" si="3">(+B22*D22)/2000</f>
        <v>0</v>
      </c>
      <c r="F22" s="2" t="s">
        <v>86</v>
      </c>
      <c r="G22" s="63">
        <v>173729</v>
      </c>
    </row>
    <row r="23" spans="1:7">
      <c r="A23" s="60" t="s">
        <v>65</v>
      </c>
      <c r="B23" s="61">
        <f t="shared" si="0"/>
        <v>130203.675882</v>
      </c>
      <c r="C23" s="61"/>
      <c r="D23" s="61">
        <v>0</v>
      </c>
      <c r="E23" s="73">
        <f t="shared" si="3"/>
        <v>0</v>
      </c>
      <c r="F23" s="2" t="s">
        <v>86</v>
      </c>
      <c r="G23" s="63">
        <v>579582</v>
      </c>
    </row>
    <row r="24" spans="1:7">
      <c r="A24" s="60" t="s">
        <v>66</v>
      </c>
      <c r="B24" s="61">
        <f t="shared" si="0"/>
        <v>5330.5189279999995</v>
      </c>
      <c r="C24" s="61"/>
      <c r="D24" s="61">
        <v>0</v>
      </c>
      <c r="E24" s="73">
        <f t="shared" si="3"/>
        <v>0</v>
      </c>
      <c r="F24" s="2" t="s">
        <v>86</v>
      </c>
      <c r="G24" s="63">
        <v>23728</v>
      </c>
    </row>
    <row r="25" spans="1:7">
      <c r="A25" s="60" t="s">
        <v>76</v>
      </c>
      <c r="B25" s="61">
        <f t="shared" si="0"/>
        <v>46384.590573999994</v>
      </c>
      <c r="C25" s="61"/>
      <c r="D25" s="61">
        <v>0</v>
      </c>
      <c r="E25" s="73">
        <f t="shared" si="3"/>
        <v>0</v>
      </c>
      <c r="F25" s="2" t="s">
        <v>86</v>
      </c>
      <c r="G25" s="63">
        <v>206474</v>
      </c>
    </row>
    <row r="26" spans="1:7">
      <c r="A26" s="60" t="s">
        <v>75</v>
      </c>
      <c r="B26" s="61">
        <f t="shared" si="0"/>
        <v>8073.2829869999996</v>
      </c>
      <c r="C26" s="61"/>
      <c r="D26" s="61">
        <v>0</v>
      </c>
      <c r="E26" s="73">
        <f t="shared" si="3"/>
        <v>0</v>
      </c>
      <c r="F26" s="2" t="s">
        <v>86</v>
      </c>
      <c r="G26" s="63">
        <v>35937</v>
      </c>
    </row>
    <row r="27" spans="1:7">
      <c r="A27" s="60" t="s">
        <v>74</v>
      </c>
      <c r="B27" s="61">
        <f t="shared" si="0"/>
        <v>1025.981117</v>
      </c>
      <c r="C27" s="61"/>
      <c r="D27" s="61">
        <v>0</v>
      </c>
      <c r="E27" s="73">
        <f t="shared" si="3"/>
        <v>0</v>
      </c>
      <c r="F27" s="2" t="s">
        <v>86</v>
      </c>
      <c r="G27" s="63">
        <v>4567</v>
      </c>
    </row>
    <row r="28" spans="1:7">
      <c r="A28" s="60" t="s">
        <v>73</v>
      </c>
      <c r="B28" s="61">
        <f t="shared" si="0"/>
        <v>15819.923419999999</v>
      </c>
      <c r="C28" s="61"/>
      <c r="D28" s="61">
        <v>0</v>
      </c>
      <c r="E28" s="73">
        <f t="shared" si="3"/>
        <v>0</v>
      </c>
      <c r="F28" s="2" t="s">
        <v>86</v>
      </c>
      <c r="G28" s="63">
        <v>70420</v>
      </c>
    </row>
    <row r="29" spans="1:7">
      <c r="A29" s="60" t="s">
        <v>72</v>
      </c>
      <c r="B29" s="61">
        <f t="shared" si="0"/>
        <v>12147.104221</v>
      </c>
      <c r="C29" s="61"/>
      <c r="D29" s="61">
        <v>0</v>
      </c>
      <c r="E29" s="73">
        <f t="shared" si="3"/>
        <v>0</v>
      </c>
      <c r="F29" s="2" t="s">
        <v>86</v>
      </c>
      <c r="G29" s="63">
        <v>54071</v>
      </c>
    </row>
    <row r="30" spans="1:7">
      <c r="A30" s="60" t="s">
        <v>71</v>
      </c>
      <c r="B30" s="61">
        <f t="shared" si="0"/>
        <v>182361.123203</v>
      </c>
      <c r="C30" s="61"/>
      <c r="D30" s="61">
        <v>0</v>
      </c>
      <c r="E30" s="73">
        <f t="shared" si="3"/>
        <v>0</v>
      </c>
      <c r="F30" s="2" t="s">
        <v>86</v>
      </c>
      <c r="G30" s="63">
        <v>811753</v>
      </c>
    </row>
    <row r="31" spans="1:7">
      <c r="A31" s="60" t="s">
        <v>70</v>
      </c>
      <c r="B31" s="61">
        <f t="shared" si="0"/>
        <v>50853.348266000001</v>
      </c>
      <c r="C31" s="61"/>
      <c r="D31" s="61">
        <v>0</v>
      </c>
      <c r="E31" s="73">
        <f t="shared" si="3"/>
        <v>0</v>
      </c>
      <c r="F31" s="2" t="s">
        <v>86</v>
      </c>
      <c r="G31" s="63">
        <v>226366</v>
      </c>
    </row>
    <row r="32" spans="1:7">
      <c r="A32" s="60" t="s">
        <v>69</v>
      </c>
      <c r="B32" s="61">
        <f t="shared" si="0"/>
        <v>528.82845399999997</v>
      </c>
      <c r="C32" s="61"/>
      <c r="D32" s="61">
        <v>0</v>
      </c>
      <c r="E32" s="73">
        <f t="shared" si="3"/>
        <v>0</v>
      </c>
      <c r="F32" s="2" t="s">
        <v>86</v>
      </c>
      <c r="G32" s="63">
        <v>2354</v>
      </c>
    </row>
    <row r="33" spans="1:7">
      <c r="A33" s="60" t="s">
        <v>68</v>
      </c>
      <c r="B33" s="61">
        <f t="shared" si="0"/>
        <v>12.355805</v>
      </c>
      <c r="C33" s="61"/>
      <c r="D33" s="61">
        <v>0</v>
      </c>
      <c r="E33" s="73">
        <f t="shared" ref="E33" si="4">(+B33*D33)/2000</f>
        <v>0</v>
      </c>
      <c r="F33" s="2" t="s">
        <v>86</v>
      </c>
      <c r="G33" s="63">
        <v>55</v>
      </c>
    </row>
    <row r="34" spans="1:7">
      <c r="A34" s="60" t="s">
        <v>67</v>
      </c>
      <c r="B34" s="61">
        <f t="shared" si="0"/>
        <v>150957.15991299998</v>
      </c>
      <c r="C34" s="61"/>
      <c r="D34" s="61">
        <v>0</v>
      </c>
      <c r="E34" s="73">
        <f t="shared" si="3"/>
        <v>0</v>
      </c>
      <c r="F34" s="2" t="s">
        <v>86</v>
      </c>
      <c r="G34" s="63">
        <v>671963</v>
      </c>
    </row>
    <row r="35" spans="1:7">
      <c r="A35" s="60" t="s">
        <v>81</v>
      </c>
      <c r="B35" s="61">
        <f t="shared" si="0"/>
        <v>1770.4745309999998</v>
      </c>
      <c r="C35" s="61"/>
      <c r="D35" s="61">
        <v>0</v>
      </c>
      <c r="E35" s="73">
        <f t="shared" si="3"/>
        <v>0</v>
      </c>
      <c r="F35" s="2" t="s">
        <v>86</v>
      </c>
      <c r="G35" s="63">
        <v>7881</v>
      </c>
    </row>
    <row r="36" spans="1:7">
      <c r="A36" s="60" t="s">
        <v>77</v>
      </c>
      <c r="B36" s="61">
        <f t="shared" si="0"/>
        <v>1125.4291723780002</v>
      </c>
      <c r="C36" s="61"/>
      <c r="D36" s="61">
        <v>0</v>
      </c>
      <c r="E36" s="73">
        <f t="shared" si="3"/>
        <v>0</v>
      </c>
      <c r="F36" s="2" t="s">
        <v>88</v>
      </c>
      <c r="G36" s="63">
        <v>5009.6780000000008</v>
      </c>
    </row>
    <row r="37" spans="1:7">
      <c r="A37" s="60" t="s">
        <v>78</v>
      </c>
      <c r="B37" s="61">
        <f t="shared" si="0"/>
        <v>53723.489441999998</v>
      </c>
      <c r="C37" s="61"/>
      <c r="D37" s="61">
        <v>0</v>
      </c>
      <c r="E37" s="73">
        <f t="shared" ref="E37:E42" si="5">(+B37*D37)/2000</f>
        <v>0</v>
      </c>
      <c r="F37" s="2" t="s">
        <v>86</v>
      </c>
      <c r="G37" s="63">
        <v>239142</v>
      </c>
    </row>
    <row r="38" spans="1:7">
      <c r="A38" s="60" t="s">
        <v>79</v>
      </c>
      <c r="B38" s="61">
        <f t="shared" si="0"/>
        <v>7917.3751929999999</v>
      </c>
      <c r="C38" s="61"/>
      <c r="D38" s="61">
        <v>0</v>
      </c>
      <c r="E38" s="73">
        <f t="shared" si="5"/>
        <v>0</v>
      </c>
      <c r="F38" s="2" t="s">
        <v>86</v>
      </c>
      <c r="G38" s="63">
        <v>35243</v>
      </c>
    </row>
    <row r="39" spans="1:7">
      <c r="A39" s="60" t="s">
        <v>80</v>
      </c>
      <c r="B39" s="61">
        <f t="shared" si="0"/>
        <v>11102.477070999999</v>
      </c>
      <c r="C39" s="61"/>
      <c r="D39" s="61">
        <v>0</v>
      </c>
      <c r="E39" s="73">
        <f t="shared" si="5"/>
        <v>0</v>
      </c>
      <c r="F39" s="2" t="s">
        <v>86</v>
      </c>
      <c r="G39" s="63">
        <v>49421</v>
      </c>
    </row>
    <row r="40" spans="1:7">
      <c r="A40" s="60" t="s">
        <v>49</v>
      </c>
      <c r="B40" s="61">
        <f t="shared" si="0"/>
        <v>24165.321894930999</v>
      </c>
      <c r="C40" s="61"/>
      <c r="D40" s="61">
        <v>0</v>
      </c>
      <c r="E40" s="73">
        <f t="shared" si="5"/>
        <v>0</v>
      </c>
      <c r="F40" s="2" t="s">
        <v>86</v>
      </c>
      <c r="G40" s="63">
        <v>107568.281</v>
      </c>
    </row>
    <row r="41" spans="1:7">
      <c r="A41" s="60" t="s">
        <v>51</v>
      </c>
      <c r="B41" s="61">
        <f t="shared" si="0"/>
        <v>14879.534334</v>
      </c>
      <c r="C41" s="61"/>
      <c r="D41" s="61">
        <v>0</v>
      </c>
      <c r="E41" s="73">
        <f t="shared" si="5"/>
        <v>0</v>
      </c>
      <c r="F41" s="2" t="s">
        <v>87</v>
      </c>
      <c r="G41" s="63">
        <v>66234</v>
      </c>
    </row>
    <row r="42" spans="1:7" ht="15" thickBot="1">
      <c r="A42" s="60" t="s">
        <v>52</v>
      </c>
      <c r="B42" s="61">
        <f t="shared" si="0"/>
        <v>2701.2036239999998</v>
      </c>
      <c r="C42" s="61"/>
      <c r="D42" s="61">
        <v>0</v>
      </c>
      <c r="E42" s="73">
        <f t="shared" si="5"/>
        <v>0</v>
      </c>
      <c r="F42" s="2" t="s">
        <v>86</v>
      </c>
      <c r="G42" s="94">
        <v>12024</v>
      </c>
    </row>
    <row r="43" spans="1:7" ht="15.5" thickTop="1" thickBot="1">
      <c r="B43" s="72">
        <f>SUM(B4:B42)</f>
        <v>4440867.1802678993</v>
      </c>
      <c r="E43" s="72">
        <f>SUM(E4:E42)</f>
        <v>2971893.8606276573</v>
      </c>
      <c r="F43"/>
      <c r="G43" s="95">
        <f>SUM(G4:G42)</f>
        <v>19767849.599013139</v>
      </c>
    </row>
    <row r="44" spans="1:7">
      <c r="F44"/>
      <c r="G44"/>
    </row>
    <row r="45" spans="1:7">
      <c r="A45" t="s">
        <v>100</v>
      </c>
      <c r="B45" s="79">
        <v>0.22465099999999999</v>
      </c>
      <c r="F45"/>
      <c r="G45"/>
    </row>
    <row r="46" spans="1:7">
      <c r="F46" s="62"/>
      <c r="G46" s="62"/>
    </row>
    <row r="47" spans="1:7">
      <c r="G47" s="62"/>
    </row>
  </sheetData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zoomScaleNormal="100" workbookViewId="0"/>
  </sheetViews>
  <sheetFormatPr defaultRowHeight="14.5"/>
  <cols>
    <col min="1" max="1" width="46.1796875" customWidth="1"/>
    <col min="2" max="2" width="13.7265625" customWidth="1"/>
    <col min="3" max="3" width="12.54296875" customWidth="1"/>
    <col min="4" max="4" width="13.54296875" customWidth="1"/>
    <col min="5" max="5" width="17.54296875" customWidth="1"/>
    <col min="6" max="6" width="11.54296875" customWidth="1"/>
    <col min="7" max="7" width="9.1796875" customWidth="1"/>
    <col min="8" max="8" width="8" customWidth="1"/>
  </cols>
  <sheetData>
    <row r="1" spans="1:12" ht="18.5">
      <c r="A1" s="1" t="s">
        <v>30</v>
      </c>
      <c r="B1" s="1">
        <f>+'Summary 2014'!D4</f>
        <v>2014</v>
      </c>
      <c r="D1" s="97" t="s">
        <v>103</v>
      </c>
      <c r="H1" s="98">
        <f>K1*K2</f>
        <v>963.41893999999991</v>
      </c>
      <c r="I1" t="s">
        <v>5</v>
      </c>
      <c r="K1">
        <v>0.437</v>
      </c>
      <c r="L1" s="58" t="s">
        <v>104</v>
      </c>
    </row>
    <row r="2" spans="1:12" ht="18.5">
      <c r="A2" s="1"/>
      <c r="B2" s="5" t="s">
        <v>29</v>
      </c>
      <c r="C2" s="5" t="s">
        <v>1</v>
      </c>
      <c r="D2" s="5" t="s">
        <v>4</v>
      </c>
      <c r="E2" s="2"/>
      <c r="F2" s="24" t="s">
        <v>8</v>
      </c>
      <c r="G2" s="23">
        <f>'Summary 2014'!D4</f>
        <v>2014</v>
      </c>
      <c r="H2" s="25"/>
      <c r="K2">
        <v>2204.62</v>
      </c>
      <c r="L2" s="58" t="s">
        <v>105</v>
      </c>
    </row>
    <row r="3" spans="1:12" ht="18.5">
      <c r="A3" s="74" t="s">
        <v>0</v>
      </c>
      <c r="B3" s="75">
        <f>+'Summary 2014'!D4</f>
        <v>2014</v>
      </c>
      <c r="C3" s="75" t="s">
        <v>96</v>
      </c>
      <c r="D3" s="75" t="s">
        <v>97</v>
      </c>
      <c r="E3" s="76"/>
      <c r="F3" s="77"/>
    </row>
    <row r="4" spans="1:12">
      <c r="A4" s="60" t="s">
        <v>92</v>
      </c>
      <c r="B4" s="64">
        <f>F4*$B$36</f>
        <v>28452.498452</v>
      </c>
      <c r="C4" s="80">
        <f t="shared" ref="C4:C33" si="0">IF(B4&lt;&gt;0,$H$1,0)</f>
        <v>963.41893999999991</v>
      </c>
      <c r="D4" s="78">
        <f t="shared" ref="D4:D33" si="1">(+B4*C4)/2000</f>
        <v>13705.837949488738</v>
      </c>
      <c r="E4" s="77"/>
      <c r="F4" s="61">
        <v>126652</v>
      </c>
    </row>
    <row r="5" spans="1:12">
      <c r="A5" s="60" t="s">
        <v>90</v>
      </c>
      <c r="B5" s="64">
        <f>F5*$B$36</f>
        <v>1844.3847099999998</v>
      </c>
      <c r="C5" s="80">
        <f t="shared" si="0"/>
        <v>963.41893999999991</v>
      </c>
      <c r="D5" s="78">
        <f t="shared" si="1"/>
        <v>888.45758113020361</v>
      </c>
      <c r="E5" s="77"/>
      <c r="F5" s="61">
        <v>8210</v>
      </c>
    </row>
    <row r="6" spans="1:12">
      <c r="A6" s="60" t="s">
        <v>91</v>
      </c>
      <c r="B6" s="64">
        <f>F6*$B$36</f>
        <v>579683.37482299993</v>
      </c>
      <c r="C6" s="80">
        <f t="shared" si="0"/>
        <v>963.41893999999991</v>
      </c>
      <c r="D6" s="78">
        <f t="shared" si="1"/>
        <v>279238.97125379858</v>
      </c>
      <c r="E6" s="77"/>
      <c r="F6" s="61">
        <v>2580373</v>
      </c>
    </row>
    <row r="7" spans="1:12">
      <c r="A7" s="60" t="s">
        <v>99</v>
      </c>
      <c r="B7" s="64">
        <f t="shared" ref="B7" si="2">F7*$B$36</f>
        <v>3267.5487949999997</v>
      </c>
      <c r="C7" s="80">
        <f t="shared" ref="C7" si="3">IF(B7&lt;&gt;0,$H$1,0)</f>
        <v>963.41893999999991</v>
      </c>
      <c r="D7" s="78">
        <f t="shared" ref="D7" si="4">(+B7*C7)/2000</f>
        <v>1574.0091982385884</v>
      </c>
      <c r="E7" s="77"/>
      <c r="F7" s="61">
        <v>14545</v>
      </c>
    </row>
    <row r="8" spans="1:12">
      <c r="A8" s="60" t="s">
        <v>93</v>
      </c>
      <c r="B8" s="64">
        <f>F8*$B$36</f>
        <v>14363.960288999999</v>
      </c>
      <c r="C8" s="80">
        <f t="shared" si="0"/>
        <v>963.41893999999991</v>
      </c>
      <c r="D8" s="78">
        <f t="shared" si="1"/>
        <v>6919.2556979152359</v>
      </c>
      <c r="E8" s="77"/>
      <c r="F8" s="61">
        <v>63939</v>
      </c>
    </row>
    <row r="9" spans="1:12">
      <c r="A9" s="60" t="s">
        <v>94</v>
      </c>
      <c r="B9" s="64">
        <f>F9*$B$36</f>
        <v>4909.073652</v>
      </c>
      <c r="C9" s="80">
        <f t="shared" si="0"/>
        <v>963.41893999999991</v>
      </c>
      <c r="D9" s="78">
        <f t="shared" si="1"/>
        <v>2364.7472670958841</v>
      </c>
      <c r="E9" s="77"/>
      <c r="F9" s="61">
        <v>21852</v>
      </c>
    </row>
    <row r="10" spans="1:12">
      <c r="A10" s="60" t="s">
        <v>102</v>
      </c>
      <c r="B10" s="64">
        <f t="shared" ref="B10" si="5">F10*$B$36</f>
        <v>18672.528788242013</v>
      </c>
      <c r="C10" s="80">
        <f>IF(B10&lt;&gt;0,$H$1,0)</f>
        <v>963.41893999999991</v>
      </c>
      <c r="D10" s="78">
        <f>(+B10*C10)/2000</f>
        <v>8994.7339461438005</v>
      </c>
      <c r="E10" s="77"/>
      <c r="F10" s="61">
        <v>83117.942000000054</v>
      </c>
    </row>
    <row r="11" spans="1:12">
      <c r="A11" s="60" t="s">
        <v>50</v>
      </c>
      <c r="B11" s="64">
        <f>F11*$B$36</f>
        <v>16464.896441000001</v>
      </c>
      <c r="C11" s="80">
        <f t="shared" ref="C11" si="6">IF(B11&lt;&gt;0,$H$1,0)</f>
        <v>963.41893999999991</v>
      </c>
      <c r="D11" s="78">
        <f t="shared" ref="D11" si="7">(+B11*C11)/2000</f>
        <v>7931.2965381989961</v>
      </c>
      <c r="E11" s="77"/>
      <c r="F11" s="61">
        <v>73291</v>
      </c>
    </row>
    <row r="12" spans="1:12">
      <c r="A12" s="60" t="s">
        <v>48</v>
      </c>
      <c r="B12" s="64">
        <f>F12*$B$36</f>
        <v>-526885.67215200001</v>
      </c>
      <c r="C12" s="80">
        <f>IF(B12&lt;&gt;0,$H$1,0)</f>
        <v>963.41893999999991</v>
      </c>
      <c r="D12" s="78">
        <f>(+B12*C12)/2000</f>
        <v>-253805.81788293368</v>
      </c>
      <c r="E12" s="77"/>
      <c r="F12" s="61">
        <v>-2345352</v>
      </c>
    </row>
    <row r="13" spans="1:12">
      <c r="A13" s="60" t="s">
        <v>89</v>
      </c>
      <c r="B13" s="64">
        <f>F13*$B$36</f>
        <v>-78719.732258999997</v>
      </c>
      <c r="C13" s="80">
        <f t="shared" si="0"/>
        <v>963.41893999999991</v>
      </c>
      <c r="D13" s="78">
        <f t="shared" si="1"/>
        <v>-37920.040505024794</v>
      </c>
      <c r="E13" s="77"/>
      <c r="F13" s="61">
        <v>-350409</v>
      </c>
    </row>
    <row r="14" spans="1:12">
      <c r="A14" s="60" t="s">
        <v>95</v>
      </c>
      <c r="B14" s="64">
        <f>F14*$B$36</f>
        <v>-3091.647062</v>
      </c>
      <c r="C14" s="80">
        <f t="shared" si="0"/>
        <v>963.41893999999991</v>
      </c>
      <c r="D14" s="78">
        <f t="shared" si="1"/>
        <v>-1489.275667663077</v>
      </c>
      <c r="E14" s="77"/>
      <c r="F14" s="61">
        <v>-13762</v>
      </c>
    </row>
    <row r="15" spans="1:12">
      <c r="A15" s="20"/>
      <c r="B15" s="42"/>
      <c r="C15" s="65">
        <f t="shared" si="0"/>
        <v>0</v>
      </c>
      <c r="D15" s="66">
        <f t="shared" si="1"/>
        <v>0</v>
      </c>
      <c r="F15" s="61"/>
    </row>
    <row r="16" spans="1:12">
      <c r="A16" s="20"/>
      <c r="B16" s="42"/>
      <c r="C16" s="65">
        <f t="shared" si="0"/>
        <v>0</v>
      </c>
      <c r="D16" s="66">
        <f t="shared" si="1"/>
        <v>0</v>
      </c>
      <c r="F16" s="61"/>
    </row>
    <row r="17" spans="1:6">
      <c r="A17" s="20"/>
      <c r="B17" s="42"/>
      <c r="C17" s="65">
        <f t="shared" si="0"/>
        <v>0</v>
      </c>
      <c r="D17" s="66">
        <f t="shared" si="1"/>
        <v>0</v>
      </c>
      <c r="F17" s="61"/>
    </row>
    <row r="18" spans="1:6">
      <c r="A18" s="20"/>
      <c r="B18" s="42"/>
      <c r="C18" s="65">
        <f t="shared" si="0"/>
        <v>0</v>
      </c>
      <c r="D18" s="66">
        <f t="shared" si="1"/>
        <v>0</v>
      </c>
      <c r="F18" s="61"/>
    </row>
    <row r="19" spans="1:6">
      <c r="A19" s="20"/>
      <c r="B19" s="42"/>
      <c r="C19" s="65">
        <f t="shared" si="0"/>
        <v>0</v>
      </c>
      <c r="D19" s="66">
        <f t="shared" si="1"/>
        <v>0</v>
      </c>
      <c r="F19" s="61"/>
    </row>
    <row r="20" spans="1:6">
      <c r="A20" s="20"/>
      <c r="B20" s="42"/>
      <c r="C20" s="65">
        <f t="shared" si="0"/>
        <v>0</v>
      </c>
      <c r="D20" s="66">
        <f t="shared" si="1"/>
        <v>0</v>
      </c>
      <c r="F20" s="61"/>
    </row>
    <row r="21" spans="1:6">
      <c r="A21" s="20"/>
      <c r="B21" s="42"/>
      <c r="C21" s="65">
        <f t="shared" si="0"/>
        <v>0</v>
      </c>
      <c r="D21" s="66">
        <f t="shared" si="1"/>
        <v>0</v>
      </c>
      <c r="F21" s="61"/>
    </row>
    <row r="22" spans="1:6">
      <c r="A22" s="20"/>
      <c r="B22" s="42"/>
      <c r="C22" s="65">
        <f t="shared" si="0"/>
        <v>0</v>
      </c>
      <c r="D22" s="66">
        <f t="shared" si="1"/>
        <v>0</v>
      </c>
      <c r="F22" s="61"/>
    </row>
    <row r="23" spans="1:6">
      <c r="A23" s="20"/>
      <c r="B23" s="42"/>
      <c r="C23" s="65">
        <f t="shared" si="0"/>
        <v>0</v>
      </c>
      <c r="D23" s="66">
        <f t="shared" si="1"/>
        <v>0</v>
      </c>
      <c r="F23" s="61"/>
    </row>
    <row r="24" spans="1:6">
      <c r="A24" s="20"/>
      <c r="B24" s="42"/>
      <c r="C24" s="65">
        <f t="shared" si="0"/>
        <v>0</v>
      </c>
      <c r="D24" s="66">
        <f t="shared" si="1"/>
        <v>0</v>
      </c>
      <c r="F24" s="61"/>
    </row>
    <row r="25" spans="1:6">
      <c r="A25" s="20"/>
      <c r="B25" s="42"/>
      <c r="C25" s="65">
        <f t="shared" si="0"/>
        <v>0</v>
      </c>
      <c r="D25" s="66">
        <f t="shared" si="1"/>
        <v>0</v>
      </c>
      <c r="F25" s="61"/>
    </row>
    <row r="26" spans="1:6">
      <c r="A26" s="20"/>
      <c r="B26" s="42"/>
      <c r="C26" s="65">
        <f t="shared" si="0"/>
        <v>0</v>
      </c>
      <c r="D26" s="66">
        <f t="shared" si="1"/>
        <v>0</v>
      </c>
      <c r="F26" s="61"/>
    </row>
    <row r="27" spans="1:6">
      <c r="A27" s="20"/>
      <c r="B27" s="42"/>
      <c r="C27" s="65">
        <f t="shared" si="0"/>
        <v>0</v>
      </c>
      <c r="D27" s="66">
        <f t="shared" si="1"/>
        <v>0</v>
      </c>
      <c r="F27" s="61"/>
    </row>
    <row r="28" spans="1:6">
      <c r="A28" s="20"/>
      <c r="B28" s="42"/>
      <c r="C28" s="65">
        <f t="shared" si="0"/>
        <v>0</v>
      </c>
      <c r="D28" s="66">
        <f t="shared" si="1"/>
        <v>0</v>
      </c>
      <c r="F28" s="61"/>
    </row>
    <row r="29" spans="1:6">
      <c r="A29" s="20"/>
      <c r="B29" s="42"/>
      <c r="C29" s="65">
        <f t="shared" si="0"/>
        <v>0</v>
      </c>
      <c r="D29" s="66">
        <f t="shared" si="1"/>
        <v>0</v>
      </c>
      <c r="F29" s="61"/>
    </row>
    <row r="30" spans="1:6">
      <c r="A30" s="20"/>
      <c r="B30" s="42"/>
      <c r="C30" s="65">
        <f t="shared" si="0"/>
        <v>0</v>
      </c>
      <c r="D30" s="66">
        <f t="shared" si="1"/>
        <v>0</v>
      </c>
      <c r="F30" s="61"/>
    </row>
    <row r="31" spans="1:6">
      <c r="A31" s="20"/>
      <c r="B31" s="42"/>
      <c r="C31" s="65">
        <f t="shared" si="0"/>
        <v>0</v>
      </c>
      <c r="D31" s="66">
        <f t="shared" si="1"/>
        <v>0</v>
      </c>
      <c r="F31" s="61"/>
    </row>
    <row r="32" spans="1:6">
      <c r="A32" s="20"/>
      <c r="B32" s="42"/>
      <c r="C32" s="65">
        <f t="shared" si="0"/>
        <v>0</v>
      </c>
      <c r="D32" s="66">
        <f t="shared" si="1"/>
        <v>0</v>
      </c>
      <c r="F32" s="61"/>
    </row>
    <row r="33" spans="1:6" ht="15" thickBot="1">
      <c r="A33" s="21"/>
      <c r="B33" s="67"/>
      <c r="C33" s="68">
        <f t="shared" si="0"/>
        <v>0</v>
      </c>
      <c r="D33" s="69">
        <f t="shared" si="1"/>
        <v>0</v>
      </c>
      <c r="F33" s="96"/>
    </row>
    <row r="34" spans="1:6" ht="15.5" thickTop="1" thickBot="1">
      <c r="A34" s="59"/>
      <c r="B34" s="70">
        <f>SUM(B4:B33)</f>
        <v>58961.214477241927</v>
      </c>
      <c r="C34" s="71"/>
      <c r="D34" s="72">
        <f>SUM(D4:D33)</f>
        <v>28402.175376388495</v>
      </c>
      <c r="F34" s="72">
        <f>SUM(F4:F15)</f>
        <v>262456.94200000027</v>
      </c>
    </row>
    <row r="36" spans="1:6">
      <c r="A36" t="s">
        <v>100</v>
      </c>
      <c r="B36" s="79">
        <f>'Known Resources'!B45</f>
        <v>0.22465099999999999</v>
      </c>
    </row>
  </sheetData>
  <pageMargins left="0.7" right="0.7" top="0.75" bottom="0.7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087A8D3-9AD6-47A0-AE34-BDDEB73C8A70}"/>
</file>

<file path=customXml/itemProps2.xml><?xml version="1.0" encoding="utf-8"?>
<ds:datastoreItem xmlns:ds="http://schemas.openxmlformats.org/officeDocument/2006/customXml" ds:itemID="{B7D44C0F-A9D5-4A19-8DAC-F3AC02A70720}"/>
</file>

<file path=customXml/itemProps3.xml><?xml version="1.0" encoding="utf-8"?>
<ds:datastoreItem xmlns:ds="http://schemas.openxmlformats.org/officeDocument/2006/customXml" ds:itemID="{9876CD54-A288-4547-BEEC-9D750AD29139}"/>
</file>

<file path=customXml/itemProps4.xml><?xml version="1.0" encoding="utf-8"?>
<ds:datastoreItem xmlns:ds="http://schemas.openxmlformats.org/officeDocument/2006/customXml" ds:itemID="{9C66248E-08B4-4CAC-91D6-8801986CA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2014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Delon, Victoria (PacifiCorp)</cp:lastModifiedBy>
  <cp:lastPrinted>2024-05-20T23:52:39Z</cp:lastPrinted>
  <dcterms:created xsi:type="dcterms:W3CDTF">2016-02-08T23:38:12Z</dcterms:created>
  <dcterms:modified xsi:type="dcterms:W3CDTF">2024-05-21T00:53:50Z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