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4505" yWindow="-30" windowWidth="4710" windowHeight="6330" tabRatio="863" firstSheet="1" activeTab="1"/>
  </bookViews>
  <sheets>
    <sheet name="_com.sap.ip.bi.xl.hiddensheet" sheetId="74" state="veryHidden" r:id="rId1"/>
    <sheet name=" Elec" sheetId="28" r:id="rId2"/>
    <sheet name=" Gas" sheetId="15" r:id="rId3"/>
    <sheet name="Main wp" sheetId="70" r:id="rId4"/>
    <sheet name="CE Allocation" sheetId="68" r:id="rId5"/>
    <sheet name="Director's Fees" sheetId="26" r:id="rId6"/>
    <sheet name="Support==&gt;" sheetId="71" r:id="rId7"/>
    <sheet name="9250635" sheetId="87" r:id="rId8"/>
    <sheet name="18600104" sheetId="88" r:id="rId9"/>
  </sheets>
  <externalReferences>
    <externalReference r:id="rId10"/>
    <externalReference r:id="rId11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a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'Main wp'!$A$1:$P$37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62913" concurrentManualCount="8"/>
</workbook>
</file>

<file path=xl/calcChain.xml><?xml version="1.0" encoding="utf-8"?>
<calcChain xmlns="http://schemas.openxmlformats.org/spreadsheetml/2006/main">
  <c r="O14" i="26" l="1"/>
  <c r="O12" i="26"/>
  <c r="O8" i="26"/>
  <c r="C36" i="70"/>
  <c r="C35" i="70"/>
  <c r="E35" i="70"/>
  <c r="Q14" i="70"/>
  <c r="Q13" i="70"/>
  <c r="B14" i="70" a="1"/>
  <c r="B14" i="70"/>
  <c r="H14" i="70"/>
  <c r="H15" i="70"/>
  <c r="I14" i="70"/>
  <c r="I15" i="70"/>
  <c r="J13" i="70" a="1"/>
  <c r="J13" i="70"/>
  <c r="B13" i="70" a="1"/>
  <c r="B13" i="70"/>
  <c r="C13" i="70"/>
  <c r="M13" i="70"/>
  <c r="L13" i="70"/>
  <c r="K13" i="70"/>
  <c r="I13" i="70"/>
  <c r="H13" i="70"/>
  <c r="G13" i="70"/>
  <c r="F13" i="70"/>
  <c r="E13" i="70"/>
  <c r="D13" i="70"/>
  <c r="A6" i="70"/>
  <c r="A5" i="70"/>
  <c r="M2" i="70"/>
  <c r="P5" i="70" s="1"/>
  <c r="P6" i="70" s="1"/>
  <c r="A5" i="15"/>
  <c r="A6" i="15"/>
  <c r="A7" i="15"/>
  <c r="A13" i="15"/>
  <c r="A14" i="15"/>
  <c r="A15" i="15"/>
  <c r="A16" i="15"/>
  <c r="A17" i="15"/>
  <c r="A18" i="15"/>
  <c r="A19" i="15"/>
  <c r="A20" i="15"/>
  <c r="A13" i="28"/>
  <c r="A14" i="28"/>
  <c r="A15" i="28"/>
  <c r="A16" i="28"/>
  <c r="A17" i="28"/>
  <c r="A18" i="28"/>
  <c r="A19" i="28"/>
  <c r="A20" i="28"/>
  <c r="C37" i="70"/>
  <c r="D6" i="68"/>
  <c r="N13" i="70"/>
  <c r="N7" i="70"/>
  <c r="B15" i="70"/>
  <c r="G14" i="70"/>
  <c r="G15" i="70"/>
  <c r="F14" i="70"/>
  <c r="F15" i="70"/>
  <c r="M14" i="70"/>
  <c r="M15" i="70"/>
  <c r="E14" i="70"/>
  <c r="E15" i="70"/>
  <c r="L14" i="70"/>
  <c r="L15" i="70"/>
  <c r="D14" i="70"/>
  <c r="D15" i="70"/>
  <c r="K14" i="70"/>
  <c r="K15" i="70"/>
  <c r="C14" i="70"/>
  <c r="C15" i="70"/>
  <c r="J14" i="70"/>
  <c r="J15" i="70"/>
  <c r="N14" i="70"/>
  <c r="N15" i="70"/>
  <c r="E36" i="70"/>
  <c r="E37" i="70"/>
  <c r="F6" i="68"/>
  <c r="B7" i="68"/>
  <c r="F7" i="68"/>
  <c r="C7" i="68"/>
  <c r="D7" i="68"/>
  <c r="B35" i="70"/>
  <c r="E7" i="68"/>
  <c r="B36" i="70"/>
  <c r="D36" i="70"/>
  <c r="B37" i="70"/>
  <c r="D35" i="70"/>
  <c r="B19" i="70"/>
  <c r="I19" i="70"/>
  <c r="K19" i="70"/>
  <c r="C19" i="70"/>
  <c r="E19" i="70"/>
  <c r="F36" i="70"/>
  <c r="L19" i="70"/>
  <c r="D19" i="70"/>
  <c r="J19" i="70"/>
  <c r="H19" i="70"/>
  <c r="G19" i="70"/>
  <c r="M19" i="70"/>
  <c r="F19" i="70"/>
  <c r="K24" i="70"/>
  <c r="K29" i="70"/>
  <c r="C24" i="70"/>
  <c r="C29" i="70"/>
  <c r="H24" i="70"/>
  <c r="H29" i="70"/>
  <c r="G24" i="70"/>
  <c r="G29" i="70"/>
  <c r="J24" i="70"/>
  <c r="J29" i="70"/>
  <c r="F24" i="70"/>
  <c r="F29" i="70"/>
  <c r="M24" i="70"/>
  <c r="M29" i="70"/>
  <c r="E24" i="70"/>
  <c r="E29" i="70"/>
  <c r="I24" i="70"/>
  <c r="I29" i="70"/>
  <c r="L24" i="70"/>
  <c r="L29" i="70"/>
  <c r="B24" i="70"/>
  <c r="D24" i="70"/>
  <c r="D29" i="70"/>
  <c r="N19" i="70"/>
  <c r="B18" i="70"/>
  <c r="K18" i="70"/>
  <c r="K20" i="70"/>
  <c r="G18" i="70"/>
  <c r="G20" i="70"/>
  <c r="D37" i="70"/>
  <c r="J18" i="70"/>
  <c r="J20" i="70"/>
  <c r="I18" i="70"/>
  <c r="I20" i="70"/>
  <c r="E18" i="70"/>
  <c r="E20" i="70"/>
  <c r="M18" i="70"/>
  <c r="M20" i="70"/>
  <c r="D18" i="70"/>
  <c r="D20" i="70"/>
  <c r="H18" i="70"/>
  <c r="H20" i="70"/>
  <c r="L18" i="70"/>
  <c r="F18" i="70"/>
  <c r="C18" i="70"/>
  <c r="C20" i="70"/>
  <c r="F35" i="70"/>
  <c r="F37" i="70"/>
  <c r="L20" i="70"/>
  <c r="K23" i="70"/>
  <c r="F23" i="70"/>
  <c r="B23" i="70"/>
  <c r="L23" i="70"/>
  <c r="E23" i="70"/>
  <c r="D23" i="70"/>
  <c r="G23" i="70"/>
  <c r="J23" i="70"/>
  <c r="I23" i="70"/>
  <c r="C23" i="70"/>
  <c r="M23" i="70"/>
  <c r="F20" i="70"/>
  <c r="H23" i="70"/>
  <c r="B20" i="70"/>
  <c r="N18" i="70"/>
  <c r="N20" i="70"/>
  <c r="B29" i="70"/>
  <c r="N29" i="70"/>
  <c r="N24" i="70"/>
  <c r="O24" i="70"/>
  <c r="P24" i="70"/>
  <c r="J25" i="70"/>
  <c r="J28" i="70"/>
  <c r="J30" i="70"/>
  <c r="G28" i="70"/>
  <c r="G30" i="70"/>
  <c r="G25" i="70"/>
  <c r="H28" i="70"/>
  <c r="H30" i="70"/>
  <c r="H25" i="70"/>
  <c r="O19" i="70"/>
  <c r="O18" i="70"/>
  <c r="D25" i="70"/>
  <c r="D28" i="70"/>
  <c r="D30" i="70"/>
  <c r="E25" i="70"/>
  <c r="E28" i="70"/>
  <c r="E30" i="70"/>
  <c r="L25" i="70"/>
  <c r="L28" i="70"/>
  <c r="L30" i="70"/>
  <c r="M28" i="70"/>
  <c r="M30" i="70"/>
  <c r="M25" i="70"/>
  <c r="B28" i="70"/>
  <c r="B25" i="70"/>
  <c r="N23" i="70"/>
  <c r="C25" i="70"/>
  <c r="C28" i="70"/>
  <c r="C30" i="70"/>
  <c r="F28" i="70"/>
  <c r="F30" i="70"/>
  <c r="F25" i="70"/>
  <c r="I28" i="70"/>
  <c r="I30" i="70"/>
  <c r="I25" i="70"/>
  <c r="K25" i="70"/>
  <c r="K28" i="70"/>
  <c r="K30" i="70"/>
  <c r="P18" i="70"/>
  <c r="Q18" i="70"/>
  <c r="O20" i="70"/>
  <c r="O7" i="70"/>
  <c r="P19" i="70"/>
  <c r="O29" i="70"/>
  <c r="P29" i="70"/>
  <c r="Q19" i="70"/>
  <c r="O23" i="70"/>
  <c r="P7" i="70"/>
  <c r="N25" i="70"/>
  <c r="Q24" i="70"/>
  <c r="B30" i="70"/>
  <c r="N28" i="70"/>
  <c r="N30" i="70"/>
  <c r="P23" i="70"/>
  <c r="P25" i="70"/>
  <c r="Q23" i="70"/>
  <c r="O25" i="70"/>
  <c r="O28" i="70"/>
  <c r="P20" i="70"/>
  <c r="O30" i="70"/>
  <c r="P28" i="70"/>
  <c r="P30" i="70"/>
  <c r="R27" i="70" l="1"/>
  <c r="O5" i="70"/>
  <c r="O6" i="70" s="1"/>
  <c r="C6" i="70"/>
  <c r="C12" i="15" s="1"/>
  <c r="C14" i="15" s="1"/>
  <c r="N5" i="70"/>
  <c r="N6" i="70" s="1"/>
  <c r="R28" i="70"/>
  <c r="D5" i="70"/>
  <c r="C5" i="70"/>
  <c r="D6" i="70"/>
  <c r="D12" i="15" l="1"/>
  <c r="E6" i="70"/>
  <c r="E5" i="70"/>
  <c r="E7" i="70" s="1"/>
  <c r="D7" i="70"/>
  <c r="D12" i="28"/>
  <c r="C7" i="70"/>
  <c r="C12" i="28"/>
  <c r="C14" i="28" s="1"/>
  <c r="E12" i="28" l="1"/>
  <c r="E14" i="28" s="1"/>
  <c r="E16" i="28" s="1"/>
  <c r="D14" i="28"/>
  <c r="D14" i="15"/>
  <c r="E12" i="15"/>
  <c r="E14" i="15" s="1"/>
  <c r="E16" i="15" s="1"/>
  <c r="E18" i="28" l="1"/>
  <c r="E20" i="28"/>
  <c r="E18" i="15"/>
  <c r="E20" i="15" s="1"/>
</calcChain>
</file>

<file path=xl/sharedStrings.xml><?xml version="1.0" encoding="utf-8"?>
<sst xmlns="http://schemas.openxmlformats.org/spreadsheetml/2006/main" count="942" uniqueCount="187">
  <si>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</si>
  <si>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</si>
  <si>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</si>
  <si>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</si>
  <si>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</si>
  <si>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</si>
  <si>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</si>
  <si>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</si>
  <si>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</si>
  <si>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</si>
  <si>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</si>
  <si>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</si>
  <si>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</si>
  <si>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</si>
  <si>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</si>
  <si>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</si>
  <si>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</si>
  <si>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</si>
  <si>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</si>
  <si>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</si>
  <si>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</si>
  <si>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</si>
  <si>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</si>
  <si>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</si>
  <si>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</si>
  <si>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</si>
  <si>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</si>
  <si>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</si>
  <si>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</si>
  <si>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</si>
  <si>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</si>
  <si>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</si>
  <si>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</si>
  <si>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</si>
  <si>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</si>
  <si>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</si>
  <si>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</si>
  <si>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</si>
  <si>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</si>
  <si>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</si>
  <si>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</si>
  <si>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</si>
  <si>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</si>
  <si>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</si>
  <si>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</si>
  <si>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</si>
  <si>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</si>
  <si>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</si>
  <si>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</si>
  <si>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</si>
  <si>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</si>
  <si>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</si>
  <si>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</si>
  <si>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</si>
  <si>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</si>
  <si>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</si>
  <si>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</si>
  <si>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</si>
  <si>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</si>
  <si>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</si>
  <si>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</si>
  <si>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</si>
  <si>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</si>
  <si>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</si>
  <si>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</si>
  <si>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</si>
  <si>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</si>
  <si>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</si>
  <si>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</si>
  <si>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</si>
  <si>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</si>
  <si>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</si>
  <si>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</si>
  <si>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</si>
  <si>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</si>
  <si>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</si>
  <si>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</si>
  <si>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</si>
  <si>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</si>
  <si>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</si>
  <si>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</si>
  <si>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</si>
  <si>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</si>
  <si>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</si>
  <si>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ANNUALIZE PREMIUMS</t>
  </si>
  <si>
    <t>RESTATE TO ADJUST ATL/BTL ALLOCATION</t>
  </si>
  <si>
    <t>DO NOT MAKE FOR CBR</t>
  </si>
  <si>
    <t>RESTATED RATIO</t>
  </si>
  <si>
    <t>RESTATED ANNUALIZE</t>
  </si>
  <si>
    <t>NO CBR</t>
  </si>
  <si>
    <t>GRC ONLY</t>
  </si>
  <si>
    <t>CBR</t>
  </si>
  <si>
    <t>AND GRC</t>
  </si>
  <si>
    <t>YES CBR</t>
  </si>
  <si>
    <t>TOTAL FOR CBR</t>
  </si>
  <si>
    <t>TOTAL FOR GRC</t>
  </si>
  <si>
    <t>GRC</t>
  </si>
  <si>
    <t>check= ok</t>
  </si>
  <si>
    <t/>
  </si>
  <si>
    <t>18600104</t>
  </si>
  <si>
    <t>Puget Itermediate</t>
  </si>
  <si>
    <t>Order</t>
  </si>
  <si>
    <t>Cost element name</t>
  </si>
  <si>
    <t>Name</t>
  </si>
  <si>
    <t>Insurance Premiums</t>
  </si>
  <si>
    <t>PPD-Ins&amp;EmpBene ST</t>
  </si>
  <si>
    <t>JR015 D&amp;O Insurance</t>
  </si>
  <si>
    <t>11</t>
  </si>
  <si>
    <t>FERC Text</t>
  </si>
  <si>
    <t>Common</t>
  </si>
  <si>
    <t>Balance Sheet</t>
  </si>
  <si>
    <t>Utility Oper. &amp; Maint.</t>
  </si>
  <si>
    <t>Injuries and Damages</t>
  </si>
  <si>
    <t>Miscellaneous Deferred Debits - Common</t>
  </si>
  <si>
    <t>ck</t>
  </si>
  <si>
    <t>Clearing Accounts</t>
  </si>
  <si>
    <t>Workers Comp Payment</t>
  </si>
  <si>
    <t>JR020 Puget Workman's Comp</t>
  </si>
  <si>
    <t>Taxes</t>
  </si>
  <si>
    <t>GR/IR Clearing Accou</t>
  </si>
  <si>
    <t>Utility (92500635)</t>
  </si>
  <si>
    <t>Non-utility (18600104)</t>
  </si>
  <si>
    <t>1860</t>
  </si>
  <si>
    <t>1000</t>
  </si>
  <si>
    <t>3</t>
  </si>
  <si>
    <t>12</t>
  </si>
  <si>
    <t>10</t>
  </si>
  <si>
    <t>9</t>
  </si>
  <si>
    <t>8</t>
  </si>
  <si>
    <t>7</t>
  </si>
  <si>
    <t>6</t>
  </si>
  <si>
    <t>5</t>
  </si>
  <si>
    <t>4</t>
  </si>
  <si>
    <t>2</t>
  </si>
  <si>
    <t>1</t>
  </si>
  <si>
    <t>D&amp;O Insurance</t>
  </si>
  <si>
    <t>16502313</t>
  </si>
  <si>
    <t>62000010</t>
  </si>
  <si>
    <t>Posting Date</t>
  </si>
  <si>
    <t>Func. Area Text</t>
  </si>
  <si>
    <t>Functional Area</t>
  </si>
  <si>
    <t>Proc. Grp. Text</t>
  </si>
  <si>
    <t>Processing  Group</t>
  </si>
  <si>
    <t>Period</t>
  </si>
  <si>
    <t>Name of offsetting account</t>
  </si>
  <si>
    <t>Val.in rep.cur.</t>
  </si>
  <si>
    <t>Purchasing Document</t>
  </si>
  <si>
    <t>Offsetting acct no.</t>
  </si>
  <si>
    <t>Cost Element</t>
  </si>
  <si>
    <t>1840</t>
  </si>
  <si>
    <t>OT L&amp;I Insurance 12/2023</t>
  </si>
  <si>
    <t>63400400</t>
  </si>
  <si>
    <t>60250000</t>
  </si>
  <si>
    <t>18490423</t>
  </si>
  <si>
    <t>Puget Workman's Comp</t>
  </si>
  <si>
    <t>9250</t>
  </si>
  <si>
    <t>2060</t>
  </si>
  <si>
    <t>92500635</t>
  </si>
  <si>
    <t>OT L&amp;I Insurance 11/2023</t>
  </si>
  <si>
    <t>151310</t>
  </si>
  <si>
    <t>4500913794</t>
  </si>
  <si>
    <t>23201013</t>
  </si>
  <si>
    <t>OT L&amp;I Insurance 10/2023</t>
  </si>
  <si>
    <t>OT L&amp;I Insurance 09/2023</t>
  </si>
  <si>
    <t>INV 151145</t>
  </si>
  <si>
    <t>4500909099</t>
  </si>
  <si>
    <t>151228</t>
  </si>
  <si>
    <t>4500909098</t>
  </si>
  <si>
    <t>OT L&amp;I Insurance 08/2023</t>
  </si>
  <si>
    <t>Marsh USA LLC 1111102768</t>
  </si>
  <si>
    <t>Cash-Key Bnk-PSE Rec</t>
  </si>
  <si>
    <t>13101033</t>
  </si>
  <si>
    <t>OT L&amp;I Insurance 07/2023</t>
  </si>
  <si>
    <t>OT L&amp;I Insurance 06/2023</t>
  </si>
  <si>
    <t>OT L&amp;I Insurance 05/2023</t>
  </si>
  <si>
    <t>OT L&amp;I Insurance 04/2023</t>
  </si>
  <si>
    <t>OT L&amp;I Insurance 03/2023</t>
  </si>
  <si>
    <t>OT L&amp;I Insurance 02/2023</t>
  </si>
  <si>
    <t>OT L&amp;I Insurance 01/2023</t>
  </si>
  <si>
    <t>Q4 2023</t>
  </si>
  <si>
    <t>Q3 2023</t>
  </si>
  <si>
    <t>Q2 2023</t>
  </si>
  <si>
    <t>Q1 2023</t>
  </si>
  <si>
    <t>DETAIL OF DIRECTOR COMPENSATION EXPENSE FOR 12 MONTHS ENDED DECEMBER 2023</t>
  </si>
  <si>
    <t>12 ME DEC 2023</t>
  </si>
  <si>
    <t>12 ME Dec 23</t>
  </si>
  <si>
    <t>FOR THE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</si>
</sst>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0" fontId="6" fillId="0" borderId="0"/>
    <xf numFmtId="0" fontId="24" fillId="3" borderId="13" applyNumberFormat="0" applyAlignment="0" applyProtection="0">
      <alignment horizontal="left" vertical="center" indent="1"/>
    </xf>
    <xf numFmtId="170" fontId="25" fillId="0" borderId="14" applyNumberFormat="0" applyProtection="0">
      <alignment horizontal="right" vertical="center"/>
    </xf>
    <xf numFmtId="170" fontId="24" fillId="0" borderId="15" applyNumberForma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6" fillId="5" borderId="15" applyNumberFormat="0" applyAlignment="0">
      <alignment horizontal="left" vertical="center" indent="1"/>
      <protection locked="0"/>
    </xf>
    <xf numFmtId="0" fontId="26" fillId="6" borderId="15" applyNumberFormat="0" applyAlignment="0" applyProtection="0">
      <alignment horizontal="left" vertical="center" indent="1"/>
    </xf>
    <xf numFmtId="170" fontId="25" fillId="7" borderId="14" applyNumberFormat="0" applyBorder="0">
      <alignment horizontal="right" vertical="center"/>
      <protection locked="0"/>
    </xf>
    <xf numFmtId="0" fontId="26" fillId="5" borderId="15" applyNumberFormat="0" applyAlignment="0">
      <alignment horizontal="left" vertical="center" indent="1"/>
      <protection locked="0"/>
    </xf>
    <xf numFmtId="170" fontId="24" fillId="6" borderId="15" applyNumberFormat="0" applyProtection="0">
      <alignment horizontal="right" vertical="center"/>
    </xf>
    <xf numFmtId="170" fontId="24" fillId="7" borderId="15" applyNumberFormat="0" applyBorder="0">
      <alignment horizontal="right" vertical="center"/>
      <protection locked="0"/>
    </xf>
    <xf numFmtId="170" fontId="27" fillId="8" borderId="16" applyNumberFormat="0" applyBorder="0" applyAlignment="0" applyProtection="0">
      <alignment horizontal="right" vertical="center" indent="1"/>
    </xf>
    <xf numFmtId="170" fontId="28" fillId="9" borderId="16" applyNumberFormat="0" applyBorder="0" applyAlignment="0" applyProtection="0">
      <alignment horizontal="right" vertical="center" indent="1"/>
    </xf>
    <xf numFmtId="170" fontId="28" fillId="10" borderId="16" applyNumberFormat="0" applyBorder="0" applyAlignment="0" applyProtection="0">
      <alignment horizontal="right" vertical="center" indent="1"/>
    </xf>
    <xf numFmtId="170" fontId="29" fillId="11" borderId="16" applyNumberFormat="0" applyBorder="0" applyAlignment="0" applyProtection="0">
      <alignment horizontal="right" vertical="center" indent="1"/>
    </xf>
    <xf numFmtId="170" fontId="29" fillId="12" borderId="16" applyNumberFormat="0" applyBorder="0" applyAlignment="0" applyProtection="0">
      <alignment horizontal="right" vertical="center" indent="1"/>
    </xf>
    <xf numFmtId="170" fontId="29" fillId="13" borderId="16" applyNumberFormat="0" applyBorder="0" applyAlignment="0" applyProtection="0">
      <alignment horizontal="right" vertical="center" indent="1"/>
    </xf>
    <xf numFmtId="170" fontId="30" fillId="14" borderId="16" applyNumberFormat="0" applyBorder="0" applyAlignment="0" applyProtection="0">
      <alignment horizontal="right" vertical="center" indent="1"/>
    </xf>
    <xf numFmtId="170" fontId="30" fillId="15" borderId="16" applyNumberFormat="0" applyBorder="0" applyAlignment="0" applyProtection="0">
      <alignment horizontal="right" vertical="center" indent="1"/>
    </xf>
    <xf numFmtId="170" fontId="30" fillId="16" borderId="16" applyNumberFormat="0" applyBorder="0" applyAlignment="0" applyProtection="0">
      <alignment horizontal="right" vertical="center" indent="1"/>
    </xf>
    <xf numFmtId="0" fontId="31" fillId="0" borderId="13" applyNumberFormat="0" applyFont="0" applyFill="0" applyAlignment="0" applyProtection="0"/>
    <xf numFmtId="170" fontId="32" fillId="4" borderId="0" applyNumberFormat="0" applyAlignment="0" applyProtection="0">
      <alignment horizontal="left" vertical="center" indent="1"/>
    </xf>
    <xf numFmtId="0" fontId="31" fillId="0" borderId="17" applyNumberFormat="0" applyFont="0" applyFill="0" applyAlignment="0" applyProtection="0"/>
    <xf numFmtId="170" fontId="25" fillId="0" borderId="14" applyNumberFormat="0" applyFill="0" applyBorder="0" applyAlignmen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4" fillId="3" borderId="15" applyNumberFormat="0" applyAlignment="0" applyProtection="0">
      <alignment horizontal="left" vertical="center" indent="1"/>
    </xf>
    <xf numFmtId="0" fontId="26" fillId="17" borderId="13" applyNumberFormat="0" applyAlignment="0" applyProtection="0">
      <alignment horizontal="left" vertical="center" indent="1"/>
    </xf>
    <xf numFmtId="0" fontId="26" fillId="18" borderId="13" applyNumberFormat="0" applyAlignment="0" applyProtection="0">
      <alignment horizontal="left" vertical="center" indent="1"/>
    </xf>
    <xf numFmtId="0" fontId="26" fillId="19" borderId="13" applyNumberFormat="0" applyAlignment="0" applyProtection="0">
      <alignment horizontal="left" vertical="center" indent="1"/>
    </xf>
    <xf numFmtId="0" fontId="26" fillId="7" borderId="13" applyNumberFormat="0" applyAlignment="0" applyProtection="0">
      <alignment horizontal="left" vertical="center" indent="1"/>
    </xf>
    <xf numFmtId="0" fontId="26" fillId="6" borderId="15" applyNumberFormat="0" applyAlignment="0" applyProtection="0">
      <alignment horizontal="left" vertical="center" indent="1"/>
    </xf>
    <xf numFmtId="0" fontId="33" fillId="0" borderId="18" applyNumberFormat="0" applyFill="0" applyBorder="0" applyAlignment="0" applyProtection="0"/>
    <xf numFmtId="0" fontId="34" fillId="0" borderId="18" applyNumberFormat="0" applyBorder="0" applyAlignment="0" applyProtection="0"/>
    <xf numFmtId="0" fontId="33" fillId="5" borderId="15" applyNumberFormat="0" applyAlignment="0">
      <alignment horizontal="left" vertical="center" indent="1"/>
      <protection locked="0"/>
    </xf>
    <xf numFmtId="0" fontId="33" fillId="5" borderId="15" applyNumberFormat="0" applyAlignment="0">
      <alignment horizontal="left" vertical="center" indent="1"/>
      <protection locked="0"/>
    </xf>
    <xf numFmtId="0" fontId="33" fillId="6" borderId="15" applyNumberFormat="0" applyAlignment="0" applyProtection="0">
      <alignment horizontal="left" vertical="center" indent="1"/>
    </xf>
    <xf numFmtId="170" fontId="35" fillId="6" borderId="15" applyNumberFormat="0" applyProtection="0">
      <alignment horizontal="right" vertical="center"/>
    </xf>
    <xf numFmtId="170" fontId="36" fillId="7" borderId="14" applyNumberFormat="0" applyBorder="0">
      <alignment horizontal="right" vertical="center"/>
      <protection locked="0"/>
    </xf>
    <xf numFmtId="170" fontId="35" fillId="7" borderId="15" applyNumberFormat="0" applyBorder="0">
      <alignment horizontal="right" vertical="center"/>
      <protection locked="0"/>
    </xf>
    <xf numFmtId="170" fontId="25" fillId="0" borderId="14" applyNumberFormat="0" applyFill="0" applyBorder="0" applyAlignment="0" applyProtection="0">
      <alignment horizontal="right" vertical="center"/>
    </xf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2" fontId="9" fillId="0" borderId="0" xfId="0" applyNumberFormat="1" applyFont="1" applyAlignment="1" applyProtection="1">
      <alignment horizontal="right"/>
      <protection locked="0"/>
    </xf>
    <xf numFmtId="164" fontId="9" fillId="0" borderId="5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42" fontId="9" fillId="0" borderId="0" xfId="0" applyNumberFormat="1" applyFont="1" applyAlignment="1">
      <alignment horizontal="right"/>
    </xf>
    <xf numFmtId="42" fontId="9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41" fontId="9" fillId="0" borderId="5" xfId="0" applyNumberFormat="1" applyFont="1" applyBorder="1" applyAlignment="1" applyProtection="1">
      <alignment horizontal="right"/>
      <protection locked="0"/>
    </xf>
    <xf numFmtId="42" fontId="9" fillId="0" borderId="3" xfId="0" applyNumberFormat="1" applyFont="1" applyBorder="1" applyAlignment="1">
      <alignment horizontal="right"/>
    </xf>
    <xf numFmtId="41" fontId="9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8" fillId="0" borderId="0" xfId="0" applyFont="1"/>
    <xf numFmtId="0" fontId="14" fillId="0" borderId="0" xfId="0" applyFont="1" applyFill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Continuous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7" fillId="0" borderId="0" xfId="0" applyFont="1"/>
    <xf numFmtId="0" fontId="13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1" fontId="7" fillId="0" borderId="0" xfId="0" applyNumberFormat="1" applyFont="1" applyFill="1"/>
    <xf numFmtId="0" fontId="7" fillId="0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7" fontId="17" fillId="0" borderId="0" xfId="0" applyNumberFormat="1" applyFont="1" applyFill="1"/>
    <xf numFmtId="42" fontId="9" fillId="0" borderId="0" xfId="0" applyNumberFormat="1" applyFont="1" applyFill="1" applyAlignment="1" applyProtection="1">
      <alignment horizontal="right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2" fontId="7" fillId="0" borderId="0" xfId="0" applyNumberFormat="1" applyFont="1" applyFill="1" applyBorder="1"/>
    <xf numFmtId="0" fontId="16" fillId="0" borderId="0" xfId="0" applyFont="1" applyFill="1" applyAlignment="1">
      <alignment horizontal="center"/>
    </xf>
    <xf numFmtId="42" fontId="7" fillId="2" borderId="0" xfId="0" applyNumberFormat="1" applyFont="1" applyFill="1"/>
    <xf numFmtId="41" fontId="7" fillId="2" borderId="0" xfId="0" applyNumberFormat="1" applyFont="1" applyFill="1"/>
    <xf numFmtId="42" fontId="7" fillId="2" borderId="0" xfId="0" applyNumberFormat="1" applyFont="1" applyFill="1"/>
    <xf numFmtId="42" fontId="7" fillId="2" borderId="4" xfId="0" applyNumberFormat="1" applyFont="1" applyFill="1" applyBorder="1"/>
    <xf numFmtId="41" fontId="7" fillId="2" borderId="0" xfId="0" applyNumberFormat="1" applyFont="1" applyFill="1"/>
    <xf numFmtId="167" fontId="7" fillId="2" borderId="0" xfId="0" applyNumberFormat="1" applyFont="1" applyFill="1" applyAlignment="1">
      <alignment horizontal="left"/>
    </xf>
    <xf numFmtId="0" fontId="16" fillId="2" borderId="0" xfId="0" applyFont="1" applyFill="1"/>
    <xf numFmtId="44" fontId="7" fillId="2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14" fillId="0" borderId="0" xfId="0" applyFont="1" applyFill="1" applyAlignment="1">
      <alignment horizontal="right"/>
    </xf>
    <xf numFmtId="165" fontId="15" fillId="0" borderId="0" xfId="0" applyNumberFormat="1" applyFont="1" applyFill="1"/>
    <xf numFmtId="43" fontId="14" fillId="0" borderId="0" xfId="0" applyNumberFormat="1" applyFont="1" applyFill="1"/>
    <xf numFmtId="169" fontId="7" fillId="0" borderId="6" xfId="0" applyNumberFormat="1" applyFont="1" applyFill="1" applyBorder="1"/>
    <xf numFmtId="167" fontId="0" fillId="0" borderId="0" xfId="0" applyNumberFormat="1" applyFont="1" applyFill="1"/>
    <xf numFmtId="0" fontId="17" fillId="0" borderId="0" xfId="0" applyFont="1" applyFill="1"/>
    <xf numFmtId="167" fontId="9" fillId="0" borderId="0" xfId="0" applyNumberFormat="1" applyFont="1" applyAlignment="1">
      <alignment horizontal="right"/>
    </xf>
    <xf numFmtId="10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2" fontId="19" fillId="0" borderId="0" xfId="0" applyNumberFormat="1" applyFont="1" applyFill="1"/>
    <xf numFmtId="42" fontId="19" fillId="0" borderId="0" xfId="0" applyNumberFormat="1" applyFont="1" applyFill="1"/>
    <xf numFmtId="41" fontId="19" fillId="0" borderId="0" xfId="0" applyNumberFormat="1" applyFont="1" applyFill="1"/>
    <xf numFmtId="42" fontId="19" fillId="0" borderId="4" xfId="0" applyNumberFormat="1" applyFont="1" applyFill="1" applyBorder="1"/>
    <xf numFmtId="42" fontId="19" fillId="0" borderId="4" xfId="0" applyNumberFormat="1" applyFont="1" applyFill="1" applyBorder="1"/>
    <xf numFmtId="0" fontId="20" fillId="0" borderId="0" xfId="0" applyFont="1" applyFill="1"/>
    <xf numFmtId="0" fontId="19" fillId="0" borderId="5" xfId="0" applyFont="1" applyFill="1" applyBorder="1" applyAlignment="1">
      <alignment horizontal="centerContinuous"/>
    </xf>
    <xf numFmtId="0" fontId="19" fillId="0" borderId="5" xfId="0" applyFont="1" applyFill="1" applyBorder="1" applyAlignment="1">
      <alignment horizontal="centerContinuous"/>
    </xf>
    <xf numFmtId="0" fontId="19" fillId="0" borderId="0" xfId="0" applyFont="1" applyFill="1"/>
    <xf numFmtId="0" fontId="19" fillId="0" borderId="7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37" fontId="21" fillId="0" borderId="0" xfId="0" applyNumberFormat="1" applyFont="1" applyFill="1"/>
    <xf numFmtId="167" fontId="19" fillId="0" borderId="0" xfId="0" applyNumberFormat="1" applyFont="1" applyFill="1" applyAlignment="1">
      <alignment horizontal="left"/>
    </xf>
    <xf numFmtId="10" fontId="19" fillId="0" borderId="0" xfId="0" applyNumberFormat="1" applyFont="1" applyFill="1"/>
    <xf numFmtId="0" fontId="19" fillId="0" borderId="5" xfId="0" applyFont="1" applyFill="1" applyBorder="1" applyAlignment="1">
      <alignment horizontal="center"/>
    </xf>
    <xf numFmtId="0" fontId="23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2" xfId="48" applyFont="1" applyFill="1" applyBorder="1" applyAlignment="1">
      <alignment horizontal="center"/>
    </xf>
    <xf numFmtId="0" fontId="5" fillId="0" borderId="0" xfId="48" applyFill="1"/>
    <xf numFmtId="42" fontId="0" fillId="0" borderId="0" xfId="0" quotePrefix="1" applyNumberFormat="1" applyFill="1" applyAlignment="1">
      <alignment horizontal="center"/>
    </xf>
    <xf numFmtId="42" fontId="0" fillId="0" borderId="0" xfId="0" applyNumberFormat="1" applyFill="1"/>
    <xf numFmtId="42" fontId="5" fillId="0" borderId="0" xfId="48" applyNumberFormat="1" applyFill="1"/>
    <xf numFmtId="42" fontId="0" fillId="0" borderId="0" xfId="49" applyNumberFormat="1" applyFont="1" applyFill="1"/>
    <xf numFmtId="42" fontId="8" fillId="0" borderId="0" xfId="50" applyNumberFormat="1" applyFill="1"/>
    <xf numFmtId="167" fontId="0" fillId="0" borderId="0" xfId="51" applyNumberFormat="1" applyFont="1" applyFill="1"/>
    <xf numFmtId="42" fontId="0" fillId="0" borderId="0" xfId="0" applyNumberFormat="1" applyFill="1" applyAlignment="1">
      <alignment horizontal="center"/>
    </xf>
    <xf numFmtId="42" fontId="8" fillId="0" borderId="0" xfId="52" applyNumberFormat="1" applyFont="1" applyFill="1"/>
    <xf numFmtId="42" fontId="8" fillId="0" borderId="0" xfId="52" applyNumberFormat="1" applyFill="1"/>
    <xf numFmtId="165" fontId="8" fillId="0" borderId="0" xfId="52" applyNumberFormat="1" applyFont="1" applyFill="1"/>
    <xf numFmtId="166" fontId="8" fillId="0" borderId="0" xfId="52" applyNumberFormat="1" applyFill="1"/>
    <xf numFmtId="166" fontId="8" fillId="0" borderId="4" xfId="50" applyNumberFormat="1" applyFill="1" applyBorder="1"/>
    <xf numFmtId="167" fontId="0" fillId="0" borderId="4" xfId="51" applyNumberFormat="1" applyFont="1" applyFill="1" applyBorder="1"/>
    <xf numFmtId="0" fontId="12" fillId="0" borderId="0" xfId="0" applyFont="1" applyFill="1" applyAlignment="1">
      <alignment horizontal="centerContinuous"/>
    </xf>
    <xf numFmtId="169" fontId="5" fillId="0" borderId="6" xfId="0" applyNumberFormat="1" applyFont="1" applyFill="1" applyBorder="1"/>
    <xf numFmtId="165" fontId="37" fillId="0" borderId="0" xfId="1" applyNumberFormat="1" applyFont="1"/>
    <xf numFmtId="0" fontId="19" fillId="2" borderId="5" xfId="0" applyFont="1" applyFill="1" applyBorder="1" applyAlignment="1">
      <alignment horizontal="center"/>
    </xf>
    <xf numFmtId="42" fontId="19" fillId="2" borderId="0" xfId="0" applyNumberFormat="1" applyFont="1" applyFill="1"/>
    <xf numFmtId="41" fontId="19" fillId="2" borderId="0" xfId="0" applyNumberFormat="1" applyFont="1" applyFill="1"/>
    <xf numFmtId="42" fontId="19" fillId="2" borderId="4" xfId="0" applyNumberFormat="1" applyFont="1" applyFill="1" applyBorder="1"/>
    <xf numFmtId="44" fontId="0" fillId="0" borderId="0" xfId="0" applyNumberFormat="1"/>
    <xf numFmtId="44" fontId="0" fillId="0" borderId="0" xfId="0" quotePrefix="1" applyNumberFormat="1" applyFill="1" applyAlignment="1">
      <alignment horizontal="center"/>
    </xf>
    <xf numFmtId="44" fontId="0" fillId="0" borderId="0" xfId="0" applyNumberFormat="1" applyFill="1"/>
    <xf numFmtId="44" fontId="5" fillId="0" borderId="0" xfId="48" applyNumberFormat="1" applyFill="1"/>
    <xf numFmtId="166" fontId="0" fillId="0" borderId="0" xfId="49" applyNumberFormat="1" applyFont="1" applyFill="1"/>
    <xf numFmtId="166" fontId="8" fillId="0" borderId="0" xfId="50" applyNumberFormat="1" applyFill="1"/>
    <xf numFmtId="166" fontId="5" fillId="0" borderId="0" xfId="48" applyNumberFormat="1" applyFill="1"/>
    <xf numFmtId="166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166" fontId="8" fillId="0" borderId="0" xfId="49" applyNumberFormat="1" applyFont="1" applyFill="1"/>
    <xf numFmtId="14" fontId="0" fillId="0" borderId="0" xfId="0" applyNumberFormat="1"/>
    <xf numFmtId="0" fontId="39" fillId="0" borderId="0" xfId="0" applyFont="1"/>
    <xf numFmtId="41" fontId="16" fillId="0" borderId="0" xfId="0" applyNumberFormat="1" applyFont="1" applyFill="1"/>
    <xf numFmtId="0" fontId="17" fillId="0" borderId="0" xfId="0" applyFont="1" applyFill="1" applyAlignment="1">
      <alignment horizontal="right"/>
    </xf>
    <xf numFmtId="0" fontId="0" fillId="0" borderId="0" xfId="0" applyAlignment="1">
      <alignment vertical="top"/>
    </xf>
    <xf numFmtId="14" fontId="0" fillId="20" borderId="3" xfId="0" applyNumberFormat="1" applyFill="1" applyBorder="1" applyAlignment="1">
      <alignment horizontal="right" vertical="top"/>
    </xf>
    <xf numFmtId="0" fontId="0" fillId="20" borderId="3" xfId="0" applyFill="1" applyBorder="1" applyAlignment="1">
      <alignment vertical="top"/>
    </xf>
    <xf numFmtId="4" fontId="0" fillId="20" borderId="3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1" borderId="3" xfId="0" applyFill="1" applyBorder="1" applyAlignment="1">
      <alignment vertical="top"/>
    </xf>
    <xf numFmtId="0" fontId="0" fillId="21" borderId="3" xfId="0" applyFill="1" applyBorder="1" applyAlignment="1">
      <alignment vertical="top" wrapText="1"/>
    </xf>
    <xf numFmtId="168" fontId="19" fillId="0" borderId="10" xfId="0" applyNumberFormat="1" applyFont="1" applyFill="1" applyBorder="1" applyAlignment="1">
      <alignment horizontal="center"/>
    </xf>
    <xf numFmtId="42" fontId="19" fillId="0" borderId="11" xfId="0" applyNumberFormat="1" applyFont="1" applyFill="1" applyBorder="1"/>
    <xf numFmtId="41" fontId="19" fillId="0" borderId="11" xfId="0" applyNumberFormat="1" applyFont="1" applyFill="1" applyBorder="1"/>
    <xf numFmtId="42" fontId="19" fillId="0" borderId="12" xfId="0" applyNumberFormat="1" applyFont="1" applyFill="1" applyBorder="1"/>
    <xf numFmtId="42" fontId="7" fillId="0" borderId="0" xfId="0" applyNumberFormat="1" applyFont="1" applyFill="1"/>
    <xf numFmtId="42" fontId="7" fillId="0" borderId="4" xfId="0" applyNumberFormat="1" applyFont="1" applyFill="1" applyBorder="1"/>
    <xf numFmtId="167" fontId="7" fillId="0" borderId="0" xfId="0" applyNumberFormat="1" applyFont="1" applyFill="1"/>
    <xf numFmtId="167" fontId="7" fillId="0" borderId="4" xfId="0" applyNumberFormat="1" applyFont="1" applyFill="1" applyBorder="1"/>
    <xf numFmtId="10" fontId="16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63">
    <cellStyle name="Comma" xfId="1" builtinId="3"/>
    <cellStyle name="Comma 14" xfId="49"/>
    <cellStyle name="Comma 2" xfId="62"/>
    <cellStyle name="Comma 2 2" xfId="57"/>
    <cellStyle name="Comma 3" xfId="56"/>
    <cellStyle name="Comma 6 2" xfId="52"/>
    <cellStyle name="Currency 11 2" xfId="43"/>
    <cellStyle name="Currency 3" xfId="50"/>
    <cellStyle name="Normal" xfId="0" builtinId="0"/>
    <cellStyle name="Normal - Style1 2 2" xfId="47"/>
    <cellStyle name="Normal 10 3" xfId="42"/>
    <cellStyle name="Normal 2" xfId="2"/>
    <cellStyle name="Normal 2 2 4" xfId="45"/>
    <cellStyle name="Normal 24" xfId="48"/>
    <cellStyle name="Normal 3" xfId="44"/>
    <cellStyle name="Normal 4" xfId="54"/>
    <cellStyle name="Normal 4 2" xfId="55"/>
    <cellStyle name="Normal 4 3" xfId="61"/>
    <cellStyle name="Normal 5" xfId="53"/>
    <cellStyle name="Normal 6" xfId="58"/>
    <cellStyle name="Normal 7" xfId="59"/>
    <cellStyle name="Normal 8" xfId="60"/>
    <cellStyle name="Percent 2" xfId="46"/>
    <cellStyle name="Percent 4" xfId="51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9" defaultPivotStyle="PivotStyleLight16"/>
  <colors>
    <mruColors>
      <color rgb="FFFFCC66"/>
      <color rgb="FF0000FF"/>
      <color rgb="FF66FF66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9">
          <cell r="E9">
            <v>0.58289999999999997</v>
          </cell>
          <cell r="F9">
            <v>0.41710000000000003</v>
          </cell>
        </row>
        <row r="43">
          <cell r="G43">
            <v>0.45991132720047301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B40" sqref="B40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0.7109375" bestFit="1" customWidth="1"/>
    <col min="4" max="4" width="10.5703125" bestFit="1" customWidth="1"/>
    <col min="5" max="5" width="13.5703125" bestFit="1" customWidth="1"/>
    <col min="7" max="8" width="9.28515625" customWidth="1"/>
    <col min="9" max="9" width="10.5703125" bestFit="1" customWidth="1"/>
    <col min="10" max="10" width="10.28515625" bestFit="1" customWidth="1"/>
    <col min="11" max="11" width="13.28515625" bestFit="1" customWidth="1"/>
  </cols>
  <sheetData>
    <row r="1" spans="1:12" ht="12.75" customHeight="1" x14ac:dyDescent="0.2">
      <c r="A1" s="1"/>
      <c r="B1" s="1"/>
      <c r="C1" s="1"/>
      <c r="D1" s="1"/>
      <c r="E1" s="1"/>
    </row>
    <row r="2" spans="1:12" ht="12.75" customHeight="1" x14ac:dyDescent="0.2">
      <c r="A2" s="24"/>
      <c r="B2" s="24"/>
      <c r="C2" s="24"/>
      <c r="D2" s="18"/>
      <c r="E2" s="18"/>
    </row>
    <row r="3" spans="1:12" ht="12.75" customHeight="1" x14ac:dyDescent="0.2">
      <c r="A3" s="31"/>
      <c r="B3" s="31"/>
      <c r="C3" s="31"/>
      <c r="D3" s="31"/>
      <c r="E3" s="31"/>
    </row>
    <row r="4" spans="1:12" ht="12.75" customHeight="1" x14ac:dyDescent="0.2">
      <c r="A4" s="20" t="s">
        <v>26</v>
      </c>
      <c r="B4" s="21"/>
      <c r="C4" s="21"/>
      <c r="D4" s="21"/>
      <c r="E4" s="22"/>
    </row>
    <row r="5" spans="1:12" ht="12.75" customHeight="1" x14ac:dyDescent="0.2">
      <c r="A5" s="21" t="s">
        <v>13</v>
      </c>
      <c r="B5" s="21"/>
      <c r="C5" s="21"/>
      <c r="D5" s="21"/>
      <c r="E5" s="21"/>
    </row>
    <row r="6" spans="1:12" ht="12.75" customHeight="1" x14ac:dyDescent="0.2">
      <c r="A6" s="21" t="s">
        <v>186</v>
      </c>
      <c r="B6" s="21"/>
      <c r="C6" s="21"/>
      <c r="D6" s="21"/>
      <c r="E6" s="23"/>
    </row>
    <row r="7" spans="1:12" ht="12.75" customHeight="1" x14ac:dyDescent="0.2">
      <c r="A7" s="20" t="s">
        <v>29</v>
      </c>
      <c r="B7" s="21"/>
      <c r="C7" s="21"/>
      <c r="D7" s="20"/>
      <c r="E7" s="23"/>
    </row>
    <row r="8" spans="1:12" ht="12.75" customHeight="1" x14ac:dyDescent="0.2">
      <c r="A8" s="24"/>
      <c r="B8" s="25"/>
      <c r="C8" s="25"/>
      <c r="D8" s="24"/>
      <c r="E8" s="24"/>
    </row>
    <row r="9" spans="1:12" ht="12.75" customHeight="1" x14ac:dyDescent="0.2">
      <c r="A9" s="26" t="s">
        <v>0</v>
      </c>
      <c r="B9" s="24"/>
      <c r="C9" s="24"/>
      <c r="D9" s="24"/>
      <c r="E9" s="24"/>
      <c r="L9" s="128"/>
    </row>
    <row r="10" spans="1:12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  <c r="L10" s="128"/>
    </row>
    <row r="11" spans="1:12" ht="12.75" customHeight="1" x14ac:dyDescent="0.2">
      <c r="A11" s="4"/>
      <c r="B11" s="4"/>
      <c r="C11" s="4"/>
      <c r="D11" s="4"/>
      <c r="E11" s="4"/>
      <c r="L11" s="128"/>
    </row>
    <row r="12" spans="1:12" ht="12.75" customHeight="1" x14ac:dyDescent="0.2">
      <c r="A12" s="5">
        <v>1</v>
      </c>
      <c r="B12" s="4" t="s">
        <v>6</v>
      </c>
      <c r="C12" s="46">
        <f>'Main wp'!C5</f>
        <v>129439.18027100687</v>
      </c>
      <c r="D12" s="6">
        <f>'Main wp'!D5</f>
        <v>119457.64840215046</v>
      </c>
      <c r="E12" s="6">
        <f>+D12-C12</f>
        <v>-9981.5318688564148</v>
      </c>
      <c r="L12" s="128"/>
    </row>
    <row r="13" spans="1:12" ht="12.75" customHeight="1" x14ac:dyDescent="0.2">
      <c r="A13" s="5">
        <f t="shared" ref="A13:A20" si="0">A12+1</f>
        <v>2</v>
      </c>
      <c r="B13" s="4"/>
      <c r="C13" s="7"/>
      <c r="D13" s="7"/>
      <c r="E13" s="8"/>
      <c r="L13" s="128"/>
    </row>
    <row r="14" spans="1:12" ht="12.75" customHeight="1" x14ac:dyDescent="0.2">
      <c r="A14" s="5">
        <f t="shared" si="0"/>
        <v>3</v>
      </c>
      <c r="B14" s="4" t="s">
        <v>11</v>
      </c>
      <c r="C14" s="9">
        <f>SUM(C12:C13)</f>
        <v>129439.18027100687</v>
      </c>
      <c r="D14" s="9">
        <f>SUM(D12:D13)</f>
        <v>119457.64840215046</v>
      </c>
      <c r="E14" s="10">
        <f>SUM(E12:E13)</f>
        <v>-9981.5318688564148</v>
      </c>
      <c r="L14" s="128"/>
    </row>
    <row r="15" spans="1:12" ht="12.75" customHeight="1" x14ac:dyDescent="0.2">
      <c r="A15" s="5">
        <f t="shared" si="0"/>
        <v>4</v>
      </c>
      <c r="B15" s="4"/>
      <c r="C15" s="11"/>
      <c r="D15" s="11"/>
      <c r="E15" s="11"/>
      <c r="L15" s="128"/>
    </row>
    <row r="16" spans="1:12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-9981.5318688564148</v>
      </c>
      <c r="L16" s="128"/>
    </row>
    <row r="17" spans="1:12" ht="12.75" customHeight="1" x14ac:dyDescent="0.2">
      <c r="A17" s="5">
        <f t="shared" si="0"/>
        <v>6</v>
      </c>
      <c r="B17" s="4"/>
      <c r="C17" s="11"/>
      <c r="D17" s="11"/>
      <c r="E17" s="12"/>
      <c r="L17" s="128"/>
    </row>
    <row r="18" spans="1:12" ht="12.75" customHeight="1" x14ac:dyDescent="0.2">
      <c r="A18" s="5">
        <f t="shared" si="0"/>
        <v>7</v>
      </c>
      <c r="B18" s="4" t="s">
        <v>7</v>
      </c>
      <c r="C18" s="11"/>
      <c r="D18" s="73">
        <v>0.21</v>
      </c>
      <c r="E18" s="16">
        <f>-E16*D18</f>
        <v>2096.1216924598471</v>
      </c>
      <c r="L18" s="128"/>
    </row>
    <row r="19" spans="1:12" ht="12.75" customHeight="1" x14ac:dyDescent="0.2">
      <c r="A19" s="5">
        <f t="shared" si="0"/>
        <v>8</v>
      </c>
      <c r="B19" s="4"/>
      <c r="C19" s="11"/>
      <c r="D19" s="13"/>
      <c r="E19" s="14"/>
      <c r="L19" s="128"/>
    </row>
    <row r="20" spans="1:12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7885.4101763965682</v>
      </c>
      <c r="L20" s="128"/>
    </row>
    <row r="21" spans="1:12" ht="12.75" customHeight="1" x14ac:dyDescent="0.2">
      <c r="A21" s="4" t="s">
        <v>9</v>
      </c>
      <c r="B21" s="4"/>
      <c r="C21" s="11"/>
      <c r="D21" s="11"/>
      <c r="E21" s="11"/>
      <c r="L21" s="128"/>
    </row>
    <row r="22" spans="1:12" ht="12.75" customHeight="1" x14ac:dyDescent="0.2">
      <c r="L22" s="128"/>
    </row>
    <row r="23" spans="1:12" ht="12.75" customHeight="1" x14ac:dyDescent="0.2">
      <c r="L23" s="128"/>
    </row>
    <row r="24" spans="1:12" ht="12.75" customHeight="1" x14ac:dyDescent="0.2">
      <c r="I24" s="128"/>
      <c r="J24" s="128"/>
      <c r="K24" s="128"/>
      <c r="L24" s="128"/>
    </row>
    <row r="25" spans="1:12" ht="12.75" customHeight="1" x14ac:dyDescent="0.2">
      <c r="I25" s="128"/>
      <c r="J25" s="128"/>
      <c r="K25" s="128"/>
      <c r="L25" s="128"/>
    </row>
    <row r="26" spans="1:12" ht="12.75" customHeight="1" x14ac:dyDescent="0.2">
      <c r="I26" s="128"/>
      <c r="J26" s="128"/>
      <c r="K26" s="128"/>
      <c r="L26" s="128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topLeftCell="A7" zoomScaleNormal="100" workbookViewId="0">
      <selection activeCell="B50" sqref="B50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8" width="9.28515625" customWidth="1"/>
    <col min="9" max="9" width="10.5703125" bestFit="1" customWidth="1"/>
    <col min="10" max="10" width="10.28515625" bestFit="1" customWidth="1"/>
    <col min="11" max="11" width="13.28515625" bestFit="1" customWidth="1"/>
  </cols>
  <sheetData>
    <row r="1" spans="1:5" ht="12.75" customHeight="1" x14ac:dyDescent="0.2">
      <c r="A1" s="1"/>
      <c r="B1" s="1"/>
      <c r="C1" s="1"/>
      <c r="D1" s="1"/>
      <c r="E1" s="1"/>
    </row>
    <row r="2" spans="1:5" ht="12.75" customHeight="1" x14ac:dyDescent="0.2">
      <c r="A2" s="2"/>
      <c r="B2" s="2"/>
      <c r="C2" s="2"/>
      <c r="D2" s="18"/>
      <c r="E2" s="18"/>
    </row>
    <row r="3" spans="1:5" ht="12.75" customHeight="1" x14ac:dyDescent="0.2">
      <c r="A3" s="3"/>
      <c r="B3" s="3"/>
      <c r="C3" s="3"/>
      <c r="D3" s="3"/>
      <c r="E3" s="3"/>
    </row>
    <row r="4" spans="1:5" ht="12.75" customHeight="1" x14ac:dyDescent="0.2">
      <c r="A4" s="20" t="s">
        <v>14</v>
      </c>
      <c r="B4" s="21"/>
      <c r="C4" s="21"/>
      <c r="D4" s="21"/>
      <c r="E4" s="22"/>
    </row>
    <row r="5" spans="1:5" ht="12.75" customHeight="1" x14ac:dyDescent="0.2">
      <c r="A5" s="21" t="str">
        <f>+' Elec'!A5</f>
        <v>DIRECTORS &amp; OFFICERS INSURANCE</v>
      </c>
      <c r="B5" s="21"/>
      <c r="C5" s="21"/>
      <c r="D5" s="21"/>
      <c r="E5" s="21"/>
    </row>
    <row r="6" spans="1:5" ht="12.75" customHeight="1" x14ac:dyDescent="0.2">
      <c r="A6" s="21" t="str">
        <f>' Elec'!A6</f>
        <v>FOR THE TWELVE MONTHS ENDED DECEMBER 31, 2023</v>
      </c>
      <c r="B6" s="21"/>
      <c r="C6" s="21"/>
      <c r="D6" s="21"/>
      <c r="E6" s="23"/>
    </row>
    <row r="7" spans="1:5" ht="12.75" customHeight="1" x14ac:dyDescent="0.2">
      <c r="A7" s="20" t="str">
        <f>' Elec'!A7</f>
        <v>COMMISSION BASIS REPORT</v>
      </c>
      <c r="B7" s="21"/>
      <c r="C7" s="21"/>
      <c r="D7" s="20"/>
      <c r="E7" s="23"/>
    </row>
    <row r="8" spans="1:5" ht="12.75" customHeight="1" x14ac:dyDescent="0.2">
      <c r="A8" s="24"/>
      <c r="B8" s="25"/>
      <c r="C8" s="25"/>
      <c r="D8" s="24"/>
      <c r="E8" s="24"/>
    </row>
    <row r="9" spans="1:5" ht="12.75" customHeight="1" x14ac:dyDescent="0.2">
      <c r="A9" s="26" t="s">
        <v>0</v>
      </c>
      <c r="B9" s="24"/>
      <c r="C9" s="24"/>
      <c r="D9" s="24"/>
      <c r="E9" s="24"/>
    </row>
    <row r="10" spans="1:5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">
      <c r="A11" s="30"/>
      <c r="B11" s="30"/>
      <c r="C11" s="30"/>
      <c r="D11" s="30"/>
      <c r="E11" s="30"/>
    </row>
    <row r="12" spans="1:5" ht="12.75" customHeight="1" x14ac:dyDescent="0.2">
      <c r="A12" s="5">
        <v>1</v>
      </c>
      <c r="B12" s="4" t="s">
        <v>6</v>
      </c>
      <c r="C12" s="46">
        <f>'Main wp'!C6</f>
        <v>92621.516711334654</v>
      </c>
      <c r="D12" s="6">
        <f>'Main wp'!D6</f>
        <v>85479.130465837981</v>
      </c>
      <c r="E12" s="6">
        <f>+D12-C12</f>
        <v>-7142.3862454966729</v>
      </c>
    </row>
    <row r="13" spans="1:5" ht="12.75" customHeight="1" x14ac:dyDescent="0.2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">
      <c r="A14" s="5">
        <f>A13+1</f>
        <v>3</v>
      </c>
      <c r="B14" s="4" t="s">
        <v>11</v>
      </c>
      <c r="C14" s="9">
        <f>SUM(C12:C13)</f>
        <v>92621.516711334654</v>
      </c>
      <c r="D14" s="9">
        <f>SUM(D12:D13)</f>
        <v>85479.130465837981</v>
      </c>
      <c r="E14" s="10">
        <f>SUM(E12:E13)</f>
        <v>-7142.3862454966729</v>
      </c>
    </row>
    <row r="15" spans="1:5" ht="12.75" customHeight="1" x14ac:dyDescent="0.2">
      <c r="A15" s="5">
        <f t="shared" si="0"/>
        <v>4</v>
      </c>
      <c r="B15" s="4"/>
      <c r="C15" s="11"/>
      <c r="D15" s="11"/>
      <c r="E15" s="11"/>
    </row>
    <row r="16" spans="1:5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-7142.3862454966729</v>
      </c>
    </row>
    <row r="17" spans="1:5" ht="12.75" customHeight="1" x14ac:dyDescent="0.2">
      <c r="A17" s="5">
        <f t="shared" si="0"/>
        <v>6</v>
      </c>
      <c r="B17" s="4"/>
      <c r="C17" s="11"/>
      <c r="D17" s="11"/>
      <c r="E17" s="12"/>
    </row>
    <row r="18" spans="1:5" ht="12.75" customHeight="1" x14ac:dyDescent="0.2">
      <c r="A18" s="5">
        <f t="shared" si="0"/>
        <v>7</v>
      </c>
      <c r="B18" s="4" t="s">
        <v>7</v>
      </c>
      <c r="C18" s="11"/>
      <c r="D18" s="73">
        <v>0.21</v>
      </c>
      <c r="E18" s="16">
        <f>-E16*D18</f>
        <v>1499.9011115543012</v>
      </c>
    </row>
    <row r="19" spans="1:5" ht="12.75" customHeight="1" x14ac:dyDescent="0.2">
      <c r="A19" s="5">
        <f t="shared" si="0"/>
        <v>8</v>
      </c>
      <c r="B19" s="4"/>
      <c r="C19" s="11"/>
      <c r="D19" s="13"/>
      <c r="E19" s="14"/>
    </row>
    <row r="20" spans="1:5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5642.4851339423712</v>
      </c>
    </row>
    <row r="21" spans="1:5" ht="12.75" customHeight="1" x14ac:dyDescent="0.2">
      <c r="A21" s="4" t="s">
        <v>9</v>
      </c>
      <c r="B21" s="4"/>
      <c r="C21" s="11"/>
      <c r="D21" s="11"/>
      <c r="E21" s="11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B46" sqref="B46"/>
    </sheetView>
  </sheetViews>
  <sheetFormatPr defaultColWidth="8.7109375" defaultRowHeight="12.75" customHeight="1" outlineLevelRow="1" x14ac:dyDescent="0.2"/>
  <cols>
    <col min="1" max="1" width="21.5703125" customWidth="1"/>
    <col min="2" max="2" width="10.7109375" bestFit="1" customWidth="1"/>
    <col min="3" max="3" width="15.28515625" bestFit="1" customWidth="1"/>
    <col min="4" max="4" width="10" bestFit="1" customWidth="1"/>
    <col min="5" max="5" width="11.7109375" customWidth="1"/>
    <col min="6" max="6" width="11.42578125" customWidth="1"/>
    <col min="7" max="13" width="9" bestFit="1" customWidth="1"/>
    <col min="14" max="14" width="13.42578125" bestFit="1" customWidth="1"/>
    <col min="15" max="15" width="17" customWidth="1"/>
    <col min="16" max="16" width="20.5703125" bestFit="1" customWidth="1"/>
    <col min="17" max="17" width="15.28515625" bestFit="1" customWidth="1"/>
    <col min="18" max="18" width="9.7109375" bestFit="1" customWidth="1"/>
  </cols>
  <sheetData>
    <row r="1" spans="1:32" ht="15" x14ac:dyDescent="0.25">
      <c r="A1" s="85"/>
      <c r="B1" s="85"/>
      <c r="C1" s="74"/>
      <c r="D1" s="85"/>
      <c r="E1" s="85"/>
      <c r="F1" s="85"/>
      <c r="G1" s="85"/>
      <c r="H1" s="85"/>
      <c r="I1" s="85"/>
      <c r="J1" s="85"/>
      <c r="K1" s="85"/>
      <c r="L1" s="85"/>
      <c r="M1" s="75" t="s">
        <v>83</v>
      </c>
      <c r="N1" s="91"/>
      <c r="O1" s="76"/>
      <c r="P1" s="76"/>
      <c r="Q1" s="76"/>
      <c r="R1" s="32"/>
      <c r="S1" s="32"/>
    </row>
    <row r="2" spans="1:32" ht="15" x14ac:dyDescent="0.25">
      <c r="A2" s="85"/>
      <c r="B2" s="85"/>
      <c r="C2" s="74"/>
      <c r="D2" s="85"/>
      <c r="E2" s="85"/>
      <c r="F2" s="85"/>
      <c r="G2" s="85"/>
      <c r="H2" s="85"/>
      <c r="I2" s="85"/>
      <c r="J2" s="85"/>
      <c r="K2" s="85"/>
      <c r="L2" s="85"/>
      <c r="M2" s="147">
        <f>[2]Lead!$G$43</f>
        <v>0.45991132720047301</v>
      </c>
      <c r="N2" s="76"/>
      <c r="O2" s="75" t="s">
        <v>91</v>
      </c>
      <c r="P2" s="75" t="s">
        <v>89</v>
      </c>
      <c r="Q2" s="76"/>
      <c r="R2" s="32"/>
      <c r="S2" s="32"/>
    </row>
    <row r="3" spans="1:32" ht="15" x14ac:dyDescent="0.25">
      <c r="A3" s="75" t="s">
        <v>35</v>
      </c>
      <c r="B3" s="85"/>
      <c r="C3" s="85"/>
      <c r="D3" s="85"/>
      <c r="E3" s="75" t="s">
        <v>5</v>
      </c>
      <c r="F3" s="85"/>
      <c r="G3" s="85"/>
      <c r="H3" s="85"/>
      <c r="I3" s="85"/>
      <c r="J3" s="85"/>
      <c r="K3" s="85"/>
      <c r="L3" s="85"/>
      <c r="M3" s="85"/>
      <c r="N3" s="76"/>
      <c r="O3" s="75" t="s">
        <v>92</v>
      </c>
      <c r="P3" s="75" t="s">
        <v>90</v>
      </c>
      <c r="Q3" s="76"/>
      <c r="R3" s="32"/>
      <c r="S3" s="32"/>
    </row>
    <row r="4" spans="1:32" ht="15" x14ac:dyDescent="0.25">
      <c r="A4" s="75" t="s">
        <v>82</v>
      </c>
      <c r="B4" s="85"/>
      <c r="C4" s="92" t="s">
        <v>36</v>
      </c>
      <c r="D4" s="92" t="s">
        <v>4</v>
      </c>
      <c r="E4" s="92" t="s">
        <v>37</v>
      </c>
      <c r="F4" s="85"/>
      <c r="G4" s="85"/>
      <c r="H4" s="85"/>
      <c r="I4" s="85"/>
      <c r="J4" s="85"/>
      <c r="K4" s="85"/>
      <c r="L4" s="85"/>
      <c r="M4" s="85"/>
      <c r="N4" s="92" t="s">
        <v>36</v>
      </c>
      <c r="O4" s="92" t="s">
        <v>87</v>
      </c>
      <c r="P4" s="113" t="s">
        <v>88</v>
      </c>
      <c r="Q4" s="76"/>
      <c r="R4" s="32"/>
      <c r="S4" s="32"/>
    </row>
    <row r="5" spans="1:32" ht="15" x14ac:dyDescent="0.25">
      <c r="A5" s="147">
        <f>[2]Lead!$E$9</f>
        <v>0.58289999999999997</v>
      </c>
      <c r="B5" s="85" t="s">
        <v>38</v>
      </c>
      <c r="C5" s="78">
        <f>N13*M2*A5</f>
        <v>129439.18027100687</v>
      </c>
      <c r="D5" s="78">
        <f>O18*M2*A5</f>
        <v>119457.64840215046</v>
      </c>
      <c r="E5" s="78">
        <f>D5-C5</f>
        <v>-9981.5318688564148</v>
      </c>
      <c r="F5" s="85"/>
      <c r="G5" s="85"/>
      <c r="H5" s="85"/>
      <c r="I5" s="85"/>
      <c r="J5" s="85"/>
      <c r="K5" s="85"/>
      <c r="L5" s="85"/>
      <c r="M5" s="85" t="s">
        <v>39</v>
      </c>
      <c r="N5" s="77">
        <f>N7*M2</f>
        <v>222060.69698234153</v>
      </c>
      <c r="O5" s="77">
        <f>O7*M2</f>
        <v>204936.77886798844</v>
      </c>
      <c r="P5" s="114">
        <f>P7*M2</f>
        <v>207003.86856708201</v>
      </c>
      <c r="Q5" s="76"/>
      <c r="R5" s="32"/>
      <c r="S5" s="32"/>
    </row>
    <row r="6" spans="1:32" ht="15" x14ac:dyDescent="0.25">
      <c r="A6" s="147">
        <f>[2]Lead!$F$9</f>
        <v>0.41710000000000003</v>
      </c>
      <c r="B6" s="85" t="s">
        <v>40</v>
      </c>
      <c r="C6" s="79">
        <f>N13*M2*A6</f>
        <v>92621.516711334654</v>
      </c>
      <c r="D6" s="79">
        <f>O18*M2*A6</f>
        <v>85479.130465837981</v>
      </c>
      <c r="E6" s="79">
        <f>D6-C6</f>
        <v>-7142.3862454966729</v>
      </c>
      <c r="F6" s="85"/>
      <c r="G6" s="85"/>
      <c r="H6" s="85"/>
      <c r="I6" s="85"/>
      <c r="J6" s="85"/>
      <c r="K6" s="85"/>
      <c r="L6" s="85"/>
      <c r="M6" s="85" t="s">
        <v>41</v>
      </c>
      <c r="N6" s="79">
        <f>N7-N5</f>
        <v>260773.02301765839</v>
      </c>
      <c r="O6" s="79">
        <f>O7-O5</f>
        <v>240663.85487908503</v>
      </c>
      <c r="P6" s="115">
        <f>P7-P5</f>
        <v>243091.30483761666</v>
      </c>
      <c r="Q6" s="76"/>
      <c r="R6" s="32"/>
      <c r="S6" s="32"/>
    </row>
    <row r="7" spans="1:32" ht="15.75" thickBot="1" x14ac:dyDescent="0.3">
      <c r="A7" s="85"/>
      <c r="B7" s="85"/>
      <c r="C7" s="81">
        <f>SUM(C5:C6)</f>
        <v>222060.69698234153</v>
      </c>
      <c r="D7" s="81">
        <f t="shared" ref="D7" si="0">SUM(D5:D6)</f>
        <v>204936.77886798844</v>
      </c>
      <c r="E7" s="81">
        <f>SUM(E5:E6)</f>
        <v>-17123.918114353088</v>
      </c>
      <c r="F7" s="85"/>
      <c r="G7" s="85"/>
      <c r="H7" s="85"/>
      <c r="I7" s="85"/>
      <c r="J7" s="85"/>
      <c r="K7" s="85"/>
      <c r="L7" s="85"/>
      <c r="M7" s="85"/>
      <c r="N7" s="81">
        <f>N13</f>
        <v>482833.71999999991</v>
      </c>
      <c r="O7" s="81">
        <f>O18</f>
        <v>445600.63374707347</v>
      </c>
      <c r="P7" s="116">
        <f>N23</f>
        <v>450095.17340469867</v>
      </c>
      <c r="Q7" s="76"/>
      <c r="R7" s="32"/>
      <c r="S7" s="32"/>
    </row>
    <row r="8" spans="1:32" ht="15.75" thickTop="1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76"/>
      <c r="O8" s="76"/>
      <c r="P8" s="76"/>
      <c r="Q8" s="76"/>
      <c r="R8" s="32"/>
      <c r="S8" s="32"/>
    </row>
    <row r="9" spans="1:32" ht="15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32"/>
      <c r="S9" s="32"/>
    </row>
    <row r="10" spans="1:32" ht="15.75" thickBot="1" x14ac:dyDescent="0.3">
      <c r="A10" s="76"/>
      <c r="B10" s="82" t="s">
        <v>78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32"/>
      <c r="S10" s="32"/>
    </row>
    <row r="11" spans="1:32" ht="15.75" thickBot="1" x14ac:dyDescent="0.3">
      <c r="A11" s="83"/>
      <c r="B11" s="139">
        <v>44957</v>
      </c>
      <c r="C11" s="139">
        <v>44985</v>
      </c>
      <c r="D11" s="139">
        <v>45016</v>
      </c>
      <c r="E11" s="139">
        <v>45046</v>
      </c>
      <c r="F11" s="139">
        <v>45077</v>
      </c>
      <c r="G11" s="139">
        <v>45107</v>
      </c>
      <c r="H11" s="139">
        <v>45138</v>
      </c>
      <c r="I11" s="139">
        <v>45169</v>
      </c>
      <c r="J11" s="139">
        <v>45199</v>
      </c>
      <c r="K11" s="139">
        <v>45230</v>
      </c>
      <c r="L11" s="139">
        <v>45260</v>
      </c>
      <c r="M11" s="139">
        <v>45291</v>
      </c>
      <c r="N11" s="139" t="s">
        <v>185</v>
      </c>
      <c r="O11" s="84" t="s">
        <v>42</v>
      </c>
      <c r="P11" s="84"/>
      <c r="Q11" s="76"/>
      <c r="S11" s="32"/>
    </row>
    <row r="12" spans="1:32" ht="15" x14ac:dyDescent="0.25">
      <c r="A12" s="85" t="s">
        <v>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76"/>
      <c r="P12" s="76"/>
      <c r="Q12" s="130" t="s">
        <v>114</v>
      </c>
      <c r="S12" s="32"/>
    </row>
    <row r="13" spans="1:32" ht="15" x14ac:dyDescent="0.25">
      <c r="A13" s="85" t="s">
        <v>120</v>
      </c>
      <c r="B13" s="78">
        <f t="array" ref="B13:I13">TRANSPOSE('9250635'!E2:E9)</f>
        <v>44190.85</v>
      </c>
      <c r="C13" s="78">
        <v>44190.85</v>
      </c>
      <c r="D13" s="78">
        <v>44190.85</v>
      </c>
      <c r="E13" s="140">
        <v>44190.85</v>
      </c>
      <c r="F13" s="78">
        <v>38258.79</v>
      </c>
      <c r="G13" s="78">
        <v>38258.79</v>
      </c>
      <c r="H13" s="78">
        <v>38258.79</v>
      </c>
      <c r="I13" s="78">
        <v>38258.79</v>
      </c>
      <c r="J13" s="78">
        <f t="array" ref="J13:M13">TRANSPOSE('9250635'!E11:E14)</f>
        <v>38258.79</v>
      </c>
      <c r="K13" s="78">
        <v>38258.79</v>
      </c>
      <c r="L13" s="78">
        <v>38258.79</v>
      </c>
      <c r="M13" s="78">
        <v>38258.79</v>
      </c>
      <c r="N13" s="78">
        <f>SUM(B13:M13)</f>
        <v>482833.71999999991</v>
      </c>
      <c r="O13" s="86" t="s">
        <v>44</v>
      </c>
      <c r="P13" s="86" t="s">
        <v>5</v>
      </c>
      <c r="Q13" s="129">
        <f>SUM('9250635'!E2:E14)-'9250635'!E10-'Main wp'!N13</f>
        <v>0</v>
      </c>
      <c r="S13" s="32"/>
    </row>
    <row r="14" spans="1:32" ht="15" x14ac:dyDescent="0.25">
      <c r="A14" s="85" t="s">
        <v>121</v>
      </c>
      <c r="B14" s="79">
        <f t="array" ref="B14:M14">TRANSPOSE('18600104'!E2:E13)</f>
        <v>3634.75</v>
      </c>
      <c r="C14" s="79">
        <v>3634.75</v>
      </c>
      <c r="D14" s="79">
        <v>3634.75</v>
      </c>
      <c r="E14" s="141">
        <v>3634.75</v>
      </c>
      <c r="F14" s="79">
        <v>11043.78</v>
      </c>
      <c r="G14" s="79">
        <v>11043.78</v>
      </c>
      <c r="H14" s="79">
        <v>11043.78</v>
      </c>
      <c r="I14" s="79">
        <v>11043.78</v>
      </c>
      <c r="J14" s="79">
        <v>11043.78</v>
      </c>
      <c r="K14" s="79">
        <v>11043.78</v>
      </c>
      <c r="L14" s="79">
        <v>11043.78</v>
      </c>
      <c r="M14" s="79">
        <v>11043.78</v>
      </c>
      <c r="N14" s="79">
        <f>SUM(B14:M14)</f>
        <v>102889.23999999999</v>
      </c>
      <c r="O14" s="87" t="s">
        <v>46</v>
      </c>
      <c r="P14" s="87" t="s">
        <v>47</v>
      </c>
      <c r="Q14" s="129">
        <f>'18600104'!E14-'Main wp'!N14</f>
        <v>0</v>
      </c>
      <c r="S14" s="32"/>
      <c r="AF14" s="127"/>
    </row>
    <row r="15" spans="1:32" ht="15.75" thickBot="1" x14ac:dyDescent="0.3">
      <c r="A15" s="85" t="s">
        <v>48</v>
      </c>
      <c r="B15" s="81">
        <f>SUM(B13:B14)</f>
        <v>47825.599999999999</v>
      </c>
      <c r="C15" s="81">
        <f t="shared" ref="C15:M15" si="1">SUM(C13:C14)</f>
        <v>47825.599999999999</v>
      </c>
      <c r="D15" s="81">
        <f t="shared" si="1"/>
        <v>47825.599999999999</v>
      </c>
      <c r="E15" s="142">
        <f t="shared" si="1"/>
        <v>47825.599999999999</v>
      </c>
      <c r="F15" s="81">
        <f t="shared" si="1"/>
        <v>49302.57</v>
      </c>
      <c r="G15" s="81">
        <f t="shared" si="1"/>
        <v>49302.57</v>
      </c>
      <c r="H15" s="81">
        <f t="shared" si="1"/>
        <v>49302.57</v>
      </c>
      <c r="I15" s="81">
        <f t="shared" si="1"/>
        <v>49302.57</v>
      </c>
      <c r="J15" s="81">
        <f t="shared" si="1"/>
        <v>49302.57</v>
      </c>
      <c r="K15" s="81">
        <f t="shared" si="1"/>
        <v>49302.57</v>
      </c>
      <c r="L15" s="81">
        <f t="shared" si="1"/>
        <v>49302.57</v>
      </c>
      <c r="M15" s="81">
        <f t="shared" si="1"/>
        <v>49302.57</v>
      </c>
      <c r="N15" s="81">
        <f>SUM(N13:N14)</f>
        <v>585722.96</v>
      </c>
      <c r="O15" s="88" t="s">
        <v>42</v>
      </c>
      <c r="P15" s="88" t="s">
        <v>42</v>
      </c>
      <c r="Q15" s="76"/>
      <c r="S15" s="32"/>
    </row>
    <row r="16" spans="1:32" ht="15.75" thickTop="1" x14ac:dyDescent="0.25">
      <c r="A16" s="85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9">
        <v>0</v>
      </c>
      <c r="O16" s="75" t="s">
        <v>49</v>
      </c>
      <c r="P16" s="75" t="s">
        <v>49</v>
      </c>
      <c r="Q16" s="76"/>
      <c r="S16" s="32"/>
    </row>
    <row r="17" spans="1:19" ht="15" x14ac:dyDescent="0.25">
      <c r="A17" s="85" t="s">
        <v>85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5" t="s">
        <v>50</v>
      </c>
      <c r="P17" s="75" t="s">
        <v>50</v>
      </c>
      <c r="Q17" s="76"/>
      <c r="R17" s="32"/>
      <c r="S17" s="32"/>
    </row>
    <row r="18" spans="1:19" ht="15" x14ac:dyDescent="0.25">
      <c r="A18" s="85" t="s">
        <v>76</v>
      </c>
      <c r="B18" s="78">
        <f>B15*$D$35</f>
        <v>36384.296202651909</v>
      </c>
      <c r="C18" s="78">
        <f>C15*$D$35</f>
        <v>36384.296202651909</v>
      </c>
      <c r="D18" s="78">
        <f t="shared" ref="D18:M18" si="2">D15*$D$35</f>
        <v>36384.296202651909</v>
      </c>
      <c r="E18" s="140">
        <f t="shared" si="2"/>
        <v>36384.296202651909</v>
      </c>
      <c r="F18" s="78">
        <f>F15*$D$35</f>
        <v>37507.93111705823</v>
      </c>
      <c r="G18" s="78">
        <f t="shared" si="2"/>
        <v>37507.93111705823</v>
      </c>
      <c r="H18" s="78">
        <f t="shared" si="2"/>
        <v>37507.93111705823</v>
      </c>
      <c r="I18" s="78">
        <f t="shared" si="2"/>
        <v>37507.93111705823</v>
      </c>
      <c r="J18" s="78">
        <f t="shared" si="2"/>
        <v>37507.93111705823</v>
      </c>
      <c r="K18" s="78">
        <f t="shared" si="2"/>
        <v>37507.93111705823</v>
      </c>
      <c r="L18" s="78">
        <f t="shared" si="2"/>
        <v>37507.93111705823</v>
      </c>
      <c r="M18" s="78">
        <f t="shared" si="2"/>
        <v>37507.93111705823</v>
      </c>
      <c r="N18" s="78">
        <f>SUM(B18:M18)</f>
        <v>445600.63374707341</v>
      </c>
      <c r="O18" s="77">
        <f>N20*D35</f>
        <v>445600.63374707347</v>
      </c>
      <c r="P18" s="78">
        <f>O18-N13</f>
        <v>-37233.086252926441</v>
      </c>
      <c r="Q18" s="90">
        <f>O18/N20</f>
        <v>0.76077030298944315</v>
      </c>
      <c r="R18" s="32"/>
      <c r="S18" s="32"/>
    </row>
    <row r="19" spans="1:19" ht="15" x14ac:dyDescent="0.25">
      <c r="A19" s="85" t="s">
        <v>77</v>
      </c>
      <c r="B19" s="79">
        <f>B15*$D$36</f>
        <v>11441.303797348088</v>
      </c>
      <c r="C19" s="79">
        <f t="shared" ref="C19:M19" si="3">C15*$D$36</f>
        <v>11441.303797348088</v>
      </c>
      <c r="D19" s="79">
        <f t="shared" si="3"/>
        <v>11441.303797348088</v>
      </c>
      <c r="E19" s="141">
        <f t="shared" si="3"/>
        <v>11441.303797348088</v>
      </c>
      <c r="F19" s="79">
        <f t="shared" si="3"/>
        <v>11794.63888294177</v>
      </c>
      <c r="G19" s="79">
        <f t="shared" si="3"/>
        <v>11794.63888294177</v>
      </c>
      <c r="H19" s="79">
        <f t="shared" si="3"/>
        <v>11794.63888294177</v>
      </c>
      <c r="I19" s="79">
        <f t="shared" si="3"/>
        <v>11794.63888294177</v>
      </c>
      <c r="J19" s="79">
        <f t="shared" si="3"/>
        <v>11794.63888294177</v>
      </c>
      <c r="K19" s="79">
        <f t="shared" si="3"/>
        <v>11794.63888294177</v>
      </c>
      <c r="L19" s="79">
        <f t="shared" si="3"/>
        <v>11794.63888294177</v>
      </c>
      <c r="M19" s="79">
        <f t="shared" si="3"/>
        <v>11794.63888294177</v>
      </c>
      <c r="N19" s="79">
        <f>SUM(B19:M19)</f>
        <v>140122.32625292652</v>
      </c>
      <c r="O19" s="79">
        <f>N20*D36</f>
        <v>140122.32625292649</v>
      </c>
      <c r="P19" s="79">
        <f>O19-N14</f>
        <v>37233.0862529265</v>
      </c>
      <c r="Q19" s="90">
        <f>O19/N20</f>
        <v>0.23922969701055682</v>
      </c>
      <c r="R19" s="32"/>
      <c r="S19" s="32"/>
    </row>
    <row r="20" spans="1:19" ht="15.75" thickBot="1" x14ac:dyDescent="0.3">
      <c r="A20" s="85" t="s">
        <v>48</v>
      </c>
      <c r="B20" s="81">
        <f>SUM(B18:B19)</f>
        <v>47825.599999999999</v>
      </c>
      <c r="C20" s="81">
        <f t="shared" ref="C20:N20" si="4">SUM(C18:C19)</f>
        <v>47825.599999999999</v>
      </c>
      <c r="D20" s="81">
        <f>SUM(D18:D19)</f>
        <v>47825.599999999999</v>
      </c>
      <c r="E20" s="142">
        <f t="shared" si="4"/>
        <v>47825.599999999999</v>
      </c>
      <c r="F20" s="81">
        <f t="shared" si="4"/>
        <v>49302.57</v>
      </c>
      <c r="G20" s="81">
        <f t="shared" si="4"/>
        <v>49302.57</v>
      </c>
      <c r="H20" s="81">
        <f>SUM(H18:H19)</f>
        <v>49302.57</v>
      </c>
      <c r="I20" s="81">
        <f t="shared" si="4"/>
        <v>49302.57</v>
      </c>
      <c r="J20" s="81">
        <f>SUM(J18:J19)</f>
        <v>49302.57</v>
      </c>
      <c r="K20" s="81">
        <f t="shared" si="4"/>
        <v>49302.57</v>
      </c>
      <c r="L20" s="81">
        <f>SUM(L18:L19)</f>
        <v>49302.57</v>
      </c>
      <c r="M20" s="81">
        <f t="shared" si="4"/>
        <v>49302.57</v>
      </c>
      <c r="N20" s="81">
        <f t="shared" si="4"/>
        <v>585722.96</v>
      </c>
      <c r="O20" s="80">
        <f>SUM(O18:O19)</f>
        <v>585722.96</v>
      </c>
      <c r="P20" s="80">
        <f>SUM(P18:P19)</f>
        <v>5.8207660913467407E-11</v>
      </c>
      <c r="Q20" s="76"/>
      <c r="R20" s="32"/>
      <c r="S20" s="32"/>
    </row>
    <row r="21" spans="1:19" ht="15.75" thickTop="1" x14ac:dyDescent="0.2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5"/>
      <c r="O21" s="34"/>
      <c r="P21" s="34"/>
      <c r="Q21" s="34"/>
      <c r="R21" s="32"/>
      <c r="S21" s="32"/>
    </row>
    <row r="22" spans="1:19" ht="15" hidden="1" outlineLevel="1" x14ac:dyDescent="0.25">
      <c r="A22" s="37" t="s">
        <v>84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 t="s">
        <v>86</v>
      </c>
      <c r="P22" s="35"/>
      <c r="Q22" s="34"/>
      <c r="R22" s="32"/>
      <c r="S22" s="32"/>
    </row>
    <row r="23" spans="1:19" ht="15" hidden="1" outlineLevel="1" x14ac:dyDescent="0.25">
      <c r="A23" s="37" t="s">
        <v>76</v>
      </c>
      <c r="B23" s="143">
        <f>$F$18</f>
        <v>37507.93111705823</v>
      </c>
      <c r="C23" s="143">
        <f t="shared" ref="C23:M23" si="5">$F$18</f>
        <v>37507.93111705823</v>
      </c>
      <c r="D23" s="143">
        <f t="shared" si="5"/>
        <v>37507.93111705823</v>
      </c>
      <c r="E23" s="143">
        <f t="shared" si="5"/>
        <v>37507.93111705823</v>
      </c>
      <c r="F23" s="143">
        <f t="shared" si="5"/>
        <v>37507.93111705823</v>
      </c>
      <c r="G23" s="143">
        <f t="shared" si="5"/>
        <v>37507.93111705823</v>
      </c>
      <c r="H23" s="143">
        <f t="shared" si="5"/>
        <v>37507.93111705823</v>
      </c>
      <c r="I23" s="143">
        <f t="shared" si="5"/>
        <v>37507.93111705823</v>
      </c>
      <c r="J23" s="143">
        <f t="shared" si="5"/>
        <v>37507.93111705823</v>
      </c>
      <c r="K23" s="143">
        <f t="shared" si="5"/>
        <v>37507.93111705823</v>
      </c>
      <c r="L23" s="143">
        <f t="shared" si="5"/>
        <v>37507.93111705823</v>
      </c>
      <c r="M23" s="143">
        <f t="shared" si="5"/>
        <v>37507.93111705823</v>
      </c>
      <c r="N23" s="143">
        <f>SUM(B23:M23)</f>
        <v>450095.17340469867</v>
      </c>
      <c r="O23" s="53">
        <f>N23</f>
        <v>450095.17340469867</v>
      </c>
      <c r="P23" s="55">
        <f>O23-N23</f>
        <v>0</v>
      </c>
      <c r="Q23" s="58">
        <f>O23/N25</f>
        <v>0.76077030298944315</v>
      </c>
      <c r="R23" s="41"/>
      <c r="S23" s="41"/>
    </row>
    <row r="24" spans="1:19" ht="15" hidden="1" outlineLevel="1" x14ac:dyDescent="0.25">
      <c r="A24" s="37" t="s">
        <v>77</v>
      </c>
      <c r="B24" s="36">
        <f>$F$19</f>
        <v>11794.63888294177</v>
      </c>
      <c r="C24" s="36">
        <f t="shared" ref="C24:M24" si="6">$F$19</f>
        <v>11794.63888294177</v>
      </c>
      <c r="D24" s="36">
        <f t="shared" si="6"/>
        <v>11794.63888294177</v>
      </c>
      <c r="E24" s="36">
        <f t="shared" si="6"/>
        <v>11794.63888294177</v>
      </c>
      <c r="F24" s="36">
        <f t="shared" si="6"/>
        <v>11794.63888294177</v>
      </c>
      <c r="G24" s="36">
        <f t="shared" si="6"/>
        <v>11794.63888294177</v>
      </c>
      <c r="H24" s="36">
        <f t="shared" si="6"/>
        <v>11794.63888294177</v>
      </c>
      <c r="I24" s="36">
        <f t="shared" si="6"/>
        <v>11794.63888294177</v>
      </c>
      <c r="J24" s="36">
        <f t="shared" si="6"/>
        <v>11794.63888294177</v>
      </c>
      <c r="K24" s="36">
        <f t="shared" si="6"/>
        <v>11794.63888294177</v>
      </c>
      <c r="L24" s="36">
        <f t="shared" si="6"/>
        <v>11794.63888294177</v>
      </c>
      <c r="M24" s="36">
        <f t="shared" si="6"/>
        <v>11794.63888294177</v>
      </c>
      <c r="N24" s="36">
        <f>SUM(B24:M24)</f>
        <v>141535.66659530124</v>
      </c>
      <c r="O24" s="54">
        <f>N24</f>
        <v>141535.66659530124</v>
      </c>
      <c r="P24" s="54">
        <f>O24-N24</f>
        <v>0</v>
      </c>
      <c r="Q24" s="58">
        <f>O24/N25</f>
        <v>0.23922969701055691</v>
      </c>
      <c r="R24" s="41"/>
      <c r="S24" s="41"/>
    </row>
    <row r="25" spans="1:19" ht="15.75" hidden="1" outlineLevel="1" thickBot="1" x14ac:dyDescent="0.3">
      <c r="A25" s="37" t="s">
        <v>48</v>
      </c>
      <c r="B25" s="144">
        <f>SUM(B23:B24)</f>
        <v>49302.57</v>
      </c>
      <c r="C25" s="144">
        <f t="shared" ref="C25" si="7">SUM(C23:C24)</f>
        <v>49302.57</v>
      </c>
      <c r="D25" s="144">
        <f>SUM(D23:D24)</f>
        <v>49302.57</v>
      </c>
      <c r="E25" s="144">
        <f t="shared" ref="E25:G25" si="8">SUM(E23:E24)</f>
        <v>49302.57</v>
      </c>
      <c r="F25" s="144">
        <f t="shared" si="8"/>
        <v>49302.57</v>
      </c>
      <c r="G25" s="144">
        <f t="shared" si="8"/>
        <v>49302.57</v>
      </c>
      <c r="H25" s="144">
        <f>SUM(H23:H24)</f>
        <v>49302.57</v>
      </c>
      <c r="I25" s="144">
        <f t="shared" ref="I25" si="9">SUM(I23:I24)</f>
        <v>49302.57</v>
      </c>
      <c r="J25" s="144">
        <f>SUM(J23:J24)</f>
        <v>49302.57</v>
      </c>
      <c r="K25" s="144">
        <f t="shared" ref="K25" si="10">SUM(K23:K24)</f>
        <v>49302.57</v>
      </c>
      <c r="L25" s="144">
        <f>SUM(L23:L24)</f>
        <v>49302.57</v>
      </c>
      <c r="M25" s="144">
        <f t="shared" ref="M25:N25" si="11">SUM(M23:M24)</f>
        <v>49302.57</v>
      </c>
      <c r="N25" s="144">
        <f t="shared" si="11"/>
        <v>591630.83999999985</v>
      </c>
      <c r="O25" s="56">
        <f>SUM(O23:O24)</f>
        <v>591630.83999999985</v>
      </c>
      <c r="P25" s="56">
        <f>SUM(P23:P24)</f>
        <v>0</v>
      </c>
      <c r="Q25" s="41"/>
      <c r="R25" s="41"/>
      <c r="S25" s="41"/>
    </row>
    <row r="26" spans="1:19" ht="15.75" hidden="1" outlineLevel="1" thickTop="1" x14ac:dyDescent="0.25">
      <c r="A26" s="3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4"/>
      <c r="R26" s="32"/>
      <c r="S26" s="32"/>
    </row>
    <row r="27" spans="1:19" ht="15" hidden="1" outlineLevel="1" x14ac:dyDescent="0.25">
      <c r="A27" s="37" t="s">
        <v>51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/>
      <c r="P27" s="34"/>
      <c r="Q27" s="41" t="s">
        <v>52</v>
      </c>
      <c r="R27" s="53">
        <f>O28*M2</f>
        <v>-17123.918114353088</v>
      </c>
      <c r="S27" s="59" t="s">
        <v>91</v>
      </c>
    </row>
    <row r="28" spans="1:19" ht="15" hidden="1" outlineLevel="1" x14ac:dyDescent="0.25">
      <c r="A28" s="37" t="s">
        <v>43</v>
      </c>
      <c r="B28" s="143">
        <f>B23-B18</f>
        <v>1123.6349144063206</v>
      </c>
      <c r="C28" s="143">
        <f t="shared" ref="C28:M28" si="12">C23-C18</f>
        <v>1123.6349144063206</v>
      </c>
      <c r="D28" s="143">
        <f t="shared" si="12"/>
        <v>1123.6349144063206</v>
      </c>
      <c r="E28" s="143">
        <f t="shared" si="12"/>
        <v>1123.6349144063206</v>
      </c>
      <c r="F28" s="143">
        <f t="shared" si="12"/>
        <v>0</v>
      </c>
      <c r="G28" s="143">
        <f t="shared" si="12"/>
        <v>0</v>
      </c>
      <c r="H28" s="143">
        <f t="shared" si="12"/>
        <v>0</v>
      </c>
      <c r="I28" s="143">
        <f t="shared" si="12"/>
        <v>0</v>
      </c>
      <c r="J28" s="143">
        <f t="shared" si="12"/>
        <v>0</v>
      </c>
      <c r="K28" s="143">
        <f t="shared" si="12"/>
        <v>0</v>
      </c>
      <c r="L28" s="143">
        <f t="shared" si="12"/>
        <v>0</v>
      </c>
      <c r="M28" s="143">
        <f t="shared" si="12"/>
        <v>0</v>
      </c>
      <c r="N28" s="143">
        <f>SUM(B28:M28)</f>
        <v>4494.5396576252824</v>
      </c>
      <c r="O28" s="55">
        <f>P18</f>
        <v>-37233.086252926441</v>
      </c>
      <c r="P28" s="55">
        <f>SUM(N28:O28)</f>
        <v>-32738.546595301159</v>
      </c>
      <c r="Q28" s="41" t="s">
        <v>52</v>
      </c>
      <c r="R28" s="53">
        <f>P28*M2</f>
        <v>-15056.828415259482</v>
      </c>
      <c r="S28" s="59" t="s">
        <v>96</v>
      </c>
    </row>
    <row r="29" spans="1:19" ht="15" hidden="1" outlineLevel="1" x14ac:dyDescent="0.25">
      <c r="A29" s="37" t="s">
        <v>45</v>
      </c>
      <c r="B29" s="36">
        <f>B24-B19</f>
        <v>353.33508559368238</v>
      </c>
      <c r="C29" s="36">
        <f t="shared" ref="C29:M29" si="13">C24-C19</f>
        <v>353.33508559368238</v>
      </c>
      <c r="D29" s="36">
        <f t="shared" si="13"/>
        <v>353.33508559368238</v>
      </c>
      <c r="E29" s="36">
        <f t="shared" si="13"/>
        <v>353.33508559368238</v>
      </c>
      <c r="F29" s="36">
        <f t="shared" si="13"/>
        <v>0</v>
      </c>
      <c r="G29" s="36">
        <f t="shared" si="13"/>
        <v>0</v>
      </c>
      <c r="H29" s="36">
        <f t="shared" si="13"/>
        <v>0</v>
      </c>
      <c r="I29" s="36">
        <f t="shared" si="13"/>
        <v>0</v>
      </c>
      <c r="J29" s="36">
        <f t="shared" si="13"/>
        <v>0</v>
      </c>
      <c r="K29" s="36">
        <f t="shared" si="13"/>
        <v>0</v>
      </c>
      <c r="L29" s="36">
        <f t="shared" si="13"/>
        <v>0</v>
      </c>
      <c r="M29" s="36">
        <f t="shared" si="13"/>
        <v>0</v>
      </c>
      <c r="N29" s="36">
        <f>SUM(B29:M29)</f>
        <v>1413.3403423747295</v>
      </c>
      <c r="O29" s="57">
        <f>P19</f>
        <v>37233.0862529265</v>
      </c>
      <c r="P29" s="55">
        <f>SUM(N29:O29)</f>
        <v>38646.426595301229</v>
      </c>
      <c r="Q29" s="41"/>
      <c r="R29" s="41"/>
      <c r="S29" s="41"/>
    </row>
    <row r="30" spans="1:19" ht="15.75" hidden="1" outlineLevel="1" thickBot="1" x14ac:dyDescent="0.3">
      <c r="A30" s="37" t="s">
        <v>48</v>
      </c>
      <c r="B30" s="144">
        <f t="shared" ref="B30:P30" si="14">SUM(B28:B29)</f>
        <v>1476.970000000003</v>
      </c>
      <c r="C30" s="144">
        <f t="shared" si="14"/>
        <v>1476.970000000003</v>
      </c>
      <c r="D30" s="144">
        <f t="shared" si="14"/>
        <v>1476.970000000003</v>
      </c>
      <c r="E30" s="144">
        <f t="shared" si="14"/>
        <v>1476.970000000003</v>
      </c>
      <c r="F30" s="144">
        <f>SUM(F28:F29)</f>
        <v>0</v>
      </c>
      <c r="G30" s="144">
        <f t="shared" si="14"/>
        <v>0</v>
      </c>
      <c r="H30" s="144">
        <f>SUM(H28:H29)</f>
        <v>0</v>
      </c>
      <c r="I30" s="144">
        <f t="shared" si="14"/>
        <v>0</v>
      </c>
      <c r="J30" s="144">
        <f t="shared" si="14"/>
        <v>0</v>
      </c>
      <c r="K30" s="144">
        <f t="shared" si="14"/>
        <v>0</v>
      </c>
      <c r="L30" s="144">
        <f t="shared" si="14"/>
        <v>0</v>
      </c>
      <c r="M30" s="144">
        <f t="shared" si="14"/>
        <v>0</v>
      </c>
      <c r="N30" s="144">
        <f t="shared" si="14"/>
        <v>5907.8800000000119</v>
      </c>
      <c r="O30" s="56">
        <f t="shared" si="14"/>
        <v>5.8207660913467407E-11</v>
      </c>
      <c r="P30" s="56">
        <f t="shared" si="14"/>
        <v>5907.8800000000701</v>
      </c>
      <c r="Q30" s="41"/>
      <c r="R30" s="60"/>
      <c r="S30" s="41"/>
    </row>
    <row r="31" spans="1:19" ht="15" collapsed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2" t="s">
        <v>53</v>
      </c>
      <c r="O31" s="42" t="s">
        <v>53</v>
      </c>
      <c r="P31" s="42" t="s">
        <v>53</v>
      </c>
      <c r="Q31" s="34"/>
      <c r="R31" s="32"/>
      <c r="S31" s="32"/>
    </row>
    <row r="32" spans="1:19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2" t="s">
        <v>49</v>
      </c>
      <c r="O32" s="35" t="s">
        <v>49</v>
      </c>
      <c r="P32" s="35" t="s">
        <v>49</v>
      </c>
      <c r="Q32" s="34"/>
      <c r="R32" s="32"/>
      <c r="S32" s="32"/>
    </row>
    <row r="33" spans="1:19" ht="15" x14ac:dyDescent="0.25">
      <c r="A33" s="34"/>
      <c r="B33" s="43" t="s">
        <v>54</v>
      </c>
      <c r="C33" s="43" t="s">
        <v>55</v>
      </c>
      <c r="D33" s="43" t="s">
        <v>56</v>
      </c>
      <c r="E33" s="43" t="s">
        <v>57</v>
      </c>
      <c r="F33" s="37"/>
      <c r="G33" s="37"/>
      <c r="H33" s="37"/>
      <c r="I33" s="37"/>
      <c r="J33" s="37"/>
      <c r="K33" s="37"/>
      <c r="L33" s="37"/>
      <c r="M33" s="37"/>
      <c r="N33" s="38" t="s">
        <v>5</v>
      </c>
      <c r="O33" s="38" t="s">
        <v>5</v>
      </c>
      <c r="P33" s="38" t="s">
        <v>58</v>
      </c>
      <c r="Q33" s="34"/>
      <c r="R33" s="32"/>
      <c r="S33" s="32"/>
    </row>
    <row r="34" spans="1:19" ht="15" x14ac:dyDescent="0.25">
      <c r="A34" s="34"/>
      <c r="B34" s="44" t="s">
        <v>59</v>
      </c>
      <c r="C34" s="44" t="s">
        <v>60</v>
      </c>
      <c r="D34" s="44" t="s">
        <v>61</v>
      </c>
      <c r="E34" s="44" t="s">
        <v>42</v>
      </c>
      <c r="F34" s="44" t="s">
        <v>5</v>
      </c>
      <c r="G34" s="37"/>
      <c r="H34" s="37"/>
      <c r="I34" s="37"/>
      <c r="J34" s="37"/>
      <c r="K34" s="37"/>
      <c r="L34" s="37"/>
      <c r="M34" s="37"/>
      <c r="N34" s="39" t="s">
        <v>62</v>
      </c>
      <c r="O34" s="39" t="s">
        <v>47</v>
      </c>
      <c r="P34" s="39" t="s">
        <v>5</v>
      </c>
      <c r="Q34" s="34"/>
      <c r="R34" s="32"/>
      <c r="S34" s="32"/>
    </row>
    <row r="35" spans="1:19" ht="15" x14ac:dyDescent="0.25">
      <c r="A35" s="34" t="s">
        <v>63</v>
      </c>
      <c r="B35" s="145">
        <f>'CE Allocation'!D7</f>
        <v>0.92121200148682014</v>
      </c>
      <c r="C35" s="145">
        <f>'Director''s Fees'!O8</f>
        <v>0.60032860449206615</v>
      </c>
      <c r="D35" s="145">
        <f>AVERAGE(B35:C35)</f>
        <v>0.76077030298944315</v>
      </c>
      <c r="E35" s="145">
        <f>N13/N15</f>
        <v>0.82433804541314193</v>
      </c>
      <c r="F35" s="145">
        <f>D35-E35</f>
        <v>-6.3567742423698781E-2</v>
      </c>
      <c r="G35" s="37"/>
      <c r="H35" s="37"/>
      <c r="I35" s="37"/>
      <c r="J35" s="37"/>
      <c r="K35" s="37"/>
      <c r="L35" s="37"/>
      <c r="M35" s="37"/>
      <c r="N35" s="40" t="s">
        <v>64</v>
      </c>
      <c r="O35" s="40" t="s">
        <v>42</v>
      </c>
      <c r="P35" s="40"/>
      <c r="Q35" s="34"/>
      <c r="R35" s="32"/>
      <c r="S35" s="32"/>
    </row>
    <row r="36" spans="1:19" ht="15" x14ac:dyDescent="0.25">
      <c r="A36" s="34" t="s">
        <v>65</v>
      </c>
      <c r="B36" s="145">
        <f>'CE Allocation'!E7</f>
        <v>7.878799851317983E-2</v>
      </c>
      <c r="C36" s="145">
        <f>SUM('Director''s Fees'!O10:O17)</f>
        <v>0.3996713955079339</v>
      </c>
      <c r="D36" s="145">
        <f>AVERAGE(B36:C36)</f>
        <v>0.23922969701055685</v>
      </c>
      <c r="E36" s="145">
        <f>N14/N15</f>
        <v>0.17566195458685793</v>
      </c>
      <c r="F36" s="145">
        <f>D36-E36</f>
        <v>6.356774242369892E-2</v>
      </c>
      <c r="G36" s="37"/>
      <c r="H36" s="37"/>
      <c r="I36" s="37"/>
      <c r="J36" s="37"/>
      <c r="K36" s="37"/>
      <c r="L36" s="37"/>
      <c r="M36" s="37"/>
      <c r="N36" s="52" t="s">
        <v>89</v>
      </c>
      <c r="O36" s="52" t="s">
        <v>93</v>
      </c>
      <c r="P36" s="52" t="s">
        <v>95</v>
      </c>
      <c r="Q36" s="34"/>
      <c r="R36" s="32"/>
      <c r="S36" s="32"/>
    </row>
    <row r="37" spans="1:19" ht="15.75" thickBot="1" x14ac:dyDescent="0.3">
      <c r="A37" s="34" t="s">
        <v>58</v>
      </c>
      <c r="B37" s="146">
        <f>SUM(B35:B36)</f>
        <v>1</v>
      </c>
      <c r="C37" s="146">
        <f>SUM(C35:C36)</f>
        <v>1</v>
      </c>
      <c r="D37" s="146">
        <f>SUM(D35:D36)</f>
        <v>1</v>
      </c>
      <c r="E37" s="146">
        <f>SUM(E35:E36)</f>
        <v>0.99999999999999989</v>
      </c>
      <c r="F37" s="146">
        <f>SUM(F35:F36)</f>
        <v>1.3877787807814457E-16</v>
      </c>
      <c r="G37" s="37"/>
      <c r="H37" s="37"/>
      <c r="I37" s="37"/>
      <c r="J37" s="37"/>
      <c r="K37" s="37"/>
      <c r="L37" s="37"/>
      <c r="M37" s="37"/>
      <c r="N37" s="37"/>
      <c r="O37" s="52" t="s">
        <v>94</v>
      </c>
      <c r="P37" s="34"/>
      <c r="Q37" s="34"/>
      <c r="R37" s="32"/>
      <c r="S37" s="32"/>
    </row>
    <row r="38" spans="1:19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 t="s">
        <v>80</v>
      </c>
      <c r="K38" s="34"/>
      <c r="L38" s="34"/>
      <c r="M38" s="34"/>
      <c r="N38" s="34"/>
      <c r="O38" s="34"/>
      <c r="P38" s="34"/>
      <c r="Q38" s="34"/>
      <c r="R38" s="32"/>
      <c r="S38" s="32"/>
    </row>
    <row r="39" spans="1:19" ht="15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2"/>
      <c r="R39" s="32"/>
      <c r="S39" s="32"/>
    </row>
    <row r="40" spans="1:19" ht="15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2"/>
      <c r="R40" s="32"/>
      <c r="S40" s="32"/>
    </row>
    <row r="41" spans="1:19" ht="15" x14ac:dyDescent="0.25">
      <c r="A41" s="3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2"/>
      <c r="R41" s="32"/>
      <c r="S41" s="32"/>
    </row>
    <row r="42" spans="1:19" ht="15" x14ac:dyDescent="0.25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2"/>
      <c r="R42" s="32"/>
      <c r="S42" s="32"/>
    </row>
    <row r="43" spans="1:19" ht="15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2"/>
      <c r="R43" s="32"/>
      <c r="S43" s="32"/>
    </row>
    <row r="44" spans="1:19" ht="15" x14ac:dyDescent="0.25">
      <c r="A44" s="32"/>
      <c r="B44" s="34"/>
      <c r="C44" s="34"/>
      <c r="D44" s="34"/>
      <c r="E44" s="34"/>
      <c r="F44" s="34" t="s">
        <v>79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2"/>
      <c r="R44" s="32"/>
      <c r="S44" s="32"/>
    </row>
  </sheetData>
  <printOptions horizontalCentered="1"/>
  <pageMargins left="0.45" right="0.45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6" sqref="B6"/>
    </sheetView>
  </sheetViews>
  <sheetFormatPr defaultColWidth="8.7109375" defaultRowHeight="12.75" customHeight="1" x14ac:dyDescent="0.2"/>
  <cols>
    <col min="1" max="1" width="15.7109375" bestFit="1" customWidth="1"/>
    <col min="2" max="2" width="13.28515625" bestFit="1" customWidth="1"/>
    <col min="3" max="4" width="14" bestFit="1" customWidth="1"/>
    <col min="5" max="5" width="13.28515625" bestFit="1" customWidth="1"/>
    <col min="6" max="6" width="14" bestFit="1" customWidth="1"/>
    <col min="7" max="7" width="9.7109375" bestFit="1" customWidth="1"/>
    <col min="8" max="12" width="8.7109375" customWidth="1"/>
  </cols>
  <sheetData>
    <row r="1" spans="1:8" ht="15" x14ac:dyDescent="0.25">
      <c r="A1" s="33" t="s">
        <v>31</v>
      </c>
      <c r="B1" s="34"/>
      <c r="C1" s="34"/>
      <c r="D1" s="34"/>
      <c r="E1" s="34"/>
      <c r="F1" s="34"/>
      <c r="G1" s="32"/>
    </row>
    <row r="2" spans="1:8" ht="15" x14ac:dyDescent="0.25">
      <c r="A2" s="93" t="s">
        <v>184</v>
      </c>
      <c r="G2" s="32"/>
    </row>
    <row r="3" spans="1:8" ht="15" x14ac:dyDescent="0.25">
      <c r="A3" s="32"/>
      <c r="B3" s="48" t="s">
        <v>69</v>
      </c>
      <c r="C3" s="48" t="s">
        <v>70</v>
      </c>
      <c r="D3" s="48" t="s">
        <v>71</v>
      </c>
      <c r="E3" s="48" t="s">
        <v>72</v>
      </c>
      <c r="F3" s="48" t="s">
        <v>73</v>
      </c>
      <c r="G3" s="32"/>
    </row>
    <row r="4" spans="1:8" ht="15" x14ac:dyDescent="0.25">
      <c r="A4" s="32"/>
      <c r="B4" s="47" t="s">
        <v>32</v>
      </c>
      <c r="C4" s="47" t="s">
        <v>33</v>
      </c>
      <c r="D4" s="47" t="s">
        <v>34</v>
      </c>
      <c r="E4" s="47" t="s">
        <v>25</v>
      </c>
      <c r="F4" s="47" t="s">
        <v>10</v>
      </c>
      <c r="G4" s="34"/>
    </row>
    <row r="5" spans="1:8" ht="22.5" x14ac:dyDescent="0.25">
      <c r="A5" s="32" t="s">
        <v>67</v>
      </c>
      <c r="B5" s="49" t="s">
        <v>66</v>
      </c>
      <c r="C5" s="49" t="s">
        <v>68</v>
      </c>
      <c r="D5" s="50" t="s">
        <v>74</v>
      </c>
      <c r="E5" s="49" t="s">
        <v>28</v>
      </c>
      <c r="F5" s="50" t="s">
        <v>75</v>
      </c>
      <c r="G5" s="34"/>
    </row>
    <row r="6" spans="1:8" ht="15" x14ac:dyDescent="0.25">
      <c r="A6" s="32" t="s">
        <v>30</v>
      </c>
      <c r="B6" s="70">
        <v>2663089.3922000001</v>
      </c>
      <c r="C6" s="111">
        <v>32407523.100999996</v>
      </c>
      <c r="D6" s="70">
        <f>SUM(B6:C6)</f>
        <v>35070612.493199997</v>
      </c>
      <c r="E6" s="70">
        <v>2999465.2268000003</v>
      </c>
      <c r="F6" s="70">
        <f>D6+E6</f>
        <v>38070077.719999999</v>
      </c>
      <c r="G6" s="112">
        <v>0</v>
      </c>
      <c r="H6" s="72" t="s">
        <v>97</v>
      </c>
    </row>
    <row r="7" spans="1:8" ht="15" x14ac:dyDescent="0.25">
      <c r="A7" s="32" t="s">
        <v>17</v>
      </c>
      <c r="B7" s="71">
        <f>B6/$F$6</f>
        <v>6.9952297228985022E-2</v>
      </c>
      <c r="C7" s="71">
        <f>C6/$F$6</f>
        <v>0.85125970425783515</v>
      </c>
      <c r="D7" s="71">
        <f>SUM(B7:C7)</f>
        <v>0.92121200148682014</v>
      </c>
      <c r="E7" s="71">
        <f>E6/$F$6</f>
        <v>7.878799851317983E-2</v>
      </c>
      <c r="F7" s="71">
        <f>F6/$F$6</f>
        <v>1</v>
      </c>
    </row>
    <row r="8" spans="1:8" ht="15" x14ac:dyDescent="0.25">
      <c r="A8" s="32"/>
      <c r="B8" s="34"/>
      <c r="C8" s="34"/>
      <c r="D8" s="34"/>
      <c r="E8" s="34"/>
      <c r="F8" s="34"/>
    </row>
    <row r="9" spans="1:8" ht="15" x14ac:dyDescent="0.25">
      <c r="A9" s="32"/>
      <c r="B9" s="34"/>
      <c r="C9" s="34"/>
      <c r="D9" s="34"/>
      <c r="E9" s="34"/>
      <c r="F9" s="34"/>
      <c r="G9" s="34"/>
    </row>
    <row r="10" spans="1:8" ht="15" x14ac:dyDescent="0.25">
      <c r="G10" s="34"/>
    </row>
    <row r="21" spans="1:7" ht="15" x14ac:dyDescent="0.25">
      <c r="A21" s="32"/>
      <c r="B21" s="32"/>
      <c r="C21" s="32"/>
      <c r="D21" s="34"/>
      <c r="E21" s="34"/>
      <c r="F21" s="34"/>
    </row>
    <row r="22" spans="1:7" ht="15" x14ac:dyDescent="0.25">
      <c r="A22" s="32"/>
      <c r="B22" s="32"/>
      <c r="C22" s="32"/>
      <c r="D22" s="32"/>
      <c r="E22" s="32"/>
      <c r="F22" s="32"/>
      <c r="G22" s="34"/>
    </row>
    <row r="23" spans="1:7" ht="15" x14ac:dyDescent="0.25">
      <c r="A23" s="32"/>
      <c r="B23" s="32"/>
      <c r="C23" s="32"/>
      <c r="D23" s="32"/>
      <c r="E23" s="32"/>
      <c r="F23" s="32"/>
      <c r="G23" s="32"/>
    </row>
    <row r="24" spans="1:7" ht="15" x14ac:dyDescent="0.25">
      <c r="A24" s="32"/>
      <c r="B24" s="32"/>
      <c r="C24" s="32"/>
      <c r="D24" s="32"/>
      <c r="E24" s="32"/>
      <c r="F24" s="32"/>
      <c r="G24" s="32"/>
    </row>
    <row r="25" spans="1:7" ht="15" x14ac:dyDescent="0.25">
      <c r="A25" s="32"/>
      <c r="B25" s="32"/>
      <c r="C25" s="32"/>
      <c r="D25" s="32"/>
      <c r="E25" s="32"/>
      <c r="F25" s="32"/>
      <c r="G25" s="32"/>
    </row>
    <row r="26" spans="1:7" ht="15" x14ac:dyDescent="0.25">
      <c r="A26" s="32"/>
      <c r="B26" s="32"/>
      <c r="C26" s="32"/>
      <c r="D26" s="32"/>
      <c r="E26" s="32"/>
      <c r="F26" s="32"/>
      <c r="G26" s="32"/>
    </row>
    <row r="27" spans="1:7" ht="15" x14ac:dyDescent="0.25">
      <c r="A27" s="32"/>
      <c r="B27" s="32"/>
      <c r="C27" s="32"/>
      <c r="D27" s="32"/>
      <c r="E27" s="32"/>
      <c r="F27" s="32"/>
      <c r="G27" s="32"/>
    </row>
    <row r="28" spans="1:7" ht="15" x14ac:dyDescent="0.25">
      <c r="A28" s="32"/>
      <c r="B28" s="32"/>
      <c r="C28" s="32"/>
      <c r="D28" s="32"/>
      <c r="E28" s="32"/>
      <c r="F28" s="32"/>
      <c r="G28" s="32"/>
    </row>
    <row r="29" spans="1:7" ht="15" x14ac:dyDescent="0.25">
      <c r="A29" s="32"/>
      <c r="B29" s="32"/>
      <c r="C29" s="32"/>
      <c r="D29" s="32"/>
      <c r="E29" s="32"/>
      <c r="F29" s="32"/>
      <c r="G29" s="32"/>
    </row>
    <row r="30" spans="1:7" ht="15" x14ac:dyDescent="0.25">
      <c r="A30" s="32"/>
      <c r="B30" s="32"/>
      <c r="C30" s="32"/>
      <c r="D30" s="32"/>
      <c r="E30" s="32"/>
      <c r="F30" s="32"/>
      <c r="G30" s="32"/>
    </row>
    <row r="31" spans="1:7" ht="15" x14ac:dyDescent="0.25">
      <c r="A31" s="32"/>
      <c r="B31" s="32"/>
      <c r="C31" s="32"/>
      <c r="D31" s="32"/>
      <c r="E31" s="32"/>
      <c r="F31" s="32"/>
      <c r="G31" s="32"/>
    </row>
    <row r="32" spans="1:7" ht="15" x14ac:dyDescent="0.25">
      <c r="A32" s="32"/>
      <c r="B32" s="32"/>
      <c r="C32" s="32"/>
      <c r="D32" s="32"/>
      <c r="E32" s="32"/>
      <c r="F32" s="32"/>
      <c r="G32" s="32"/>
    </row>
    <row r="33" spans="1:7" ht="15" x14ac:dyDescent="0.25">
      <c r="A33" s="32"/>
      <c r="B33" s="32"/>
      <c r="C33" s="32"/>
      <c r="D33" s="32"/>
      <c r="E33" s="32"/>
      <c r="F33" s="32" t="s">
        <v>81</v>
      </c>
      <c r="G33" s="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C37" sqref="C37"/>
    </sheetView>
  </sheetViews>
  <sheetFormatPr defaultRowHeight="12.75" customHeight="1" x14ac:dyDescent="0.2"/>
  <cols>
    <col min="1" max="1" width="20.28515625" bestFit="1" customWidth="1"/>
    <col min="2" max="2" width="1.7109375" customWidth="1"/>
    <col min="3" max="3" width="17.7109375" bestFit="1" customWidth="1"/>
    <col min="4" max="4" width="1.7109375" customWidth="1"/>
    <col min="5" max="5" width="12.28515625" bestFit="1" customWidth="1"/>
    <col min="6" max="6" width="1.7109375" customWidth="1"/>
    <col min="7" max="7" width="12.28515625" bestFit="1" customWidth="1"/>
    <col min="8" max="8" width="1.5703125" customWidth="1"/>
    <col min="9" max="9" width="12.28515625" bestFit="1" customWidth="1"/>
    <col min="10" max="10" width="2.28515625" customWidth="1"/>
    <col min="11" max="11" width="12.28515625" bestFit="1" customWidth="1"/>
    <col min="12" max="12" width="1.7109375" customWidth="1"/>
    <col min="13" max="13" width="11.28515625" bestFit="1" customWidth="1"/>
    <col min="14" max="14" width="1.7109375" customWidth="1"/>
    <col min="15" max="15" width="11.28515625" customWidth="1"/>
    <col min="17" max="17" width="20.28515625" bestFit="1" customWidth="1"/>
    <col min="18" max="18" width="1.7109375" customWidth="1"/>
    <col min="19" max="19" width="17.7109375" bestFit="1" customWidth="1"/>
    <col min="20" max="20" width="1.7109375" customWidth="1"/>
    <col min="21" max="21" width="12.28515625" bestFit="1" customWidth="1"/>
    <col min="22" max="22" width="1.7109375" customWidth="1"/>
    <col min="23" max="23" width="12.28515625" bestFit="1" customWidth="1"/>
    <col min="24" max="24" width="1.5703125" customWidth="1"/>
    <col min="25" max="25" width="12.28515625" bestFit="1" customWidth="1"/>
    <col min="26" max="26" width="2.28515625" customWidth="1"/>
    <col min="27" max="27" width="12.28515625" bestFit="1" customWidth="1"/>
    <col min="28" max="28" width="1.7109375" customWidth="1"/>
    <col min="29" max="29" width="11.28515625" bestFit="1" customWidth="1"/>
    <col min="30" max="30" width="1.7109375" customWidth="1"/>
    <col min="31" max="31" width="11.28515625" customWidth="1"/>
  </cols>
  <sheetData>
    <row r="1" spans="1:16" ht="15.75" x14ac:dyDescent="0.25">
      <c r="A1" s="110" t="s">
        <v>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7"/>
    </row>
    <row r="2" spans="1:16" ht="15.75" x14ac:dyDescent="0.25">
      <c r="A2" s="110" t="s">
        <v>183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7"/>
    </row>
    <row r="3" spans="1:16" ht="15.75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7"/>
    </row>
    <row r="4" spans="1:16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61"/>
      <c r="B5" s="61"/>
      <c r="C5" s="61" t="s">
        <v>16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 t="s">
        <v>17</v>
      </c>
      <c r="P5" s="17"/>
    </row>
    <row r="6" spans="1:16" ht="15.75" thickBot="1" x14ac:dyDescent="0.3">
      <c r="A6" s="61"/>
      <c r="B6" s="61"/>
      <c r="C6" s="62" t="s">
        <v>18</v>
      </c>
      <c r="D6" s="94"/>
      <c r="E6" s="95" t="s">
        <v>179</v>
      </c>
      <c r="F6" s="94"/>
      <c r="G6" s="95" t="s">
        <v>180</v>
      </c>
      <c r="H6" s="61"/>
      <c r="I6" s="95" t="s">
        <v>181</v>
      </c>
      <c r="J6" s="96"/>
      <c r="K6" s="95" t="s">
        <v>182</v>
      </c>
      <c r="L6" s="95"/>
      <c r="M6" s="62" t="s">
        <v>19</v>
      </c>
      <c r="N6" s="61"/>
      <c r="O6" s="62" t="s">
        <v>20</v>
      </c>
      <c r="P6" s="17"/>
    </row>
    <row r="7" spans="1:16" ht="15" x14ac:dyDescent="0.25">
      <c r="A7" s="17"/>
      <c r="B7" s="17"/>
      <c r="C7" s="17"/>
      <c r="D7" s="17"/>
      <c r="E7" s="17"/>
      <c r="F7" s="17"/>
      <c r="G7" s="17"/>
      <c r="H7" s="17"/>
      <c r="I7" s="96"/>
      <c r="J7" s="96"/>
      <c r="K7" s="96"/>
      <c r="L7" s="96"/>
      <c r="M7" s="17"/>
      <c r="N7" s="17"/>
      <c r="O7" s="17"/>
      <c r="P7" s="17"/>
    </row>
    <row r="8" spans="1:16" ht="15" x14ac:dyDescent="0.25">
      <c r="A8" s="17" t="s">
        <v>24</v>
      </c>
      <c r="B8" s="17"/>
      <c r="C8" s="63" t="s">
        <v>27</v>
      </c>
      <c r="D8" s="63"/>
      <c r="E8" s="117">
        <v>221640</v>
      </c>
      <c r="F8" s="118"/>
      <c r="G8" s="117">
        <v>213642.23999999999</v>
      </c>
      <c r="H8" s="119"/>
      <c r="I8" s="117">
        <v>201500</v>
      </c>
      <c r="J8" s="120"/>
      <c r="K8" s="117">
        <v>183300</v>
      </c>
      <c r="L8" s="121"/>
      <c r="M8" s="122">
        <v>820082.24</v>
      </c>
      <c r="N8" s="17"/>
      <c r="O8" s="102">
        <f>M8/M$18</f>
        <v>0.60032860449206615</v>
      </c>
      <c r="P8" s="17"/>
    </row>
    <row r="9" spans="1:16" ht="15" x14ac:dyDescent="0.25">
      <c r="A9" s="17"/>
      <c r="B9" s="17"/>
      <c r="C9" s="65"/>
      <c r="D9" s="65"/>
      <c r="E9" s="103"/>
      <c r="F9" s="103"/>
      <c r="G9" s="103"/>
      <c r="H9" s="98"/>
      <c r="I9" s="100"/>
      <c r="J9" s="99"/>
      <c r="K9" s="100"/>
      <c r="L9" s="121"/>
      <c r="M9" s="64"/>
      <c r="N9" s="17"/>
      <c r="O9" s="66"/>
      <c r="P9" s="17"/>
    </row>
    <row r="10" spans="1:16" ht="15" x14ac:dyDescent="0.25">
      <c r="A10" s="17" t="s">
        <v>25</v>
      </c>
      <c r="B10" s="17"/>
      <c r="C10" s="63">
        <v>41710250</v>
      </c>
      <c r="D10" s="63"/>
      <c r="E10" s="101">
        <v>0</v>
      </c>
      <c r="F10" s="97"/>
      <c r="G10" s="101">
        <v>0</v>
      </c>
      <c r="H10" s="98"/>
      <c r="I10" s="104">
        <v>0</v>
      </c>
      <c r="J10" s="99"/>
      <c r="K10" s="105">
        <v>0</v>
      </c>
      <c r="L10" s="107"/>
      <c r="M10" s="122">
        <v>0</v>
      </c>
      <c r="N10" s="17"/>
      <c r="O10" s="102">
        <v>0</v>
      </c>
      <c r="P10" s="17"/>
    </row>
    <row r="11" spans="1:16" ht="15" x14ac:dyDescent="0.25">
      <c r="A11" s="17"/>
      <c r="B11" s="17"/>
      <c r="C11" s="65"/>
      <c r="D11" s="65"/>
      <c r="E11" s="103"/>
      <c r="F11" s="103"/>
      <c r="G11" s="103"/>
      <c r="H11" s="98"/>
      <c r="I11" s="100"/>
      <c r="J11" s="99"/>
      <c r="K11" s="100"/>
      <c r="L11" s="121"/>
      <c r="M11" s="107"/>
      <c r="N11" s="17"/>
      <c r="O11" s="102"/>
      <c r="P11" s="17"/>
    </row>
    <row r="12" spans="1:16" ht="15" x14ac:dyDescent="0.25">
      <c r="A12" s="17" t="s">
        <v>21</v>
      </c>
      <c r="B12" s="17"/>
      <c r="C12" s="65">
        <v>149060037</v>
      </c>
      <c r="D12" s="65"/>
      <c r="E12" s="117">
        <v>73880</v>
      </c>
      <c r="F12" s="125"/>
      <c r="G12" s="117">
        <v>70840</v>
      </c>
      <c r="H12" s="119"/>
      <c r="I12" s="117">
        <v>67166.67</v>
      </c>
      <c r="J12" s="120"/>
      <c r="K12" s="117">
        <v>61100</v>
      </c>
      <c r="L12" s="121"/>
      <c r="M12" s="107">
        <v>272986.67</v>
      </c>
      <c r="N12" s="17"/>
      <c r="O12" s="102">
        <f>M12/M$18</f>
        <v>0.19983569775396695</v>
      </c>
      <c r="P12" s="17"/>
    </row>
    <row r="13" spans="1:16" ht="15" x14ac:dyDescent="0.25">
      <c r="A13" s="17"/>
      <c r="B13" s="17"/>
      <c r="C13" s="65"/>
      <c r="D13" s="65"/>
      <c r="E13" s="103"/>
      <c r="F13" s="103"/>
      <c r="G13" s="103"/>
      <c r="H13" s="98"/>
      <c r="I13" s="100"/>
      <c r="J13" s="99"/>
      <c r="K13" s="100"/>
      <c r="L13" s="121"/>
      <c r="M13" s="107"/>
      <c r="N13" s="17"/>
      <c r="O13" s="102"/>
      <c r="P13" s="17"/>
    </row>
    <row r="14" spans="1:16" ht="15" x14ac:dyDescent="0.25">
      <c r="A14" s="17" t="s">
        <v>22</v>
      </c>
      <c r="B14" s="17"/>
      <c r="C14" s="65">
        <v>149070008</v>
      </c>
      <c r="D14" s="65"/>
      <c r="E14" s="117">
        <v>73880</v>
      </c>
      <c r="F14" s="125"/>
      <c r="G14" s="117">
        <v>70840</v>
      </c>
      <c r="H14" s="119"/>
      <c r="I14" s="117">
        <v>67166.67</v>
      </c>
      <c r="J14" s="120"/>
      <c r="K14" s="117">
        <v>61100</v>
      </c>
      <c r="L14" s="126"/>
      <c r="M14" s="107">
        <v>272986.67</v>
      </c>
      <c r="N14" s="17"/>
      <c r="O14" s="102">
        <f>M14/M$18</f>
        <v>0.19983569775396695</v>
      </c>
      <c r="P14" s="17"/>
    </row>
    <row r="15" spans="1:16" ht="15" x14ac:dyDescent="0.25">
      <c r="A15" s="17"/>
      <c r="B15" s="17"/>
      <c r="C15" s="65"/>
      <c r="D15" s="65"/>
      <c r="E15" s="124"/>
      <c r="F15" s="124"/>
      <c r="G15" s="124"/>
      <c r="H15" s="64"/>
      <c r="I15" s="126"/>
      <c r="J15" s="123"/>
      <c r="K15" s="126"/>
      <c r="L15" s="126"/>
      <c r="M15" s="107"/>
      <c r="N15" s="17"/>
      <c r="O15" s="66"/>
      <c r="P15" s="17"/>
    </row>
    <row r="16" spans="1:16" ht="15" x14ac:dyDescent="0.25">
      <c r="A16" s="17" t="s">
        <v>100</v>
      </c>
      <c r="B16" s="17"/>
      <c r="C16" s="65">
        <v>18600883</v>
      </c>
      <c r="D16" s="65"/>
      <c r="E16" s="107">
        <v>0</v>
      </c>
      <c r="F16" s="124"/>
      <c r="G16" s="107">
        <v>0</v>
      </c>
      <c r="H16" s="64"/>
      <c r="I16" s="107">
        <v>0</v>
      </c>
      <c r="J16" s="123"/>
      <c r="K16" s="107">
        <v>0</v>
      </c>
      <c r="L16" s="107"/>
      <c r="M16" s="122">
        <v>0</v>
      </c>
      <c r="N16" s="17"/>
      <c r="O16" s="102">
        <v>0</v>
      </c>
      <c r="P16" s="17"/>
    </row>
    <row r="17" spans="1:16" x14ac:dyDescent="0.2">
      <c r="A17" s="17"/>
      <c r="B17" s="17"/>
      <c r="C17" s="65"/>
      <c r="D17" s="65"/>
      <c r="E17" s="65"/>
      <c r="F17" s="65"/>
      <c r="G17" s="65"/>
      <c r="H17" s="17"/>
      <c r="I17" s="106"/>
      <c r="J17" s="64"/>
      <c r="K17" s="106"/>
      <c r="L17" s="106"/>
      <c r="M17" s="107"/>
      <c r="N17" s="17"/>
      <c r="O17" s="66"/>
      <c r="P17" s="17"/>
    </row>
    <row r="18" spans="1:16" ht="13.5" thickBot="1" x14ac:dyDescent="0.25">
      <c r="A18" s="17" t="s">
        <v>23</v>
      </c>
      <c r="B18" s="17"/>
      <c r="C18" s="65"/>
      <c r="D18" s="65"/>
      <c r="E18" s="108">
        <v>369400</v>
      </c>
      <c r="F18" s="65"/>
      <c r="G18" s="108">
        <v>355322.24</v>
      </c>
      <c r="H18" s="17"/>
      <c r="I18" s="108">
        <v>335833.33999999997</v>
      </c>
      <c r="J18" s="64"/>
      <c r="K18" s="108">
        <v>305500</v>
      </c>
      <c r="L18" s="108"/>
      <c r="M18" s="108">
        <v>1366055.5799999998</v>
      </c>
      <c r="N18" s="17"/>
      <c r="O18" s="109">
        <v>1</v>
      </c>
      <c r="P18" s="17"/>
    </row>
    <row r="19" spans="1:16" ht="15.75" thickTop="1" x14ac:dyDescent="0.35">
      <c r="A19" s="17"/>
      <c r="B19" s="17"/>
      <c r="C19" s="67"/>
      <c r="D19" s="19"/>
      <c r="E19" s="68"/>
      <c r="F19" s="69"/>
      <c r="G19" s="68"/>
      <c r="H19" s="68"/>
      <c r="I19" s="69"/>
      <c r="J19" s="68"/>
      <c r="K19" s="69"/>
      <c r="L19" s="69"/>
      <c r="M19" s="68"/>
      <c r="N19" s="19"/>
      <c r="O19" s="19"/>
      <c r="P19" s="17"/>
    </row>
    <row r="20" spans="1:16" ht="12.75" customHeight="1" x14ac:dyDescent="0.2">
      <c r="P20" s="17"/>
    </row>
    <row r="21" spans="1:16" ht="12.75" customHeight="1" x14ac:dyDescent="0.2">
      <c r="P21" s="17"/>
    </row>
    <row r="22" spans="1:16" ht="12.75" customHeight="1" x14ac:dyDescent="0.2">
      <c r="P22" s="17"/>
    </row>
    <row r="23" spans="1:16" ht="12.75" customHeight="1" x14ac:dyDescent="0.2">
      <c r="P23" s="17"/>
    </row>
    <row r="24" spans="1:16" ht="12.75" customHeight="1" x14ac:dyDescent="0.2">
      <c r="P24" s="17"/>
    </row>
    <row r="25" spans="1:16" ht="12.75" customHeight="1" x14ac:dyDescent="0.2">
      <c r="P25" s="17"/>
    </row>
  </sheetData>
  <mergeCells count="1"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G49" sqref="G49"/>
    </sheetView>
  </sheetViews>
  <sheetFormatPr defaultColWidth="9.28515625" defaultRowHeight="12.75" x14ac:dyDescent="0.2"/>
  <cols>
    <col min="1" max="1" width="10" style="131" bestFit="1" customWidth="1"/>
    <col min="2" max="2" width="14" style="131" bestFit="1" customWidth="1"/>
    <col min="3" max="3" width="10" style="131" bestFit="1" customWidth="1"/>
    <col min="4" max="4" width="21" style="131" bestFit="1" customWidth="1"/>
    <col min="5" max="5" width="17" style="131" bestFit="1" customWidth="1"/>
    <col min="6" max="6" width="22" style="131" bestFit="1" customWidth="1"/>
    <col min="7" max="8" width="28" style="131" bestFit="1" customWidth="1"/>
    <col min="9" max="9" width="8" style="131" bestFit="1" customWidth="1"/>
    <col min="10" max="10" width="11" style="131" bestFit="1" customWidth="1"/>
    <col min="11" max="11" width="17" style="131" bestFit="1" customWidth="1"/>
    <col min="12" max="12" width="6" style="131" bestFit="1" customWidth="1"/>
    <col min="13" max="13" width="24" style="131" bestFit="1" customWidth="1"/>
    <col min="14" max="14" width="6" style="131" bestFit="1" customWidth="1"/>
    <col min="15" max="15" width="22" style="131" bestFit="1" customWidth="1"/>
    <col min="16" max="16" width="14" style="131" bestFit="1" customWidth="1"/>
    <col min="17" max="16384" width="9.28515625" style="131"/>
  </cols>
  <sheetData>
    <row r="1" spans="1:16" ht="38.25" x14ac:dyDescent="0.2">
      <c r="A1" s="137" t="s">
        <v>101</v>
      </c>
      <c r="B1" s="137" t="s">
        <v>148</v>
      </c>
      <c r="C1" s="138" t="s">
        <v>147</v>
      </c>
      <c r="D1" s="137" t="s">
        <v>146</v>
      </c>
      <c r="E1" s="137" t="s">
        <v>145</v>
      </c>
      <c r="F1" s="137" t="s">
        <v>102</v>
      </c>
      <c r="G1" s="137" t="s">
        <v>144</v>
      </c>
      <c r="H1" s="137" t="s">
        <v>103</v>
      </c>
      <c r="I1" s="137" t="s">
        <v>143</v>
      </c>
      <c r="J1" s="138" t="s">
        <v>142</v>
      </c>
      <c r="K1" s="137" t="s">
        <v>141</v>
      </c>
      <c r="L1" s="138" t="s">
        <v>140</v>
      </c>
      <c r="M1" s="137" t="s">
        <v>139</v>
      </c>
      <c r="N1" s="137" t="s">
        <v>67</v>
      </c>
      <c r="O1" s="137" t="s">
        <v>108</v>
      </c>
      <c r="P1" s="137" t="s">
        <v>138</v>
      </c>
    </row>
    <row r="2" spans="1:16" x14ac:dyDescent="0.2">
      <c r="A2" s="131" t="s">
        <v>157</v>
      </c>
      <c r="B2" s="131" t="s">
        <v>137</v>
      </c>
      <c r="C2" s="131" t="s">
        <v>136</v>
      </c>
      <c r="D2" s="131" t="s">
        <v>98</v>
      </c>
      <c r="E2" s="136">
        <v>44190.85</v>
      </c>
      <c r="F2" s="131" t="s">
        <v>104</v>
      </c>
      <c r="G2" s="131" t="s">
        <v>105</v>
      </c>
      <c r="H2" s="131" t="s">
        <v>106</v>
      </c>
      <c r="I2" s="131" t="s">
        <v>134</v>
      </c>
      <c r="J2" s="131" t="s">
        <v>124</v>
      </c>
      <c r="K2" s="131" t="s">
        <v>109</v>
      </c>
      <c r="L2" s="131" t="s">
        <v>156</v>
      </c>
      <c r="M2" s="131" t="s">
        <v>111</v>
      </c>
      <c r="N2" s="131" t="s">
        <v>155</v>
      </c>
      <c r="O2" s="131" t="s">
        <v>112</v>
      </c>
      <c r="P2" s="135">
        <v>44950</v>
      </c>
    </row>
    <row r="3" spans="1:16" x14ac:dyDescent="0.2">
      <c r="A3" s="131" t="s">
        <v>157</v>
      </c>
      <c r="B3" s="131" t="s">
        <v>137</v>
      </c>
      <c r="C3" s="131" t="s">
        <v>136</v>
      </c>
      <c r="D3" s="131" t="s">
        <v>98</v>
      </c>
      <c r="E3" s="136">
        <v>44190.85</v>
      </c>
      <c r="F3" s="131" t="s">
        <v>104</v>
      </c>
      <c r="G3" s="131" t="s">
        <v>105</v>
      </c>
      <c r="H3" s="131" t="s">
        <v>106</v>
      </c>
      <c r="I3" s="131" t="s">
        <v>133</v>
      </c>
      <c r="J3" s="131" t="s">
        <v>124</v>
      </c>
      <c r="K3" s="131" t="s">
        <v>109</v>
      </c>
      <c r="L3" s="131" t="s">
        <v>156</v>
      </c>
      <c r="M3" s="131" t="s">
        <v>111</v>
      </c>
      <c r="N3" s="131" t="s">
        <v>155</v>
      </c>
      <c r="O3" s="131" t="s">
        <v>112</v>
      </c>
      <c r="P3" s="135">
        <v>44979</v>
      </c>
    </row>
    <row r="4" spans="1:16" x14ac:dyDescent="0.2">
      <c r="A4" s="131" t="s">
        <v>157</v>
      </c>
      <c r="B4" s="131" t="s">
        <v>137</v>
      </c>
      <c r="C4" s="131" t="s">
        <v>136</v>
      </c>
      <c r="D4" s="131" t="s">
        <v>98</v>
      </c>
      <c r="E4" s="136">
        <v>44190.85</v>
      </c>
      <c r="F4" s="131" t="s">
        <v>104</v>
      </c>
      <c r="G4" s="131" t="s">
        <v>105</v>
      </c>
      <c r="H4" s="131" t="s">
        <v>106</v>
      </c>
      <c r="I4" s="131" t="s">
        <v>124</v>
      </c>
      <c r="J4" s="131" t="s">
        <v>124</v>
      </c>
      <c r="K4" s="131" t="s">
        <v>109</v>
      </c>
      <c r="L4" s="131" t="s">
        <v>156</v>
      </c>
      <c r="M4" s="131" t="s">
        <v>111</v>
      </c>
      <c r="N4" s="131" t="s">
        <v>155</v>
      </c>
      <c r="O4" s="131" t="s">
        <v>112</v>
      </c>
      <c r="P4" s="135">
        <v>45007</v>
      </c>
    </row>
    <row r="5" spans="1:16" x14ac:dyDescent="0.2">
      <c r="A5" s="131" t="s">
        <v>157</v>
      </c>
      <c r="B5" s="131" t="s">
        <v>137</v>
      </c>
      <c r="C5" s="131" t="s">
        <v>136</v>
      </c>
      <c r="D5" s="131" t="s">
        <v>98</v>
      </c>
      <c r="E5" s="136">
        <v>44190.85</v>
      </c>
      <c r="F5" s="131" t="s">
        <v>104</v>
      </c>
      <c r="G5" s="131" t="s">
        <v>105</v>
      </c>
      <c r="H5" s="131" t="s">
        <v>106</v>
      </c>
      <c r="I5" s="131" t="s">
        <v>132</v>
      </c>
      <c r="J5" s="131" t="s">
        <v>124</v>
      </c>
      <c r="K5" s="131" t="s">
        <v>109</v>
      </c>
      <c r="L5" s="131" t="s">
        <v>156</v>
      </c>
      <c r="M5" s="131" t="s">
        <v>111</v>
      </c>
      <c r="N5" s="131" t="s">
        <v>155</v>
      </c>
      <c r="O5" s="131" t="s">
        <v>112</v>
      </c>
      <c r="P5" s="135">
        <v>45043</v>
      </c>
    </row>
    <row r="6" spans="1:16" x14ac:dyDescent="0.2">
      <c r="A6" s="131" t="s">
        <v>157</v>
      </c>
      <c r="B6" s="131" t="s">
        <v>137</v>
      </c>
      <c r="C6" s="131" t="s">
        <v>136</v>
      </c>
      <c r="D6" s="131" t="s">
        <v>98</v>
      </c>
      <c r="E6" s="136">
        <v>38258.79</v>
      </c>
      <c r="F6" s="131" t="s">
        <v>104</v>
      </c>
      <c r="G6" s="131" t="s">
        <v>105</v>
      </c>
      <c r="H6" s="131" t="s">
        <v>106</v>
      </c>
      <c r="I6" s="131" t="s">
        <v>131</v>
      </c>
      <c r="J6" s="131" t="s">
        <v>124</v>
      </c>
      <c r="K6" s="131" t="s">
        <v>109</v>
      </c>
      <c r="L6" s="131" t="s">
        <v>156</v>
      </c>
      <c r="M6" s="131" t="s">
        <v>111</v>
      </c>
      <c r="N6" s="131" t="s">
        <v>155</v>
      </c>
      <c r="O6" s="131" t="s">
        <v>112</v>
      </c>
      <c r="P6" s="135">
        <v>45072</v>
      </c>
    </row>
    <row r="7" spans="1:16" x14ac:dyDescent="0.2">
      <c r="A7" s="131" t="s">
        <v>157</v>
      </c>
      <c r="B7" s="131" t="s">
        <v>137</v>
      </c>
      <c r="C7" s="131" t="s">
        <v>136</v>
      </c>
      <c r="D7" s="131" t="s">
        <v>98</v>
      </c>
      <c r="E7" s="136">
        <v>38258.79</v>
      </c>
      <c r="F7" s="131" t="s">
        <v>104</v>
      </c>
      <c r="G7" s="131" t="s">
        <v>105</v>
      </c>
      <c r="H7" s="131" t="s">
        <v>106</v>
      </c>
      <c r="I7" s="131" t="s">
        <v>130</v>
      </c>
      <c r="J7" s="131" t="s">
        <v>124</v>
      </c>
      <c r="K7" s="131" t="s">
        <v>109</v>
      </c>
      <c r="L7" s="131" t="s">
        <v>156</v>
      </c>
      <c r="M7" s="131" t="s">
        <v>111</v>
      </c>
      <c r="N7" s="131" t="s">
        <v>155</v>
      </c>
      <c r="O7" s="131" t="s">
        <v>112</v>
      </c>
      <c r="P7" s="135">
        <v>45098</v>
      </c>
    </row>
    <row r="8" spans="1:16" x14ac:dyDescent="0.2">
      <c r="A8" s="131" t="s">
        <v>157</v>
      </c>
      <c r="B8" s="131" t="s">
        <v>137</v>
      </c>
      <c r="C8" s="131" t="s">
        <v>136</v>
      </c>
      <c r="D8" s="131" t="s">
        <v>98</v>
      </c>
      <c r="E8" s="136">
        <v>38258.79</v>
      </c>
      <c r="F8" s="131" t="s">
        <v>104</v>
      </c>
      <c r="G8" s="131" t="s">
        <v>105</v>
      </c>
      <c r="H8" s="131" t="s">
        <v>106</v>
      </c>
      <c r="I8" s="131" t="s">
        <v>129</v>
      </c>
      <c r="J8" s="131" t="s">
        <v>124</v>
      </c>
      <c r="K8" s="131" t="s">
        <v>109</v>
      </c>
      <c r="L8" s="131" t="s">
        <v>156</v>
      </c>
      <c r="M8" s="131" t="s">
        <v>111</v>
      </c>
      <c r="N8" s="131" t="s">
        <v>155</v>
      </c>
      <c r="O8" s="131" t="s">
        <v>112</v>
      </c>
      <c r="P8" s="135">
        <v>45131</v>
      </c>
    </row>
    <row r="9" spans="1:16" x14ac:dyDescent="0.2">
      <c r="A9" s="131" t="s">
        <v>157</v>
      </c>
      <c r="B9" s="131" t="s">
        <v>137</v>
      </c>
      <c r="C9" s="131" t="s">
        <v>136</v>
      </c>
      <c r="D9" s="131" t="s">
        <v>98</v>
      </c>
      <c r="E9" s="136">
        <v>38258.79</v>
      </c>
      <c r="F9" s="131" t="s">
        <v>104</v>
      </c>
      <c r="G9" s="131" t="s">
        <v>105</v>
      </c>
      <c r="H9" s="131" t="s">
        <v>135</v>
      </c>
      <c r="I9" s="131" t="s">
        <v>128</v>
      </c>
      <c r="J9" s="131" t="s">
        <v>124</v>
      </c>
      <c r="K9" s="131" t="s">
        <v>109</v>
      </c>
      <c r="L9" s="131" t="s">
        <v>156</v>
      </c>
      <c r="M9" s="131" t="s">
        <v>111</v>
      </c>
      <c r="N9" s="131" t="s">
        <v>155</v>
      </c>
      <c r="O9" s="131" t="s">
        <v>112</v>
      </c>
      <c r="P9" s="135">
        <v>45153</v>
      </c>
    </row>
    <row r="10" spans="1:16" x14ac:dyDescent="0.2">
      <c r="A10" s="131" t="s">
        <v>157</v>
      </c>
      <c r="B10" s="131" t="s">
        <v>137</v>
      </c>
      <c r="C10" s="131" t="s">
        <v>171</v>
      </c>
      <c r="D10" s="131" t="s">
        <v>98</v>
      </c>
      <c r="E10" s="136">
        <v>-2679.81</v>
      </c>
      <c r="F10" s="131" t="s">
        <v>104</v>
      </c>
      <c r="G10" s="131" t="s">
        <v>170</v>
      </c>
      <c r="H10" s="131" t="s">
        <v>169</v>
      </c>
      <c r="I10" s="131" t="s">
        <v>128</v>
      </c>
      <c r="J10" s="131" t="s">
        <v>124</v>
      </c>
      <c r="K10" s="131" t="s">
        <v>109</v>
      </c>
      <c r="L10" s="131" t="s">
        <v>156</v>
      </c>
      <c r="M10" s="131" t="s">
        <v>111</v>
      </c>
      <c r="N10" s="131" t="s">
        <v>155</v>
      </c>
      <c r="O10" s="131" t="s">
        <v>112</v>
      </c>
      <c r="P10" s="135">
        <v>45161</v>
      </c>
    </row>
    <row r="11" spans="1:16" x14ac:dyDescent="0.2">
      <c r="A11" s="131" t="s">
        <v>157</v>
      </c>
      <c r="B11" s="131" t="s">
        <v>137</v>
      </c>
      <c r="C11" s="131" t="s">
        <v>136</v>
      </c>
      <c r="D11" s="131" t="s">
        <v>98</v>
      </c>
      <c r="E11" s="136">
        <v>38258.79</v>
      </c>
      <c r="F11" s="131" t="s">
        <v>104</v>
      </c>
      <c r="G11" s="131" t="s">
        <v>105</v>
      </c>
      <c r="H11" s="131" t="s">
        <v>135</v>
      </c>
      <c r="I11" s="131" t="s">
        <v>127</v>
      </c>
      <c r="J11" s="131" t="s">
        <v>124</v>
      </c>
      <c r="K11" s="131" t="s">
        <v>109</v>
      </c>
      <c r="L11" s="131" t="s">
        <v>156</v>
      </c>
      <c r="M11" s="131" t="s">
        <v>111</v>
      </c>
      <c r="N11" s="131" t="s">
        <v>155</v>
      </c>
      <c r="O11" s="131" t="s">
        <v>112</v>
      </c>
      <c r="P11" s="135">
        <v>45191</v>
      </c>
    </row>
    <row r="12" spans="1:16" x14ac:dyDescent="0.2">
      <c r="A12" s="131" t="s">
        <v>157</v>
      </c>
      <c r="B12" s="131" t="s">
        <v>137</v>
      </c>
      <c r="C12" s="131" t="s">
        <v>136</v>
      </c>
      <c r="D12" s="131" t="s">
        <v>98</v>
      </c>
      <c r="E12" s="136">
        <v>38258.79</v>
      </c>
      <c r="F12" s="131" t="s">
        <v>104</v>
      </c>
      <c r="G12" s="131" t="s">
        <v>105</v>
      </c>
      <c r="H12" s="131" t="s">
        <v>135</v>
      </c>
      <c r="I12" s="131" t="s">
        <v>126</v>
      </c>
      <c r="J12" s="131" t="s">
        <v>124</v>
      </c>
      <c r="K12" s="131" t="s">
        <v>109</v>
      </c>
      <c r="L12" s="131" t="s">
        <v>156</v>
      </c>
      <c r="M12" s="131" t="s">
        <v>111</v>
      </c>
      <c r="N12" s="131" t="s">
        <v>155</v>
      </c>
      <c r="O12" s="131" t="s">
        <v>112</v>
      </c>
      <c r="P12" s="135">
        <v>45223</v>
      </c>
    </row>
    <row r="13" spans="1:16" x14ac:dyDescent="0.2">
      <c r="A13" s="131" t="s">
        <v>157</v>
      </c>
      <c r="B13" s="131" t="s">
        <v>137</v>
      </c>
      <c r="C13" s="131" t="s">
        <v>136</v>
      </c>
      <c r="D13" s="131" t="s">
        <v>98</v>
      </c>
      <c r="E13" s="136">
        <v>38258.79</v>
      </c>
      <c r="F13" s="131" t="s">
        <v>104</v>
      </c>
      <c r="G13" s="131" t="s">
        <v>105</v>
      </c>
      <c r="H13" s="131" t="s">
        <v>135</v>
      </c>
      <c r="I13" s="131" t="s">
        <v>107</v>
      </c>
      <c r="J13" s="131" t="s">
        <v>124</v>
      </c>
      <c r="K13" s="131" t="s">
        <v>109</v>
      </c>
      <c r="L13" s="131" t="s">
        <v>156</v>
      </c>
      <c r="M13" s="131" t="s">
        <v>111</v>
      </c>
      <c r="N13" s="131" t="s">
        <v>155</v>
      </c>
      <c r="O13" s="131" t="s">
        <v>112</v>
      </c>
      <c r="P13" s="135">
        <v>45250</v>
      </c>
    </row>
    <row r="14" spans="1:16" x14ac:dyDescent="0.2">
      <c r="A14" s="131" t="s">
        <v>157</v>
      </c>
      <c r="B14" s="131" t="s">
        <v>137</v>
      </c>
      <c r="C14" s="131" t="s">
        <v>136</v>
      </c>
      <c r="D14" s="131" t="s">
        <v>98</v>
      </c>
      <c r="E14" s="136">
        <v>38258.79</v>
      </c>
      <c r="F14" s="131" t="s">
        <v>104</v>
      </c>
      <c r="G14" s="131" t="s">
        <v>105</v>
      </c>
      <c r="H14" s="131" t="s">
        <v>135</v>
      </c>
      <c r="I14" s="131" t="s">
        <v>125</v>
      </c>
      <c r="J14" s="131" t="s">
        <v>124</v>
      </c>
      <c r="K14" s="131" t="s">
        <v>109</v>
      </c>
      <c r="L14" s="131" t="s">
        <v>156</v>
      </c>
      <c r="M14" s="131" t="s">
        <v>111</v>
      </c>
      <c r="N14" s="131" t="s">
        <v>155</v>
      </c>
      <c r="O14" s="131" t="s">
        <v>112</v>
      </c>
      <c r="P14" s="135">
        <v>45286</v>
      </c>
    </row>
    <row r="15" spans="1:16" x14ac:dyDescent="0.2">
      <c r="A15" s="131" t="s">
        <v>153</v>
      </c>
      <c r="B15" s="131" t="s">
        <v>152</v>
      </c>
      <c r="C15" s="131" t="s">
        <v>136</v>
      </c>
      <c r="D15" s="131" t="s">
        <v>98</v>
      </c>
      <c r="E15" s="136">
        <v>31875.26</v>
      </c>
      <c r="F15" s="131" t="s">
        <v>116</v>
      </c>
      <c r="G15" s="131" t="s">
        <v>105</v>
      </c>
      <c r="H15" s="131" t="s">
        <v>117</v>
      </c>
      <c r="I15" s="131" t="s">
        <v>134</v>
      </c>
      <c r="J15" s="131" t="s">
        <v>124</v>
      </c>
      <c r="K15" s="131" t="s">
        <v>109</v>
      </c>
      <c r="L15" s="131" t="s">
        <v>123</v>
      </c>
      <c r="M15" s="131" t="s">
        <v>110</v>
      </c>
      <c r="N15" s="131" t="s">
        <v>149</v>
      </c>
      <c r="O15" s="131" t="s">
        <v>115</v>
      </c>
      <c r="P15" s="135">
        <v>44950</v>
      </c>
    </row>
    <row r="16" spans="1:16" x14ac:dyDescent="0.2">
      <c r="A16" s="131" t="s">
        <v>153</v>
      </c>
      <c r="B16" s="131" t="s">
        <v>152</v>
      </c>
      <c r="C16" s="131" t="s">
        <v>151</v>
      </c>
      <c r="D16" s="131" t="s">
        <v>98</v>
      </c>
      <c r="E16" s="136">
        <v>42222.27</v>
      </c>
      <c r="F16" s="131" t="s">
        <v>116</v>
      </c>
      <c r="G16" s="131" t="s">
        <v>118</v>
      </c>
      <c r="H16" s="131" t="s">
        <v>178</v>
      </c>
      <c r="I16" s="131" t="s">
        <v>134</v>
      </c>
      <c r="J16" s="131" t="s">
        <v>124</v>
      </c>
      <c r="K16" s="131" t="s">
        <v>109</v>
      </c>
      <c r="L16" s="131" t="s">
        <v>123</v>
      </c>
      <c r="M16" s="131" t="s">
        <v>110</v>
      </c>
      <c r="N16" s="131" t="s">
        <v>149</v>
      </c>
      <c r="O16" s="131" t="s">
        <v>115</v>
      </c>
      <c r="P16" s="135">
        <v>44957</v>
      </c>
    </row>
    <row r="17" spans="1:16" x14ac:dyDescent="0.2">
      <c r="A17" s="131" t="s">
        <v>153</v>
      </c>
      <c r="B17" s="131" t="s">
        <v>152</v>
      </c>
      <c r="C17" s="131" t="s">
        <v>136</v>
      </c>
      <c r="D17" s="131" t="s">
        <v>98</v>
      </c>
      <c r="E17" s="136">
        <v>31875.26</v>
      </c>
      <c r="F17" s="131" t="s">
        <v>116</v>
      </c>
      <c r="G17" s="131" t="s">
        <v>105</v>
      </c>
      <c r="H17" s="131" t="s">
        <v>117</v>
      </c>
      <c r="I17" s="131" t="s">
        <v>133</v>
      </c>
      <c r="J17" s="131" t="s">
        <v>124</v>
      </c>
      <c r="K17" s="131" t="s">
        <v>109</v>
      </c>
      <c r="L17" s="131" t="s">
        <v>123</v>
      </c>
      <c r="M17" s="131" t="s">
        <v>110</v>
      </c>
      <c r="N17" s="131" t="s">
        <v>149</v>
      </c>
      <c r="O17" s="131" t="s">
        <v>115</v>
      </c>
      <c r="P17" s="135">
        <v>44979</v>
      </c>
    </row>
    <row r="18" spans="1:16" x14ac:dyDescent="0.2">
      <c r="A18" s="131" t="s">
        <v>153</v>
      </c>
      <c r="B18" s="131" t="s">
        <v>152</v>
      </c>
      <c r="C18" s="131" t="s">
        <v>151</v>
      </c>
      <c r="D18" s="131" t="s">
        <v>98</v>
      </c>
      <c r="E18" s="136">
        <v>39640.28</v>
      </c>
      <c r="F18" s="131" t="s">
        <v>116</v>
      </c>
      <c r="G18" s="131" t="s">
        <v>118</v>
      </c>
      <c r="H18" s="131" t="s">
        <v>177</v>
      </c>
      <c r="I18" s="131" t="s">
        <v>133</v>
      </c>
      <c r="J18" s="131" t="s">
        <v>124</v>
      </c>
      <c r="K18" s="131" t="s">
        <v>109</v>
      </c>
      <c r="L18" s="131" t="s">
        <v>123</v>
      </c>
      <c r="M18" s="131" t="s">
        <v>110</v>
      </c>
      <c r="N18" s="131" t="s">
        <v>149</v>
      </c>
      <c r="O18" s="131" t="s">
        <v>115</v>
      </c>
      <c r="P18" s="135">
        <v>44985</v>
      </c>
    </row>
    <row r="19" spans="1:16" x14ac:dyDescent="0.2">
      <c r="A19" s="131" t="s">
        <v>153</v>
      </c>
      <c r="B19" s="131" t="s">
        <v>152</v>
      </c>
      <c r="C19" s="131" t="s">
        <v>136</v>
      </c>
      <c r="D19" s="131" t="s">
        <v>98</v>
      </c>
      <c r="E19" s="136">
        <v>31875.26</v>
      </c>
      <c r="F19" s="131" t="s">
        <v>116</v>
      </c>
      <c r="G19" s="131" t="s">
        <v>105</v>
      </c>
      <c r="H19" s="131" t="s">
        <v>117</v>
      </c>
      <c r="I19" s="131" t="s">
        <v>124</v>
      </c>
      <c r="J19" s="131" t="s">
        <v>124</v>
      </c>
      <c r="K19" s="131" t="s">
        <v>109</v>
      </c>
      <c r="L19" s="131" t="s">
        <v>123</v>
      </c>
      <c r="M19" s="131" t="s">
        <v>110</v>
      </c>
      <c r="N19" s="131" t="s">
        <v>149</v>
      </c>
      <c r="O19" s="131" t="s">
        <v>115</v>
      </c>
      <c r="P19" s="135">
        <v>45007</v>
      </c>
    </row>
    <row r="20" spans="1:16" x14ac:dyDescent="0.2">
      <c r="A20" s="131" t="s">
        <v>153</v>
      </c>
      <c r="B20" s="131" t="s">
        <v>152</v>
      </c>
      <c r="C20" s="131" t="s">
        <v>151</v>
      </c>
      <c r="D20" s="131" t="s">
        <v>98</v>
      </c>
      <c r="E20" s="136">
        <v>44434.54</v>
      </c>
      <c r="F20" s="131" t="s">
        <v>116</v>
      </c>
      <c r="G20" s="131" t="s">
        <v>118</v>
      </c>
      <c r="H20" s="131" t="s">
        <v>176</v>
      </c>
      <c r="I20" s="131" t="s">
        <v>124</v>
      </c>
      <c r="J20" s="131" t="s">
        <v>124</v>
      </c>
      <c r="K20" s="131" t="s">
        <v>109</v>
      </c>
      <c r="L20" s="131" t="s">
        <v>123</v>
      </c>
      <c r="M20" s="131" t="s">
        <v>110</v>
      </c>
      <c r="N20" s="131" t="s">
        <v>149</v>
      </c>
      <c r="O20" s="131" t="s">
        <v>115</v>
      </c>
      <c r="P20" s="135">
        <v>45016</v>
      </c>
    </row>
    <row r="21" spans="1:16" x14ac:dyDescent="0.2">
      <c r="A21" s="131" t="s">
        <v>153</v>
      </c>
      <c r="B21" s="131" t="s">
        <v>152</v>
      </c>
      <c r="C21" s="131" t="s">
        <v>136</v>
      </c>
      <c r="D21" s="131" t="s">
        <v>98</v>
      </c>
      <c r="E21" s="136">
        <v>31875.26</v>
      </c>
      <c r="F21" s="131" t="s">
        <v>116</v>
      </c>
      <c r="G21" s="131" t="s">
        <v>105</v>
      </c>
      <c r="H21" s="131" t="s">
        <v>117</v>
      </c>
      <c r="I21" s="131" t="s">
        <v>132</v>
      </c>
      <c r="J21" s="131" t="s">
        <v>124</v>
      </c>
      <c r="K21" s="131" t="s">
        <v>109</v>
      </c>
      <c r="L21" s="131" t="s">
        <v>123</v>
      </c>
      <c r="M21" s="131" t="s">
        <v>110</v>
      </c>
      <c r="N21" s="131" t="s">
        <v>149</v>
      </c>
      <c r="O21" s="131" t="s">
        <v>115</v>
      </c>
      <c r="P21" s="135">
        <v>45043</v>
      </c>
    </row>
    <row r="22" spans="1:16" x14ac:dyDescent="0.2">
      <c r="A22" s="131" t="s">
        <v>153</v>
      </c>
      <c r="B22" s="131" t="s">
        <v>152</v>
      </c>
      <c r="C22" s="131" t="s">
        <v>151</v>
      </c>
      <c r="D22" s="131" t="s">
        <v>98</v>
      </c>
      <c r="E22" s="136">
        <v>45546.080000000002</v>
      </c>
      <c r="F22" s="131" t="s">
        <v>116</v>
      </c>
      <c r="G22" s="131" t="s">
        <v>118</v>
      </c>
      <c r="H22" s="131" t="s">
        <v>175</v>
      </c>
      <c r="I22" s="131" t="s">
        <v>132</v>
      </c>
      <c r="J22" s="131" t="s">
        <v>124</v>
      </c>
      <c r="K22" s="131" t="s">
        <v>109</v>
      </c>
      <c r="L22" s="131" t="s">
        <v>123</v>
      </c>
      <c r="M22" s="131" t="s">
        <v>110</v>
      </c>
      <c r="N22" s="131" t="s">
        <v>149</v>
      </c>
      <c r="O22" s="131" t="s">
        <v>115</v>
      </c>
      <c r="P22" s="135">
        <v>45046</v>
      </c>
    </row>
    <row r="23" spans="1:16" x14ac:dyDescent="0.2">
      <c r="A23" s="131" t="s">
        <v>153</v>
      </c>
      <c r="B23" s="131" t="s">
        <v>152</v>
      </c>
      <c r="C23" s="131" t="s">
        <v>136</v>
      </c>
      <c r="D23" s="131" t="s">
        <v>98</v>
      </c>
      <c r="E23" s="136">
        <v>31875.26</v>
      </c>
      <c r="F23" s="131" t="s">
        <v>116</v>
      </c>
      <c r="G23" s="131" t="s">
        <v>105</v>
      </c>
      <c r="H23" s="131" t="s">
        <v>117</v>
      </c>
      <c r="I23" s="131" t="s">
        <v>131</v>
      </c>
      <c r="J23" s="131" t="s">
        <v>124</v>
      </c>
      <c r="K23" s="131" t="s">
        <v>109</v>
      </c>
      <c r="L23" s="131" t="s">
        <v>123</v>
      </c>
      <c r="M23" s="131" t="s">
        <v>110</v>
      </c>
      <c r="N23" s="131" t="s">
        <v>149</v>
      </c>
      <c r="O23" s="131" t="s">
        <v>115</v>
      </c>
      <c r="P23" s="135">
        <v>45072</v>
      </c>
    </row>
    <row r="24" spans="1:16" x14ac:dyDescent="0.2">
      <c r="A24" s="131" t="s">
        <v>153</v>
      </c>
      <c r="B24" s="131" t="s">
        <v>152</v>
      </c>
      <c r="C24" s="131" t="s">
        <v>151</v>
      </c>
      <c r="D24" s="131" t="s">
        <v>98</v>
      </c>
      <c r="E24" s="136">
        <v>40887.96</v>
      </c>
      <c r="F24" s="131" t="s">
        <v>116</v>
      </c>
      <c r="G24" s="131" t="s">
        <v>118</v>
      </c>
      <c r="H24" s="131" t="s">
        <v>174</v>
      </c>
      <c r="I24" s="131" t="s">
        <v>131</v>
      </c>
      <c r="J24" s="131" t="s">
        <v>124</v>
      </c>
      <c r="K24" s="131" t="s">
        <v>109</v>
      </c>
      <c r="L24" s="131" t="s">
        <v>123</v>
      </c>
      <c r="M24" s="131" t="s">
        <v>110</v>
      </c>
      <c r="N24" s="131" t="s">
        <v>149</v>
      </c>
      <c r="O24" s="131" t="s">
        <v>115</v>
      </c>
      <c r="P24" s="135">
        <v>45077</v>
      </c>
    </row>
    <row r="25" spans="1:16" x14ac:dyDescent="0.2">
      <c r="A25" s="131" t="s">
        <v>153</v>
      </c>
      <c r="B25" s="131" t="s">
        <v>152</v>
      </c>
      <c r="C25" s="131" t="s">
        <v>136</v>
      </c>
      <c r="D25" s="131" t="s">
        <v>98</v>
      </c>
      <c r="E25" s="136">
        <v>31875.26</v>
      </c>
      <c r="F25" s="131" t="s">
        <v>116</v>
      </c>
      <c r="G25" s="131" t="s">
        <v>105</v>
      </c>
      <c r="H25" s="131" t="s">
        <v>117</v>
      </c>
      <c r="I25" s="131" t="s">
        <v>130</v>
      </c>
      <c r="J25" s="131" t="s">
        <v>124</v>
      </c>
      <c r="K25" s="131" t="s">
        <v>109</v>
      </c>
      <c r="L25" s="131" t="s">
        <v>123</v>
      </c>
      <c r="M25" s="131" t="s">
        <v>110</v>
      </c>
      <c r="N25" s="131" t="s">
        <v>149</v>
      </c>
      <c r="O25" s="131" t="s">
        <v>115</v>
      </c>
      <c r="P25" s="135">
        <v>45098</v>
      </c>
    </row>
    <row r="26" spans="1:16" x14ac:dyDescent="0.2">
      <c r="A26" s="131" t="s">
        <v>153</v>
      </c>
      <c r="B26" s="131" t="s">
        <v>152</v>
      </c>
      <c r="C26" s="131" t="s">
        <v>151</v>
      </c>
      <c r="D26" s="131" t="s">
        <v>98</v>
      </c>
      <c r="E26" s="136">
        <v>45435.1</v>
      </c>
      <c r="F26" s="131" t="s">
        <v>116</v>
      </c>
      <c r="G26" s="131" t="s">
        <v>118</v>
      </c>
      <c r="H26" s="131" t="s">
        <v>173</v>
      </c>
      <c r="I26" s="131" t="s">
        <v>130</v>
      </c>
      <c r="J26" s="131" t="s">
        <v>124</v>
      </c>
      <c r="K26" s="131" t="s">
        <v>109</v>
      </c>
      <c r="L26" s="131" t="s">
        <v>123</v>
      </c>
      <c r="M26" s="131" t="s">
        <v>110</v>
      </c>
      <c r="N26" s="131" t="s">
        <v>149</v>
      </c>
      <c r="O26" s="131" t="s">
        <v>115</v>
      </c>
      <c r="P26" s="135">
        <v>45107</v>
      </c>
    </row>
    <row r="27" spans="1:16" x14ac:dyDescent="0.2">
      <c r="A27" s="131" t="s">
        <v>153</v>
      </c>
      <c r="B27" s="131" t="s">
        <v>152</v>
      </c>
      <c r="C27" s="131" t="s">
        <v>136</v>
      </c>
      <c r="D27" s="131" t="s">
        <v>98</v>
      </c>
      <c r="E27" s="136">
        <v>31875.26</v>
      </c>
      <c r="F27" s="131" t="s">
        <v>116</v>
      </c>
      <c r="G27" s="131" t="s">
        <v>105</v>
      </c>
      <c r="H27" s="131" t="s">
        <v>117</v>
      </c>
      <c r="I27" s="131" t="s">
        <v>129</v>
      </c>
      <c r="J27" s="131" t="s">
        <v>124</v>
      </c>
      <c r="K27" s="131" t="s">
        <v>109</v>
      </c>
      <c r="L27" s="131" t="s">
        <v>123</v>
      </c>
      <c r="M27" s="131" t="s">
        <v>110</v>
      </c>
      <c r="N27" s="131" t="s">
        <v>149</v>
      </c>
      <c r="O27" s="131" t="s">
        <v>115</v>
      </c>
      <c r="P27" s="135">
        <v>45131</v>
      </c>
    </row>
    <row r="28" spans="1:16" x14ac:dyDescent="0.2">
      <c r="A28" s="131" t="s">
        <v>153</v>
      </c>
      <c r="B28" s="131" t="s">
        <v>152</v>
      </c>
      <c r="C28" s="131" t="s">
        <v>151</v>
      </c>
      <c r="D28" s="131" t="s">
        <v>98</v>
      </c>
      <c r="E28" s="136">
        <v>39646.959999999999</v>
      </c>
      <c r="F28" s="131" t="s">
        <v>116</v>
      </c>
      <c r="G28" s="131" t="s">
        <v>118</v>
      </c>
      <c r="H28" s="131" t="s">
        <v>172</v>
      </c>
      <c r="I28" s="131" t="s">
        <v>129</v>
      </c>
      <c r="J28" s="131" t="s">
        <v>124</v>
      </c>
      <c r="K28" s="131" t="s">
        <v>109</v>
      </c>
      <c r="L28" s="131" t="s">
        <v>123</v>
      </c>
      <c r="M28" s="131" t="s">
        <v>110</v>
      </c>
      <c r="N28" s="131" t="s">
        <v>149</v>
      </c>
      <c r="O28" s="131" t="s">
        <v>115</v>
      </c>
      <c r="P28" s="135">
        <v>45138</v>
      </c>
    </row>
    <row r="29" spans="1:16" x14ac:dyDescent="0.2">
      <c r="A29" s="131" t="s">
        <v>153</v>
      </c>
      <c r="B29" s="131" t="s">
        <v>152</v>
      </c>
      <c r="C29" s="131" t="s">
        <v>136</v>
      </c>
      <c r="D29" s="131" t="s">
        <v>98</v>
      </c>
      <c r="E29" s="136">
        <v>31875.26</v>
      </c>
      <c r="F29" s="131" t="s">
        <v>116</v>
      </c>
      <c r="G29" s="131" t="s">
        <v>105</v>
      </c>
      <c r="H29" s="131" t="s">
        <v>154</v>
      </c>
      <c r="I29" s="131" t="s">
        <v>128</v>
      </c>
      <c r="J29" s="131" t="s">
        <v>124</v>
      </c>
      <c r="K29" s="131" t="s">
        <v>109</v>
      </c>
      <c r="L29" s="131" t="s">
        <v>123</v>
      </c>
      <c r="M29" s="131" t="s">
        <v>110</v>
      </c>
      <c r="N29" s="131" t="s">
        <v>149</v>
      </c>
      <c r="O29" s="131" t="s">
        <v>115</v>
      </c>
      <c r="P29" s="135">
        <v>45153</v>
      </c>
    </row>
    <row r="30" spans="1:16" x14ac:dyDescent="0.2">
      <c r="A30" s="131" t="s">
        <v>153</v>
      </c>
      <c r="B30" s="131" t="s">
        <v>152</v>
      </c>
      <c r="C30" s="131" t="s">
        <v>151</v>
      </c>
      <c r="D30" s="131" t="s">
        <v>98</v>
      </c>
      <c r="E30" s="136">
        <v>46075.86</v>
      </c>
      <c r="F30" s="131" t="s">
        <v>116</v>
      </c>
      <c r="G30" s="131" t="s">
        <v>118</v>
      </c>
      <c r="H30" s="131" t="s">
        <v>168</v>
      </c>
      <c r="I30" s="131" t="s">
        <v>128</v>
      </c>
      <c r="J30" s="131" t="s">
        <v>124</v>
      </c>
      <c r="K30" s="131" t="s">
        <v>109</v>
      </c>
      <c r="L30" s="131" t="s">
        <v>123</v>
      </c>
      <c r="M30" s="131" t="s">
        <v>110</v>
      </c>
      <c r="N30" s="131" t="s">
        <v>149</v>
      </c>
      <c r="O30" s="131" t="s">
        <v>115</v>
      </c>
      <c r="P30" s="135">
        <v>45169</v>
      </c>
    </row>
    <row r="31" spans="1:16" x14ac:dyDescent="0.2">
      <c r="A31" s="131" t="s">
        <v>153</v>
      </c>
      <c r="B31" s="131" t="s">
        <v>152</v>
      </c>
      <c r="C31" s="131" t="s">
        <v>161</v>
      </c>
      <c r="D31" s="131" t="s">
        <v>167</v>
      </c>
      <c r="E31" s="136">
        <v>24756.74</v>
      </c>
      <c r="F31" s="131" t="s">
        <v>116</v>
      </c>
      <c r="G31" s="131" t="s">
        <v>119</v>
      </c>
      <c r="H31" s="131" t="s">
        <v>166</v>
      </c>
      <c r="I31" s="131" t="s">
        <v>127</v>
      </c>
      <c r="J31" s="131" t="s">
        <v>124</v>
      </c>
      <c r="K31" s="131" t="s">
        <v>109</v>
      </c>
      <c r="L31" s="131" t="s">
        <v>123</v>
      </c>
      <c r="M31" s="131" t="s">
        <v>110</v>
      </c>
      <c r="N31" s="131" t="s">
        <v>149</v>
      </c>
      <c r="O31" s="131" t="s">
        <v>115</v>
      </c>
      <c r="P31" s="135">
        <v>45170</v>
      </c>
    </row>
    <row r="32" spans="1:16" x14ac:dyDescent="0.2">
      <c r="A32" s="131" t="s">
        <v>153</v>
      </c>
      <c r="B32" s="131" t="s">
        <v>152</v>
      </c>
      <c r="C32" s="131" t="s">
        <v>161</v>
      </c>
      <c r="D32" s="131" t="s">
        <v>165</v>
      </c>
      <c r="E32" s="136">
        <v>24756.74</v>
      </c>
      <c r="F32" s="131" t="s">
        <v>116</v>
      </c>
      <c r="G32" s="131" t="s">
        <v>119</v>
      </c>
      <c r="H32" s="131" t="s">
        <v>164</v>
      </c>
      <c r="I32" s="131" t="s">
        <v>127</v>
      </c>
      <c r="J32" s="131" t="s">
        <v>124</v>
      </c>
      <c r="K32" s="131" t="s">
        <v>109</v>
      </c>
      <c r="L32" s="131" t="s">
        <v>123</v>
      </c>
      <c r="M32" s="131" t="s">
        <v>110</v>
      </c>
      <c r="N32" s="131" t="s">
        <v>149</v>
      </c>
      <c r="O32" s="131" t="s">
        <v>115</v>
      </c>
      <c r="P32" s="135">
        <v>45170</v>
      </c>
    </row>
    <row r="33" spans="1:16" x14ac:dyDescent="0.2">
      <c r="A33" s="131" t="s">
        <v>153</v>
      </c>
      <c r="B33" s="131" t="s">
        <v>152</v>
      </c>
      <c r="C33" s="131" t="s">
        <v>136</v>
      </c>
      <c r="D33" s="131" t="s">
        <v>98</v>
      </c>
      <c r="E33" s="136">
        <v>31875.26</v>
      </c>
      <c r="F33" s="131" t="s">
        <v>116</v>
      </c>
      <c r="G33" s="131" t="s">
        <v>105</v>
      </c>
      <c r="H33" s="131" t="s">
        <v>154</v>
      </c>
      <c r="I33" s="131" t="s">
        <v>127</v>
      </c>
      <c r="J33" s="131" t="s">
        <v>124</v>
      </c>
      <c r="K33" s="131" t="s">
        <v>109</v>
      </c>
      <c r="L33" s="131" t="s">
        <v>123</v>
      </c>
      <c r="M33" s="131" t="s">
        <v>110</v>
      </c>
      <c r="N33" s="131" t="s">
        <v>149</v>
      </c>
      <c r="O33" s="131" t="s">
        <v>115</v>
      </c>
      <c r="P33" s="135">
        <v>45191</v>
      </c>
    </row>
    <row r="34" spans="1:16" x14ac:dyDescent="0.2">
      <c r="A34" s="131" t="s">
        <v>153</v>
      </c>
      <c r="B34" s="131" t="s">
        <v>152</v>
      </c>
      <c r="C34" s="131" t="s">
        <v>151</v>
      </c>
      <c r="D34" s="131" t="s">
        <v>98</v>
      </c>
      <c r="E34" s="136">
        <v>45611.85</v>
      </c>
      <c r="F34" s="131" t="s">
        <v>116</v>
      </c>
      <c r="G34" s="131" t="s">
        <v>118</v>
      </c>
      <c r="H34" s="131" t="s">
        <v>163</v>
      </c>
      <c r="I34" s="131" t="s">
        <v>127</v>
      </c>
      <c r="J34" s="131" t="s">
        <v>124</v>
      </c>
      <c r="K34" s="131" t="s">
        <v>109</v>
      </c>
      <c r="L34" s="131" t="s">
        <v>123</v>
      </c>
      <c r="M34" s="131" t="s">
        <v>110</v>
      </c>
      <c r="N34" s="131" t="s">
        <v>149</v>
      </c>
      <c r="O34" s="131" t="s">
        <v>115</v>
      </c>
      <c r="P34" s="135">
        <v>45199</v>
      </c>
    </row>
    <row r="35" spans="1:16" x14ac:dyDescent="0.2">
      <c r="A35" s="131" t="s">
        <v>153</v>
      </c>
      <c r="B35" s="131" t="s">
        <v>152</v>
      </c>
      <c r="C35" s="131" t="s">
        <v>136</v>
      </c>
      <c r="D35" s="131" t="s">
        <v>98</v>
      </c>
      <c r="E35" s="136">
        <v>31875.26</v>
      </c>
      <c r="F35" s="131" t="s">
        <v>116</v>
      </c>
      <c r="G35" s="131" t="s">
        <v>105</v>
      </c>
      <c r="H35" s="131" t="s">
        <v>154</v>
      </c>
      <c r="I35" s="131" t="s">
        <v>126</v>
      </c>
      <c r="J35" s="131" t="s">
        <v>124</v>
      </c>
      <c r="K35" s="131" t="s">
        <v>109</v>
      </c>
      <c r="L35" s="131" t="s">
        <v>123</v>
      </c>
      <c r="M35" s="131" t="s">
        <v>110</v>
      </c>
      <c r="N35" s="131" t="s">
        <v>149</v>
      </c>
      <c r="O35" s="131" t="s">
        <v>115</v>
      </c>
      <c r="P35" s="135">
        <v>45223</v>
      </c>
    </row>
    <row r="36" spans="1:16" x14ac:dyDescent="0.2">
      <c r="A36" s="131" t="s">
        <v>153</v>
      </c>
      <c r="B36" s="131" t="s">
        <v>152</v>
      </c>
      <c r="C36" s="131" t="s">
        <v>151</v>
      </c>
      <c r="D36" s="131" t="s">
        <v>98</v>
      </c>
      <c r="E36" s="136">
        <v>49219.6</v>
      </c>
      <c r="F36" s="131" t="s">
        <v>116</v>
      </c>
      <c r="G36" s="131" t="s">
        <v>118</v>
      </c>
      <c r="H36" s="131" t="s">
        <v>162</v>
      </c>
      <c r="I36" s="131" t="s">
        <v>126</v>
      </c>
      <c r="J36" s="131" t="s">
        <v>124</v>
      </c>
      <c r="K36" s="131" t="s">
        <v>109</v>
      </c>
      <c r="L36" s="131" t="s">
        <v>123</v>
      </c>
      <c r="M36" s="131" t="s">
        <v>110</v>
      </c>
      <c r="N36" s="131" t="s">
        <v>149</v>
      </c>
      <c r="O36" s="131" t="s">
        <v>115</v>
      </c>
      <c r="P36" s="135">
        <v>45230</v>
      </c>
    </row>
    <row r="37" spans="1:16" x14ac:dyDescent="0.2">
      <c r="A37" s="131" t="s">
        <v>153</v>
      </c>
      <c r="B37" s="131" t="s">
        <v>152</v>
      </c>
      <c r="C37" s="131" t="s">
        <v>136</v>
      </c>
      <c r="D37" s="131" t="s">
        <v>98</v>
      </c>
      <c r="E37" s="136">
        <v>31875.22</v>
      </c>
      <c r="F37" s="131" t="s">
        <v>116</v>
      </c>
      <c r="G37" s="131" t="s">
        <v>105</v>
      </c>
      <c r="H37" s="131" t="s">
        <v>154</v>
      </c>
      <c r="I37" s="131" t="s">
        <v>107</v>
      </c>
      <c r="J37" s="131" t="s">
        <v>124</v>
      </c>
      <c r="K37" s="131" t="s">
        <v>109</v>
      </c>
      <c r="L37" s="131" t="s">
        <v>123</v>
      </c>
      <c r="M37" s="131" t="s">
        <v>110</v>
      </c>
      <c r="N37" s="131" t="s">
        <v>149</v>
      </c>
      <c r="O37" s="131" t="s">
        <v>115</v>
      </c>
      <c r="P37" s="135">
        <v>45250</v>
      </c>
    </row>
    <row r="38" spans="1:16" x14ac:dyDescent="0.2">
      <c r="A38" s="131" t="s">
        <v>153</v>
      </c>
      <c r="B38" s="131" t="s">
        <v>152</v>
      </c>
      <c r="C38" s="131" t="s">
        <v>161</v>
      </c>
      <c r="D38" s="131" t="s">
        <v>160</v>
      </c>
      <c r="E38" s="136">
        <v>24756.74</v>
      </c>
      <c r="F38" s="131" t="s">
        <v>116</v>
      </c>
      <c r="G38" s="131" t="s">
        <v>119</v>
      </c>
      <c r="H38" s="131" t="s">
        <v>159</v>
      </c>
      <c r="I38" s="131" t="s">
        <v>107</v>
      </c>
      <c r="J38" s="131" t="s">
        <v>124</v>
      </c>
      <c r="K38" s="131" t="s">
        <v>109</v>
      </c>
      <c r="L38" s="131" t="s">
        <v>123</v>
      </c>
      <c r="M38" s="131" t="s">
        <v>110</v>
      </c>
      <c r="N38" s="131" t="s">
        <v>149</v>
      </c>
      <c r="O38" s="131" t="s">
        <v>115</v>
      </c>
      <c r="P38" s="135">
        <v>45252</v>
      </c>
    </row>
    <row r="39" spans="1:16" x14ac:dyDescent="0.2">
      <c r="A39" s="131" t="s">
        <v>153</v>
      </c>
      <c r="B39" s="131" t="s">
        <v>152</v>
      </c>
      <c r="C39" s="131" t="s">
        <v>151</v>
      </c>
      <c r="D39" s="131" t="s">
        <v>98</v>
      </c>
      <c r="E39" s="136">
        <v>44879.86</v>
      </c>
      <c r="F39" s="131" t="s">
        <v>116</v>
      </c>
      <c r="G39" s="131" t="s">
        <v>118</v>
      </c>
      <c r="H39" s="131" t="s">
        <v>158</v>
      </c>
      <c r="I39" s="131" t="s">
        <v>107</v>
      </c>
      <c r="J39" s="131" t="s">
        <v>124</v>
      </c>
      <c r="K39" s="131" t="s">
        <v>109</v>
      </c>
      <c r="L39" s="131" t="s">
        <v>123</v>
      </c>
      <c r="M39" s="131" t="s">
        <v>110</v>
      </c>
      <c r="N39" s="131" t="s">
        <v>149</v>
      </c>
      <c r="O39" s="131" t="s">
        <v>115</v>
      </c>
      <c r="P39" s="135">
        <v>45260</v>
      </c>
    </row>
    <row r="40" spans="1:16" x14ac:dyDescent="0.2">
      <c r="A40" s="131" t="s">
        <v>153</v>
      </c>
      <c r="B40" s="131" t="s">
        <v>152</v>
      </c>
      <c r="C40" s="131" t="s">
        <v>136</v>
      </c>
      <c r="D40" s="131" t="s">
        <v>98</v>
      </c>
      <c r="E40" s="136">
        <v>35136.120000000003</v>
      </c>
      <c r="F40" s="131" t="s">
        <v>116</v>
      </c>
      <c r="G40" s="131" t="s">
        <v>105</v>
      </c>
      <c r="H40" s="131" t="s">
        <v>154</v>
      </c>
      <c r="I40" s="131" t="s">
        <v>125</v>
      </c>
      <c r="J40" s="131" t="s">
        <v>124</v>
      </c>
      <c r="K40" s="131" t="s">
        <v>109</v>
      </c>
      <c r="L40" s="131" t="s">
        <v>123</v>
      </c>
      <c r="M40" s="131" t="s">
        <v>110</v>
      </c>
      <c r="N40" s="131" t="s">
        <v>149</v>
      </c>
      <c r="O40" s="131" t="s">
        <v>115</v>
      </c>
      <c r="P40" s="135">
        <v>45286</v>
      </c>
    </row>
    <row r="41" spans="1:16" x14ac:dyDescent="0.2">
      <c r="A41" s="131" t="s">
        <v>153</v>
      </c>
      <c r="B41" s="131" t="s">
        <v>152</v>
      </c>
      <c r="C41" s="131" t="s">
        <v>151</v>
      </c>
      <c r="D41" s="131" t="s">
        <v>98</v>
      </c>
      <c r="E41" s="136">
        <v>45206.14</v>
      </c>
      <c r="F41" s="131" t="s">
        <v>116</v>
      </c>
      <c r="G41" s="131" t="s">
        <v>118</v>
      </c>
      <c r="H41" s="131" t="s">
        <v>150</v>
      </c>
      <c r="I41" s="131" t="s">
        <v>125</v>
      </c>
      <c r="J41" s="131" t="s">
        <v>124</v>
      </c>
      <c r="K41" s="131" t="s">
        <v>109</v>
      </c>
      <c r="L41" s="131" t="s">
        <v>123</v>
      </c>
      <c r="M41" s="131" t="s">
        <v>110</v>
      </c>
      <c r="N41" s="131" t="s">
        <v>149</v>
      </c>
      <c r="O41" s="131" t="s">
        <v>115</v>
      </c>
      <c r="P41" s="135">
        <v>45291</v>
      </c>
    </row>
    <row r="42" spans="1:16" x14ac:dyDescent="0.2">
      <c r="A42" s="133" t="s">
        <v>98</v>
      </c>
      <c r="B42" s="133" t="s">
        <v>98</v>
      </c>
      <c r="C42" s="133" t="s">
        <v>98</v>
      </c>
      <c r="D42" s="133" t="s">
        <v>98</v>
      </c>
      <c r="E42" s="134">
        <v>1468994.57</v>
      </c>
      <c r="F42" s="133" t="s">
        <v>98</v>
      </c>
      <c r="G42" s="133" t="s">
        <v>98</v>
      </c>
      <c r="H42" s="133" t="s">
        <v>98</v>
      </c>
      <c r="I42" s="133" t="s">
        <v>98</v>
      </c>
      <c r="J42" s="133" t="s">
        <v>98</v>
      </c>
      <c r="K42" s="133" t="s">
        <v>98</v>
      </c>
      <c r="L42" s="133" t="s">
        <v>98</v>
      </c>
      <c r="M42" s="133" t="s">
        <v>98</v>
      </c>
      <c r="N42" s="133" t="s">
        <v>98</v>
      </c>
      <c r="O42" s="133" t="s">
        <v>98</v>
      </c>
      <c r="P42" s="132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E2" sqref="E2:E13"/>
    </sheetView>
  </sheetViews>
  <sheetFormatPr defaultColWidth="9.28515625" defaultRowHeight="12.75" x14ac:dyDescent="0.2"/>
  <cols>
    <col min="1" max="1" width="10" style="131" bestFit="1" customWidth="1"/>
    <col min="2" max="2" width="14" style="131" bestFit="1" customWidth="1"/>
    <col min="3" max="3" width="10" style="131" bestFit="1" customWidth="1"/>
    <col min="4" max="4" width="21" style="131" bestFit="1" customWidth="1"/>
    <col min="5" max="5" width="17" style="131" bestFit="1" customWidth="1"/>
    <col min="6" max="6" width="20" style="131" bestFit="1" customWidth="1"/>
    <col min="7" max="7" width="28" style="131" bestFit="1" customWidth="1"/>
    <col min="8" max="8" width="21" style="131" bestFit="1" customWidth="1"/>
    <col min="9" max="9" width="8" style="131" bestFit="1" customWidth="1"/>
    <col min="10" max="10" width="11" style="131" bestFit="1" customWidth="1"/>
    <col min="11" max="11" width="17" style="131" bestFit="1" customWidth="1"/>
    <col min="12" max="12" width="6" style="131" bestFit="1" customWidth="1"/>
    <col min="13" max="13" width="17" style="131" bestFit="1" customWidth="1"/>
    <col min="14" max="14" width="6" style="131" bestFit="1" customWidth="1"/>
    <col min="15" max="15" width="40" style="131" bestFit="1" customWidth="1"/>
    <col min="16" max="16" width="14" style="131" bestFit="1" customWidth="1"/>
    <col min="17" max="16384" width="9.28515625" style="131"/>
  </cols>
  <sheetData>
    <row r="1" spans="1:16" ht="38.25" x14ac:dyDescent="0.2">
      <c r="A1" s="137" t="s">
        <v>101</v>
      </c>
      <c r="B1" s="137" t="s">
        <v>148</v>
      </c>
      <c r="C1" s="138" t="s">
        <v>147</v>
      </c>
      <c r="D1" s="137" t="s">
        <v>146</v>
      </c>
      <c r="E1" s="137" t="s">
        <v>145</v>
      </c>
      <c r="F1" s="137" t="s">
        <v>102</v>
      </c>
      <c r="G1" s="137" t="s">
        <v>144</v>
      </c>
      <c r="H1" s="137" t="s">
        <v>103</v>
      </c>
      <c r="I1" s="137" t="s">
        <v>143</v>
      </c>
      <c r="J1" s="138" t="s">
        <v>142</v>
      </c>
      <c r="K1" s="137" t="s">
        <v>141</v>
      </c>
      <c r="L1" s="138" t="s">
        <v>140</v>
      </c>
      <c r="M1" s="137" t="s">
        <v>139</v>
      </c>
      <c r="N1" s="137" t="s">
        <v>67</v>
      </c>
      <c r="O1" s="137" t="s">
        <v>108</v>
      </c>
      <c r="P1" s="137" t="s">
        <v>138</v>
      </c>
    </row>
    <row r="2" spans="1:16" x14ac:dyDescent="0.2">
      <c r="A2" s="131" t="s">
        <v>99</v>
      </c>
      <c r="B2" s="131" t="s">
        <v>137</v>
      </c>
      <c r="C2" s="131" t="s">
        <v>136</v>
      </c>
      <c r="D2" s="131" t="s">
        <v>98</v>
      </c>
      <c r="E2" s="136">
        <v>3634.75</v>
      </c>
      <c r="F2" s="131" t="s">
        <v>104</v>
      </c>
      <c r="G2" s="131" t="s">
        <v>105</v>
      </c>
      <c r="H2" s="131" t="s">
        <v>106</v>
      </c>
      <c r="I2" s="131" t="s">
        <v>134</v>
      </c>
      <c r="J2" s="131" t="s">
        <v>124</v>
      </c>
      <c r="K2" s="131" t="s">
        <v>109</v>
      </c>
      <c r="L2" s="131" t="s">
        <v>123</v>
      </c>
      <c r="M2" s="131" t="s">
        <v>110</v>
      </c>
      <c r="N2" s="131" t="s">
        <v>122</v>
      </c>
      <c r="O2" s="131" t="s">
        <v>113</v>
      </c>
      <c r="P2" s="135">
        <v>44950</v>
      </c>
    </row>
    <row r="3" spans="1:16" x14ac:dyDescent="0.2">
      <c r="A3" s="131" t="s">
        <v>99</v>
      </c>
      <c r="B3" s="131" t="s">
        <v>137</v>
      </c>
      <c r="C3" s="131" t="s">
        <v>136</v>
      </c>
      <c r="D3" s="131" t="s">
        <v>98</v>
      </c>
      <c r="E3" s="136">
        <v>3634.75</v>
      </c>
      <c r="F3" s="131" t="s">
        <v>104</v>
      </c>
      <c r="G3" s="131" t="s">
        <v>105</v>
      </c>
      <c r="H3" s="131" t="s">
        <v>106</v>
      </c>
      <c r="I3" s="131" t="s">
        <v>133</v>
      </c>
      <c r="J3" s="131" t="s">
        <v>124</v>
      </c>
      <c r="K3" s="131" t="s">
        <v>109</v>
      </c>
      <c r="L3" s="131" t="s">
        <v>123</v>
      </c>
      <c r="M3" s="131" t="s">
        <v>110</v>
      </c>
      <c r="N3" s="131" t="s">
        <v>122</v>
      </c>
      <c r="O3" s="131" t="s">
        <v>113</v>
      </c>
      <c r="P3" s="135">
        <v>44979</v>
      </c>
    </row>
    <row r="4" spans="1:16" x14ac:dyDescent="0.2">
      <c r="A4" s="131" t="s">
        <v>99</v>
      </c>
      <c r="B4" s="131" t="s">
        <v>137</v>
      </c>
      <c r="C4" s="131" t="s">
        <v>136</v>
      </c>
      <c r="D4" s="131" t="s">
        <v>98</v>
      </c>
      <c r="E4" s="136">
        <v>3634.75</v>
      </c>
      <c r="F4" s="131" t="s">
        <v>104</v>
      </c>
      <c r="G4" s="131" t="s">
        <v>105</v>
      </c>
      <c r="H4" s="131" t="s">
        <v>106</v>
      </c>
      <c r="I4" s="131" t="s">
        <v>124</v>
      </c>
      <c r="J4" s="131" t="s">
        <v>124</v>
      </c>
      <c r="K4" s="131" t="s">
        <v>109</v>
      </c>
      <c r="L4" s="131" t="s">
        <v>123</v>
      </c>
      <c r="M4" s="131" t="s">
        <v>110</v>
      </c>
      <c r="N4" s="131" t="s">
        <v>122</v>
      </c>
      <c r="O4" s="131" t="s">
        <v>113</v>
      </c>
      <c r="P4" s="135">
        <v>45007</v>
      </c>
    </row>
    <row r="5" spans="1:16" x14ac:dyDescent="0.2">
      <c r="A5" s="131" t="s">
        <v>99</v>
      </c>
      <c r="B5" s="131" t="s">
        <v>137</v>
      </c>
      <c r="C5" s="131" t="s">
        <v>136</v>
      </c>
      <c r="D5" s="131" t="s">
        <v>98</v>
      </c>
      <c r="E5" s="136">
        <v>3634.75</v>
      </c>
      <c r="F5" s="131" t="s">
        <v>104</v>
      </c>
      <c r="G5" s="131" t="s">
        <v>105</v>
      </c>
      <c r="H5" s="131" t="s">
        <v>106</v>
      </c>
      <c r="I5" s="131" t="s">
        <v>132</v>
      </c>
      <c r="J5" s="131" t="s">
        <v>124</v>
      </c>
      <c r="K5" s="131" t="s">
        <v>109</v>
      </c>
      <c r="L5" s="131" t="s">
        <v>123</v>
      </c>
      <c r="M5" s="131" t="s">
        <v>110</v>
      </c>
      <c r="N5" s="131" t="s">
        <v>122</v>
      </c>
      <c r="O5" s="131" t="s">
        <v>113</v>
      </c>
      <c r="P5" s="135">
        <v>45043</v>
      </c>
    </row>
    <row r="6" spans="1:16" x14ac:dyDescent="0.2">
      <c r="A6" s="131" t="s">
        <v>99</v>
      </c>
      <c r="B6" s="131" t="s">
        <v>137</v>
      </c>
      <c r="C6" s="131" t="s">
        <v>136</v>
      </c>
      <c r="D6" s="131" t="s">
        <v>98</v>
      </c>
      <c r="E6" s="136">
        <v>11043.78</v>
      </c>
      <c r="F6" s="131" t="s">
        <v>104</v>
      </c>
      <c r="G6" s="131" t="s">
        <v>105</v>
      </c>
      <c r="H6" s="131" t="s">
        <v>106</v>
      </c>
      <c r="I6" s="131" t="s">
        <v>131</v>
      </c>
      <c r="J6" s="131" t="s">
        <v>124</v>
      </c>
      <c r="K6" s="131" t="s">
        <v>109</v>
      </c>
      <c r="L6" s="131" t="s">
        <v>123</v>
      </c>
      <c r="M6" s="131" t="s">
        <v>110</v>
      </c>
      <c r="N6" s="131" t="s">
        <v>122</v>
      </c>
      <c r="O6" s="131" t="s">
        <v>113</v>
      </c>
      <c r="P6" s="135">
        <v>45072</v>
      </c>
    </row>
    <row r="7" spans="1:16" x14ac:dyDescent="0.2">
      <c r="A7" s="131" t="s">
        <v>99</v>
      </c>
      <c r="B7" s="131" t="s">
        <v>137</v>
      </c>
      <c r="C7" s="131" t="s">
        <v>136</v>
      </c>
      <c r="D7" s="131" t="s">
        <v>98</v>
      </c>
      <c r="E7" s="136">
        <v>11043.78</v>
      </c>
      <c r="F7" s="131" t="s">
        <v>104</v>
      </c>
      <c r="G7" s="131" t="s">
        <v>105</v>
      </c>
      <c r="H7" s="131" t="s">
        <v>106</v>
      </c>
      <c r="I7" s="131" t="s">
        <v>130</v>
      </c>
      <c r="J7" s="131" t="s">
        <v>124</v>
      </c>
      <c r="K7" s="131" t="s">
        <v>109</v>
      </c>
      <c r="L7" s="131" t="s">
        <v>123</v>
      </c>
      <c r="M7" s="131" t="s">
        <v>110</v>
      </c>
      <c r="N7" s="131" t="s">
        <v>122</v>
      </c>
      <c r="O7" s="131" t="s">
        <v>113</v>
      </c>
      <c r="P7" s="135">
        <v>45098</v>
      </c>
    </row>
    <row r="8" spans="1:16" x14ac:dyDescent="0.2">
      <c r="A8" s="131" t="s">
        <v>99</v>
      </c>
      <c r="B8" s="131" t="s">
        <v>137</v>
      </c>
      <c r="C8" s="131" t="s">
        <v>136</v>
      </c>
      <c r="D8" s="131" t="s">
        <v>98</v>
      </c>
      <c r="E8" s="136">
        <v>11043.78</v>
      </c>
      <c r="F8" s="131" t="s">
        <v>104</v>
      </c>
      <c r="G8" s="131" t="s">
        <v>105</v>
      </c>
      <c r="H8" s="131" t="s">
        <v>106</v>
      </c>
      <c r="I8" s="131" t="s">
        <v>129</v>
      </c>
      <c r="J8" s="131" t="s">
        <v>124</v>
      </c>
      <c r="K8" s="131" t="s">
        <v>109</v>
      </c>
      <c r="L8" s="131" t="s">
        <v>123</v>
      </c>
      <c r="M8" s="131" t="s">
        <v>110</v>
      </c>
      <c r="N8" s="131" t="s">
        <v>122</v>
      </c>
      <c r="O8" s="131" t="s">
        <v>113</v>
      </c>
      <c r="P8" s="135">
        <v>45131</v>
      </c>
    </row>
    <row r="9" spans="1:16" x14ac:dyDescent="0.2">
      <c r="A9" s="131" t="s">
        <v>99</v>
      </c>
      <c r="B9" s="131" t="s">
        <v>137</v>
      </c>
      <c r="C9" s="131" t="s">
        <v>136</v>
      </c>
      <c r="D9" s="131" t="s">
        <v>98</v>
      </c>
      <c r="E9" s="136">
        <v>11043.78</v>
      </c>
      <c r="F9" s="131" t="s">
        <v>104</v>
      </c>
      <c r="G9" s="131" t="s">
        <v>105</v>
      </c>
      <c r="H9" s="131" t="s">
        <v>135</v>
      </c>
      <c r="I9" s="131" t="s">
        <v>128</v>
      </c>
      <c r="J9" s="131" t="s">
        <v>124</v>
      </c>
      <c r="K9" s="131" t="s">
        <v>109</v>
      </c>
      <c r="L9" s="131" t="s">
        <v>123</v>
      </c>
      <c r="M9" s="131" t="s">
        <v>110</v>
      </c>
      <c r="N9" s="131" t="s">
        <v>122</v>
      </c>
      <c r="O9" s="131" t="s">
        <v>113</v>
      </c>
      <c r="P9" s="135">
        <v>45153</v>
      </c>
    </row>
    <row r="10" spans="1:16" x14ac:dyDescent="0.2">
      <c r="A10" s="131" t="s">
        <v>99</v>
      </c>
      <c r="B10" s="131" t="s">
        <v>137</v>
      </c>
      <c r="C10" s="131" t="s">
        <v>136</v>
      </c>
      <c r="D10" s="131" t="s">
        <v>98</v>
      </c>
      <c r="E10" s="136">
        <v>11043.78</v>
      </c>
      <c r="F10" s="131" t="s">
        <v>104</v>
      </c>
      <c r="G10" s="131" t="s">
        <v>105</v>
      </c>
      <c r="H10" s="131" t="s">
        <v>135</v>
      </c>
      <c r="I10" s="131" t="s">
        <v>127</v>
      </c>
      <c r="J10" s="131" t="s">
        <v>124</v>
      </c>
      <c r="K10" s="131" t="s">
        <v>109</v>
      </c>
      <c r="L10" s="131" t="s">
        <v>123</v>
      </c>
      <c r="M10" s="131" t="s">
        <v>110</v>
      </c>
      <c r="N10" s="131" t="s">
        <v>122</v>
      </c>
      <c r="O10" s="131" t="s">
        <v>113</v>
      </c>
      <c r="P10" s="135">
        <v>45191</v>
      </c>
    </row>
    <row r="11" spans="1:16" x14ac:dyDescent="0.2">
      <c r="A11" s="131" t="s">
        <v>99</v>
      </c>
      <c r="B11" s="131" t="s">
        <v>137</v>
      </c>
      <c r="C11" s="131" t="s">
        <v>136</v>
      </c>
      <c r="D11" s="131" t="s">
        <v>98</v>
      </c>
      <c r="E11" s="136">
        <v>11043.78</v>
      </c>
      <c r="F11" s="131" t="s">
        <v>104</v>
      </c>
      <c r="G11" s="131" t="s">
        <v>105</v>
      </c>
      <c r="H11" s="131" t="s">
        <v>135</v>
      </c>
      <c r="I11" s="131" t="s">
        <v>126</v>
      </c>
      <c r="J11" s="131" t="s">
        <v>124</v>
      </c>
      <c r="K11" s="131" t="s">
        <v>109</v>
      </c>
      <c r="L11" s="131" t="s">
        <v>123</v>
      </c>
      <c r="M11" s="131" t="s">
        <v>110</v>
      </c>
      <c r="N11" s="131" t="s">
        <v>122</v>
      </c>
      <c r="O11" s="131" t="s">
        <v>113</v>
      </c>
      <c r="P11" s="135">
        <v>45223</v>
      </c>
    </row>
    <row r="12" spans="1:16" x14ac:dyDescent="0.2">
      <c r="A12" s="131" t="s">
        <v>99</v>
      </c>
      <c r="B12" s="131" t="s">
        <v>137</v>
      </c>
      <c r="C12" s="131" t="s">
        <v>136</v>
      </c>
      <c r="D12" s="131" t="s">
        <v>98</v>
      </c>
      <c r="E12" s="136">
        <v>11043.78</v>
      </c>
      <c r="F12" s="131" t="s">
        <v>104</v>
      </c>
      <c r="G12" s="131" t="s">
        <v>105</v>
      </c>
      <c r="H12" s="131" t="s">
        <v>135</v>
      </c>
      <c r="I12" s="131" t="s">
        <v>107</v>
      </c>
      <c r="J12" s="131" t="s">
        <v>124</v>
      </c>
      <c r="K12" s="131" t="s">
        <v>109</v>
      </c>
      <c r="L12" s="131" t="s">
        <v>123</v>
      </c>
      <c r="M12" s="131" t="s">
        <v>110</v>
      </c>
      <c r="N12" s="131" t="s">
        <v>122</v>
      </c>
      <c r="O12" s="131" t="s">
        <v>113</v>
      </c>
      <c r="P12" s="135">
        <v>45250</v>
      </c>
    </row>
    <row r="13" spans="1:16" x14ac:dyDescent="0.2">
      <c r="A13" s="131" t="s">
        <v>99</v>
      </c>
      <c r="B13" s="131" t="s">
        <v>137</v>
      </c>
      <c r="C13" s="131" t="s">
        <v>136</v>
      </c>
      <c r="D13" s="131" t="s">
        <v>98</v>
      </c>
      <c r="E13" s="136">
        <v>11043.78</v>
      </c>
      <c r="F13" s="131" t="s">
        <v>104</v>
      </c>
      <c r="G13" s="131" t="s">
        <v>105</v>
      </c>
      <c r="H13" s="131" t="s">
        <v>135</v>
      </c>
      <c r="I13" s="131" t="s">
        <v>125</v>
      </c>
      <c r="J13" s="131" t="s">
        <v>124</v>
      </c>
      <c r="K13" s="131" t="s">
        <v>109</v>
      </c>
      <c r="L13" s="131" t="s">
        <v>123</v>
      </c>
      <c r="M13" s="131" t="s">
        <v>110</v>
      </c>
      <c r="N13" s="131" t="s">
        <v>122</v>
      </c>
      <c r="O13" s="131" t="s">
        <v>113</v>
      </c>
      <c r="P13" s="135">
        <v>45286</v>
      </c>
    </row>
    <row r="14" spans="1:16" x14ac:dyDescent="0.2">
      <c r="A14" s="133" t="s">
        <v>98</v>
      </c>
      <c r="B14" s="133" t="s">
        <v>98</v>
      </c>
      <c r="C14" s="133" t="s">
        <v>98</v>
      </c>
      <c r="D14" s="133" t="s">
        <v>98</v>
      </c>
      <c r="E14" s="134">
        <v>102889.24</v>
      </c>
      <c r="F14" s="133" t="s">
        <v>98</v>
      </c>
      <c r="G14" s="133" t="s">
        <v>98</v>
      </c>
      <c r="H14" s="133" t="s">
        <v>98</v>
      </c>
      <c r="I14" s="133" t="s">
        <v>98</v>
      </c>
      <c r="J14" s="133" t="s">
        <v>98</v>
      </c>
      <c r="K14" s="133" t="s">
        <v>98</v>
      </c>
      <c r="L14" s="133" t="s">
        <v>98</v>
      </c>
      <c r="M14" s="133" t="s">
        <v>98</v>
      </c>
      <c r="N14" s="133" t="s">
        <v>98</v>
      </c>
      <c r="O14" s="133" t="s">
        <v>98</v>
      </c>
      <c r="P14" s="132"/>
    </row>
  </sheetData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92F40D-641C-4F7E-B6C7-AA46A205E87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FED2BC0-EF95-4A96-A23E-CA819F98DC4B}"/>
</file>

<file path=customXml/itemProps3.xml><?xml version="1.0" encoding="utf-8"?>
<ds:datastoreItem xmlns:ds="http://schemas.openxmlformats.org/officeDocument/2006/customXml" ds:itemID="{21378833-43E4-4C2B-BDED-18A6CA4491F1}"/>
</file>

<file path=customXml/itemProps4.xml><?xml version="1.0" encoding="utf-8"?>
<ds:datastoreItem xmlns:ds="http://schemas.openxmlformats.org/officeDocument/2006/customXml" ds:itemID="{BFEC203A-61CA-44B5-85FE-AEE766C77773}"/>
</file>

<file path=customXml/itemProps5.xml><?xml version="1.0" encoding="utf-8"?>
<ds:datastoreItem xmlns:ds="http://schemas.openxmlformats.org/officeDocument/2006/customXml" ds:itemID="{D609EA32-E5B1-49C7-8CD7-BC7FC85C5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 Elec</vt:lpstr>
      <vt:lpstr> Gas</vt:lpstr>
      <vt:lpstr>Main wp</vt:lpstr>
      <vt:lpstr>CE Allocation</vt:lpstr>
      <vt:lpstr>Director's Fees</vt:lpstr>
      <vt:lpstr>Support==&gt;</vt:lpstr>
      <vt:lpstr>9250635</vt:lpstr>
      <vt:lpstr>18600104</vt:lpstr>
      <vt:lpstr>'Main wp'!Print_Area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DiMasso, James</cp:lastModifiedBy>
  <cp:lastPrinted>2018-02-13T18:43:54Z</cp:lastPrinted>
  <dcterms:created xsi:type="dcterms:W3CDTF">2003-08-20T17:00:45Z</dcterms:created>
  <dcterms:modified xsi:type="dcterms:W3CDTF">2024-03-28T23:49:44Z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0x0101006E56B4D1795A2E4DB2F0B01679ED314A00FEF108FE1D68E940975BD31A1C6C4012</vt:lpwstr>
  </property>
  <property fmtid="{D5CDD505-2E9C-101B-9397-08002B2CF9AE}" pid="5" name="_docset_NoMedatataSyncRequired">
    <vt:lpwstr>False</vt:lpwstr>
  </property>
</Properties>
</file>