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90" yWindow="65516" windowWidth="9570" windowHeight="8120" tabRatio="683" activeTab="0"/>
  </bookViews>
  <sheets>
    <sheet name="E-DDC-7" sheetId="1" r:id="rId1"/>
    <sheet name="Acerno_Cache_XXXXX" sheetId="2" state="veryHidden" r:id="rId2"/>
    <sheet name="E-DDC-8" sheetId="3" r:id="rId3"/>
  </sheets>
  <definedNames>
    <definedName name="AMA_Calc">'E-DDC-7'!$A$148:$J$185</definedName>
    <definedName name="AMA_Monthly_DFIT">'E-DDC-8'!$K$82:$P$105</definedName>
    <definedName name="amort">'E-DDC-7'!$A$1:$J$147</definedName>
    <definedName name="Amort_Schedule">'E-DDC-7'!$A$1:$J$45</definedName>
    <definedName name="DFIT_Schedule">'E-DDC-8'!$B$1:$J$81</definedName>
    <definedName name="_xlnm.Print_Area" localSheetId="0">'E-DDC-7'!$A$1:$L$184</definedName>
    <definedName name="_xlnm.Print_Area" localSheetId="2">'E-DDC-8'!$B$1:$J$64</definedName>
    <definedName name="_xlnm.Print_Titles" localSheetId="0">'E-DDC-7'!$1:$2</definedName>
    <definedName name="TableName">"Dummy"</definedName>
  </definedNames>
  <calcPr fullCalcOnLoad="1" fullPrecision="0"/>
</workbook>
</file>

<file path=xl/comments3.xml><?xml version="1.0" encoding="utf-8"?>
<comments xmlns="http://schemas.openxmlformats.org/spreadsheetml/2006/main">
  <authors>
    <author>rzk7kq</author>
  </authors>
  <commentList>
    <comment ref="H39" authorId="0">
      <text>
        <r>
          <rPr>
            <b/>
            <sz val="8"/>
            <rFont val="Tahoma"/>
            <family val="2"/>
          </rPr>
          <t>rzk7kq:</t>
        </r>
        <r>
          <rPr>
            <sz val="8"/>
            <rFont val="Tahoma"/>
            <family val="2"/>
          </rPr>
          <t xml:space="preserve">
blended rate - weighted average for 46%, 34%, 35% - used a blend of the historical actual rates rather than force to new 35% rate. </t>
        </r>
      </text>
    </comment>
  </commentList>
</comments>
</file>

<file path=xl/sharedStrings.xml><?xml version="1.0" encoding="utf-8"?>
<sst xmlns="http://schemas.openxmlformats.org/spreadsheetml/2006/main" count="129" uniqueCount="85">
  <si>
    <t>Kettle Falls</t>
  </si>
  <si>
    <t>Reserve Balance and Amortization</t>
  </si>
  <si>
    <t>State of Washington</t>
  </si>
  <si>
    <t>December 1986 - December 2018</t>
  </si>
  <si>
    <t>Reserve</t>
  </si>
  <si>
    <t>Amortization</t>
  </si>
  <si>
    <t>Cumulative</t>
  </si>
  <si>
    <t>Accumulated</t>
  </si>
  <si>
    <t>Balance</t>
  </si>
  <si>
    <t>(32 Years)</t>
  </si>
  <si>
    <t>Depreciation</t>
  </si>
  <si>
    <t>Test Period Amortization</t>
  </si>
  <si>
    <t>AMA Disallowance</t>
  </si>
  <si>
    <t>Disallowance</t>
  </si>
  <si>
    <t>Total</t>
  </si>
  <si>
    <t>Divide by 2</t>
  </si>
  <si>
    <t>Average</t>
  </si>
  <si>
    <t>Divide by 12</t>
  </si>
  <si>
    <t>Average of Monthly Averages</t>
  </si>
  <si>
    <t xml:space="preserve">Deferred FIT Associated with the </t>
  </si>
  <si>
    <t>Kettle Falls Disallowance</t>
  </si>
  <si>
    <t>***************</t>
  </si>
  <si>
    <t>Tax Basis at 95%</t>
  </si>
  <si>
    <t>(Reflects ITC basis reduction.)</t>
  </si>
  <si>
    <t>Book Depreciation Rates</t>
  </si>
  <si>
    <t>*******************</t>
  </si>
  <si>
    <t>Deferred taxes have been adjusted to a 35-year life.</t>
  </si>
  <si>
    <t>(In service for 1 month.)</t>
  </si>
  <si>
    <t xml:space="preserve"> 1/35*11/12=</t>
  </si>
  <si>
    <t>Book Deprec.</t>
  </si>
  <si>
    <t>Tax Deprec.</t>
  </si>
  <si>
    <t>Book-Tax</t>
  </si>
  <si>
    <t>Tax</t>
  </si>
  <si>
    <t>Deferred</t>
  </si>
  <si>
    <t xml:space="preserve">Deferred Tax </t>
  </si>
  <si>
    <t>Year</t>
  </si>
  <si>
    <t>Rate</t>
  </si>
  <si>
    <t>Amount</t>
  </si>
  <si>
    <t>Tax Expense</t>
  </si>
  <si>
    <t>****</t>
  </si>
  <si>
    <t>*********</t>
  </si>
  <si>
    <t>Adjust to 35% Tax Rate</t>
  </si>
  <si>
    <t>12/92 Balance</t>
  </si>
  <si>
    <t>Book Acc Depr</t>
  </si>
  <si>
    <t>Net Disallow</t>
  </si>
  <si>
    <t>Tax Accum Depr</t>
  </si>
  <si>
    <t>Book - Tax</t>
  </si>
  <si>
    <t>Deferred Tax</t>
  </si>
  <si>
    <t>Adjustment</t>
  </si>
  <si>
    <t>set print range to Amort_Schedule for 12/xx year ends</t>
  </si>
  <si>
    <t>Only include this worksheet (AMA_Calc) with 12/xx year ends</t>
  </si>
  <si>
    <t>AVISTA UTILITIES</t>
  </si>
  <si>
    <t>(Remaining 14 Years)</t>
  </si>
  <si>
    <t>net amortization of the write-off (amort &amp; Depr)</t>
  </si>
  <si>
    <t xml:space="preserve"> will already be recorded</t>
  </si>
  <si>
    <t>FOR 2006 CBR</t>
  </si>
  <si>
    <t>This adjustment will not be necessary - Corp.</t>
  </si>
  <si>
    <t xml:space="preserve">started recording on the books in 2006 to </t>
  </si>
  <si>
    <t>account 407 rather than 426</t>
  </si>
  <si>
    <t>(see Tara)</t>
  </si>
  <si>
    <t>AMA</t>
  </si>
  <si>
    <t>Amortization per ROO</t>
  </si>
  <si>
    <t>Twelve Months Ended December 31, 2010</t>
  </si>
  <si>
    <t>Combined</t>
  </si>
  <si>
    <t>Accum Depr &amp; Amort</t>
  </si>
  <si>
    <t xml:space="preserve">Accum Depr </t>
  </si>
  <si>
    <t>And Amort</t>
  </si>
  <si>
    <t>Rate Base Adjustment</t>
  </si>
  <si>
    <t>Net Rate Base Adjustment</t>
  </si>
  <si>
    <t>Elim ADFIT on Disallowed Plt</t>
  </si>
  <si>
    <t>1983 - 2018</t>
  </si>
  <si>
    <t>Depreciation Amount</t>
  </si>
  <si>
    <t>Accum. Depr.</t>
  </si>
  <si>
    <t>Net Balance End</t>
  </si>
  <si>
    <t>Monthly</t>
  </si>
  <si>
    <t>Month</t>
  </si>
  <si>
    <t>of Period</t>
  </si>
  <si>
    <t>Average Monthly Average</t>
  </si>
  <si>
    <t>Disallowance Amount - Washington</t>
  </si>
  <si>
    <t>Washington - Annual Amortization</t>
  </si>
  <si>
    <t>Washington - Test Year Monthly Amortization</t>
  </si>
  <si>
    <t>Deferred Tax Balance at December 31, 2017</t>
  </si>
  <si>
    <t>Deferred Tax Balance at December 31, 2018</t>
  </si>
  <si>
    <t xml:space="preserve"> @ -21%</t>
  </si>
  <si>
    <t>1984-2018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</si>
</sst>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\ ;\(#,##0\)"/>
    <numFmt numFmtId="166" formatCode="&quot;÷ &quot;0"/>
    <numFmt numFmtId="167" formatCode="mmm\ yyyy"/>
    <numFmt numFmtId="168" formatCode="#,##0.0"/>
    <numFmt numFmtId="169" formatCode="m/yy"/>
    <numFmt numFmtId="170" formatCode="mm/yy"/>
    <numFmt numFmtId="171" formatCode="&quot;$&quot;#,##0;\(&quot;$&quot;#,##0\)"/>
    <numFmt numFmtId="172" formatCode="0.000000"/>
    <numFmt numFmtId="173" formatCode="&quot;$&quot;#,##0;&quot;$&quot;\-#,##0"/>
    <numFmt numFmtId="174" formatCode="#,##0;\(#,##0\)"/>
    <numFmt numFmtId="175" formatCode="0.000%"/>
    <numFmt numFmtId="176" formatCode="&quot;$&quot;#,##0.00"/>
    <numFmt numFmtId="177" formatCode="&quot;$&quot;#,##0.0_);[Red]\(&quot;$&quot;#,##0.0\)"/>
    <numFmt numFmtId="178" formatCode="mmm/yyyy"/>
    <numFmt numFmtId="179" formatCode="#,###,###,##0.00"/>
    <numFmt numFmtId="180" formatCode="###,###,##0.00"/>
    <numFmt numFmtId="181" formatCode="[$-409]dddd\,\ mmmm\ dd\,\ yyyy"/>
    <numFmt numFmtId="182" formatCode="[$-409]h:mm:ss\ AM/PM"/>
    <numFmt numFmtId="183" formatCode="&quot;$&quot;#,##0.0"/>
    <numFmt numFmtId="184" formatCode="[$-409]mmm/yy;@"/>
    <numFmt numFmtId="185" formatCode="0.00_);\(0.00\)"/>
    <numFmt numFmtId="186" formatCode="mmm\-yyyy"/>
    <numFmt numFmtId="187" formatCode="[$-409]mmmm\ d\,\ yyyy;@"/>
    <numFmt numFmtId="188" formatCode="mmmm\ yyyy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Calisto MT"/>
      <family val="1"/>
    </font>
    <font>
      <b/>
      <sz val="9"/>
      <name val="Calisto MT"/>
      <family val="1"/>
    </font>
    <font>
      <b/>
      <u val="single"/>
      <sz val="9"/>
      <name val="Calisto MT"/>
      <family val="1"/>
    </font>
    <font>
      <b/>
      <u val="single"/>
      <sz val="9"/>
      <color indexed="48"/>
      <name val="Calisto MT"/>
      <family val="1"/>
    </font>
    <font>
      <b/>
      <sz val="9"/>
      <color indexed="48"/>
      <name val="Calisto MT"/>
      <family val="1"/>
    </font>
    <font>
      <sz val="9"/>
      <color indexed="48"/>
      <name val="Calisto MT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4"/>
      <name val="Times New Roman"/>
      <family val="1"/>
    </font>
    <font>
      <sz val="10"/>
      <color indexed="10"/>
      <name val="Times New Roman"/>
      <family val="1"/>
    </font>
    <font>
      <sz val="7"/>
      <name val="Calisto MT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Calisto MT"/>
      <family val="1"/>
    </font>
    <font>
      <b/>
      <u val="single"/>
      <sz val="9"/>
      <color indexed="10"/>
      <name val="Calisto MT"/>
      <family val="1"/>
    </font>
    <font>
      <sz val="9"/>
      <color indexed="8"/>
      <name val="Calisto MT"/>
      <family val="1"/>
    </font>
    <font>
      <sz val="10"/>
      <name val="Arial"/>
      <family val="2"/>
    </font>
    <font>
      <u val="single"/>
      <sz val="9"/>
      <name val="Times New Roman"/>
      <family val="1"/>
    </font>
    <font>
      <sz val="8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30"/>
      <name val="Calisto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sto MT"/>
      <family val="1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73" fontId="11" fillId="0" borderId="14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/>
    </xf>
    <xf numFmtId="172" fontId="11" fillId="0" borderId="0" xfId="0" applyNumberFormat="1" applyFont="1" applyAlignment="1">
      <alignment horizontal="right"/>
    </xf>
    <xf numFmtId="172" fontId="11" fillId="0" borderId="17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172" fontId="11" fillId="0" borderId="14" xfId="0" applyNumberFormat="1" applyFont="1" applyBorder="1" applyAlignment="1">
      <alignment/>
    </xf>
    <xf numFmtId="172" fontId="11" fillId="0" borderId="11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37" fontId="11" fillId="0" borderId="0" xfId="44" applyNumberFormat="1" applyFont="1" applyAlignment="1">
      <alignment/>
    </xf>
    <xf numFmtId="37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1" fontId="10" fillId="0" borderId="15" xfId="0" applyNumberFormat="1" applyFont="1" applyBorder="1" applyAlignment="1">
      <alignment/>
    </xf>
    <xf numFmtId="5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5" fontId="5" fillId="0" borderId="18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4" fontId="5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5" fontId="10" fillId="0" borderId="19" xfId="42" applyNumberFormat="1" applyFont="1" applyBorder="1" applyAlignment="1">
      <alignment horizontal="right"/>
    </xf>
    <xf numFmtId="37" fontId="4" fillId="0" borderId="0" xfId="0" applyNumberFormat="1" applyFont="1" applyAlignment="1">
      <alignment/>
    </xf>
    <xf numFmtId="5" fontId="11" fillId="33" borderId="2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5" fontId="1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1" fillId="0" borderId="12" xfId="0" applyFont="1" applyBorder="1" applyAlignment="1">
      <alignment horizontal="left"/>
    </xf>
    <xf numFmtId="171" fontId="11" fillId="0" borderId="11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7" fontId="11" fillId="0" borderId="14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7" fontId="12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/>
    </xf>
    <xf numFmtId="166" fontId="11" fillId="0" borderId="1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5" fontId="12" fillId="0" borderId="0" xfId="0" applyNumberFormat="1" applyFont="1" applyFill="1" applyAlignment="1">
      <alignment/>
    </xf>
    <xf numFmtId="5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5" fontId="11" fillId="0" borderId="0" xfId="0" applyNumberFormat="1" applyFont="1" applyFill="1" applyAlignment="1">
      <alignment/>
    </xf>
    <xf numFmtId="5" fontId="11" fillId="0" borderId="0" xfId="0" applyNumberFormat="1" applyFont="1" applyFill="1" applyBorder="1" applyAlignment="1">
      <alignment/>
    </xf>
    <xf numFmtId="37" fontId="4" fillId="0" borderId="0" xfId="42" applyNumberFormat="1" applyFont="1" applyAlignment="1">
      <alignment/>
    </xf>
    <xf numFmtId="37" fontId="4" fillId="0" borderId="0" xfId="42" applyNumberFormat="1" applyFont="1" applyBorder="1" applyAlignment="1">
      <alignment/>
    </xf>
    <xf numFmtId="37" fontId="4" fillId="0" borderId="0" xfId="42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167" fontId="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165" fontId="19" fillId="0" borderId="0" xfId="0" applyNumberFormat="1" applyFont="1" applyFill="1" applyAlignment="1">
      <alignment/>
    </xf>
    <xf numFmtId="3" fontId="19" fillId="0" borderId="0" xfId="42" applyNumberFormat="1" applyFont="1" applyFill="1" applyAlignment="1">
      <alignment/>
    </xf>
    <xf numFmtId="3" fontId="4" fillId="0" borderId="10" xfId="0" applyNumberFormat="1" applyFont="1" applyFill="1" applyBorder="1" applyAlignment="1" quotePrefix="1">
      <alignment horizontal="right"/>
    </xf>
    <xf numFmtId="5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174" fontId="11" fillId="8" borderId="0" xfId="0" applyNumberFormat="1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/>
    </xf>
    <xf numFmtId="4" fontId="11" fillId="0" borderId="0" xfId="0" applyNumberFormat="1" applyFont="1" applyBorder="1" applyAlignment="1">
      <alignment/>
    </xf>
    <xf numFmtId="5" fontId="11" fillId="34" borderId="0" xfId="0" applyNumberFormat="1" applyFont="1" applyFill="1" applyBorder="1" applyAlignment="1">
      <alignment/>
    </xf>
    <xf numFmtId="5" fontId="10" fillId="34" borderId="19" xfId="42" applyNumberFormat="1" applyFont="1" applyFill="1" applyBorder="1" applyAlignment="1">
      <alignment horizontal="right"/>
    </xf>
    <xf numFmtId="0" fontId="0" fillId="0" borderId="0" xfId="0" applyAlignment="1">
      <alignment shrinkToFit="1"/>
    </xf>
    <xf numFmtId="188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Currency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="115" zoomScaleNormal="115" workbookViewId="0" topLeftCell="A139">
      <selection activeCell="L166" sqref="L166"/>
    </sheetView>
  </sheetViews>
  <sheetFormatPr defaultColWidth="11.50390625" defaultRowHeight="12.75" outlineLevelRow="1"/>
  <cols>
    <col min="1" max="1" width="8.75390625" style="2" customWidth="1"/>
    <col min="2" max="2" width="10.75390625" style="1" customWidth="1"/>
    <col min="3" max="3" width="3.75390625" style="3" customWidth="1"/>
    <col min="4" max="4" width="12.50390625" style="3" customWidth="1"/>
    <col min="5" max="5" width="1.75390625" style="3" customWidth="1"/>
    <col min="6" max="6" width="10.75390625" style="3" customWidth="1"/>
    <col min="7" max="7" width="1.75390625" style="3" customWidth="1"/>
    <col min="8" max="8" width="10.75390625" style="3" customWidth="1"/>
    <col min="9" max="9" width="1.75390625" style="3" customWidth="1"/>
    <col min="10" max="10" width="10.75390625" style="3" customWidth="1"/>
    <col min="11" max="11" width="1.75390625" style="3" customWidth="1"/>
    <col min="12" max="12" width="11.25390625" style="1" customWidth="1"/>
    <col min="13" max="23" width="11.50390625" style="1" customWidth="1"/>
    <col min="24" max="24" width="2.125" style="1" customWidth="1"/>
    <col min="25" max="16384" width="11.50390625" style="1" customWidth="1"/>
  </cols>
  <sheetData>
    <row r="1" spans="1:12" s="17" customFormat="1" ht="11.25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7" customFormat="1" ht="11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7" customFormat="1" ht="11.2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17" customFormat="1" ht="11.25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17" customFormat="1" ht="11.25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17" customFormat="1" ht="11.25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8" spans="1:12" ht="11.25">
      <c r="A8" s="117"/>
      <c r="B8" s="78"/>
      <c r="C8" s="77"/>
      <c r="D8" s="118"/>
      <c r="E8" s="119"/>
      <c r="F8" s="118"/>
      <c r="G8" s="120" t="s">
        <v>79</v>
      </c>
      <c r="H8" s="118"/>
      <c r="I8" s="118"/>
      <c r="J8" s="118"/>
      <c r="K8" s="121"/>
      <c r="L8" s="78"/>
    </row>
    <row r="9" spans="1:12" ht="11.25">
      <c r="A9" s="117"/>
      <c r="B9" s="78"/>
      <c r="C9" s="122"/>
      <c r="D9" s="122" t="s">
        <v>4</v>
      </c>
      <c r="E9" s="122"/>
      <c r="F9" s="122" t="s">
        <v>5</v>
      </c>
      <c r="G9" s="122"/>
      <c r="H9" s="122" t="s">
        <v>6</v>
      </c>
      <c r="I9" s="77"/>
      <c r="J9" s="122" t="s">
        <v>7</v>
      </c>
      <c r="K9" s="123"/>
      <c r="L9" s="124" t="s">
        <v>5</v>
      </c>
    </row>
    <row r="10" spans="1:12" ht="11.25">
      <c r="A10" s="117"/>
      <c r="B10" s="78"/>
      <c r="C10" s="122"/>
      <c r="D10" s="120" t="s">
        <v>8</v>
      </c>
      <c r="E10" s="122"/>
      <c r="F10" s="120" t="s">
        <v>9</v>
      </c>
      <c r="G10" s="122"/>
      <c r="H10" s="120" t="s">
        <v>5</v>
      </c>
      <c r="I10" s="77"/>
      <c r="J10" s="120" t="s">
        <v>10</v>
      </c>
      <c r="K10" s="125"/>
      <c r="L10" s="126" t="s">
        <v>52</v>
      </c>
    </row>
    <row r="11" spans="1:12" ht="11.25">
      <c r="A11" s="117"/>
      <c r="B11" s="127">
        <v>30285</v>
      </c>
      <c r="C11" s="77"/>
      <c r="D11" s="128">
        <v>-5247725</v>
      </c>
      <c r="E11" s="79"/>
      <c r="F11" s="79"/>
      <c r="G11" s="79"/>
      <c r="H11" s="79"/>
      <c r="I11" s="79"/>
      <c r="J11" s="128">
        <v>-405000</v>
      </c>
      <c r="K11" s="128"/>
      <c r="L11" s="78"/>
    </row>
    <row r="12" spans="1:16" ht="12.75" customHeight="1">
      <c r="A12" s="117">
        <v>1</v>
      </c>
      <c r="B12" s="127">
        <v>30650</v>
      </c>
      <c r="C12" s="77"/>
      <c r="D12" s="79">
        <f aca="true" t="shared" si="0" ref="D12:D43">D11-F12</f>
        <v>-5083733</v>
      </c>
      <c r="E12" s="79"/>
      <c r="F12" s="128">
        <f aca="true" t="shared" si="1" ref="F12:F42">-13666*12</f>
        <v>-163992</v>
      </c>
      <c r="G12" s="128"/>
      <c r="H12" s="128">
        <f>F12</f>
        <v>-163992</v>
      </c>
      <c r="I12" s="79"/>
      <c r="J12" s="79">
        <v>-405000</v>
      </c>
      <c r="K12" s="79"/>
      <c r="L12" s="78"/>
      <c r="P12" s="12"/>
    </row>
    <row r="13" spans="1:12" ht="11.25" hidden="1">
      <c r="A13" s="117">
        <v>2</v>
      </c>
      <c r="B13" s="127">
        <v>31016</v>
      </c>
      <c r="C13" s="77"/>
      <c r="D13" s="79">
        <f t="shared" si="0"/>
        <v>-4919741</v>
      </c>
      <c r="E13" s="79"/>
      <c r="F13" s="79">
        <f t="shared" si="1"/>
        <v>-163992</v>
      </c>
      <c r="G13" s="79"/>
      <c r="H13" s="79">
        <f aca="true" t="shared" si="2" ref="H13:H43">H12+F13</f>
        <v>-327984</v>
      </c>
      <c r="I13" s="79"/>
      <c r="J13" s="79">
        <v>-405000</v>
      </c>
      <c r="K13" s="79"/>
      <c r="L13" s="78"/>
    </row>
    <row r="14" spans="1:12" ht="11.25" hidden="1">
      <c r="A14" s="117">
        <v>3</v>
      </c>
      <c r="B14" s="127">
        <v>31381</v>
      </c>
      <c r="C14" s="77"/>
      <c r="D14" s="79">
        <f t="shared" si="0"/>
        <v>-4755749</v>
      </c>
      <c r="E14" s="79"/>
      <c r="F14" s="79">
        <f t="shared" si="1"/>
        <v>-163992</v>
      </c>
      <c r="G14" s="79"/>
      <c r="H14" s="79">
        <f t="shared" si="2"/>
        <v>-491976</v>
      </c>
      <c r="I14" s="79"/>
      <c r="J14" s="79">
        <v>-405000</v>
      </c>
      <c r="K14" s="79"/>
      <c r="L14" s="78"/>
    </row>
    <row r="15" spans="1:12" ht="11.25" hidden="1">
      <c r="A15" s="117">
        <v>4</v>
      </c>
      <c r="B15" s="127">
        <v>31746</v>
      </c>
      <c r="C15" s="77"/>
      <c r="D15" s="79">
        <f t="shared" si="0"/>
        <v>-4591757</v>
      </c>
      <c r="E15" s="79"/>
      <c r="F15" s="79">
        <f t="shared" si="1"/>
        <v>-163992</v>
      </c>
      <c r="G15" s="79"/>
      <c r="H15" s="79">
        <f t="shared" si="2"/>
        <v>-655968</v>
      </c>
      <c r="I15" s="79"/>
      <c r="J15" s="79">
        <v>-405000</v>
      </c>
      <c r="K15" s="79"/>
      <c r="L15" s="78"/>
    </row>
    <row r="16" spans="1:12" ht="11.25" hidden="1">
      <c r="A16" s="117">
        <v>5</v>
      </c>
      <c r="B16" s="127">
        <v>32111</v>
      </c>
      <c r="C16" s="77"/>
      <c r="D16" s="79">
        <f t="shared" si="0"/>
        <v>-4427765</v>
      </c>
      <c r="E16" s="79"/>
      <c r="F16" s="79">
        <f t="shared" si="1"/>
        <v>-163992</v>
      </c>
      <c r="G16" s="79"/>
      <c r="H16" s="79">
        <f t="shared" si="2"/>
        <v>-819960</v>
      </c>
      <c r="I16" s="79"/>
      <c r="J16" s="79">
        <v>-405000</v>
      </c>
      <c r="K16" s="79"/>
      <c r="L16" s="78"/>
    </row>
    <row r="17" spans="1:12" ht="11.25" hidden="1">
      <c r="A17" s="117">
        <v>6</v>
      </c>
      <c r="B17" s="127">
        <v>32477</v>
      </c>
      <c r="C17" s="77"/>
      <c r="D17" s="79">
        <f t="shared" si="0"/>
        <v>-4263773</v>
      </c>
      <c r="E17" s="79"/>
      <c r="F17" s="79">
        <f t="shared" si="1"/>
        <v>-163992</v>
      </c>
      <c r="G17" s="79"/>
      <c r="H17" s="79">
        <f t="shared" si="2"/>
        <v>-983952</v>
      </c>
      <c r="I17" s="79"/>
      <c r="J17" s="79">
        <v>-405000</v>
      </c>
      <c r="K17" s="79"/>
      <c r="L17" s="78"/>
    </row>
    <row r="18" spans="1:12" ht="11.25" hidden="1">
      <c r="A18" s="117">
        <v>7</v>
      </c>
      <c r="B18" s="127">
        <v>32842</v>
      </c>
      <c r="C18" s="77"/>
      <c r="D18" s="79">
        <f t="shared" si="0"/>
        <v>-4099781</v>
      </c>
      <c r="E18" s="79"/>
      <c r="F18" s="79">
        <f t="shared" si="1"/>
        <v>-163992</v>
      </c>
      <c r="G18" s="79"/>
      <c r="H18" s="79">
        <f t="shared" si="2"/>
        <v>-1147944</v>
      </c>
      <c r="I18" s="79"/>
      <c r="J18" s="79">
        <v>-405000</v>
      </c>
      <c r="K18" s="79"/>
      <c r="L18" s="78"/>
    </row>
    <row r="19" spans="1:12" ht="11.25" hidden="1">
      <c r="A19" s="117">
        <v>8</v>
      </c>
      <c r="B19" s="127">
        <v>33207</v>
      </c>
      <c r="C19" s="77"/>
      <c r="D19" s="79">
        <f t="shared" si="0"/>
        <v>-3935789</v>
      </c>
      <c r="E19" s="79"/>
      <c r="F19" s="79">
        <f t="shared" si="1"/>
        <v>-163992</v>
      </c>
      <c r="G19" s="79"/>
      <c r="H19" s="79">
        <f t="shared" si="2"/>
        <v>-1311936</v>
      </c>
      <c r="I19" s="79"/>
      <c r="J19" s="79">
        <v>-405000</v>
      </c>
      <c r="K19" s="79"/>
      <c r="L19" s="78"/>
    </row>
    <row r="20" spans="1:12" ht="11.25" hidden="1">
      <c r="A20" s="117">
        <v>9</v>
      </c>
      <c r="B20" s="127">
        <v>33572</v>
      </c>
      <c r="C20" s="77"/>
      <c r="D20" s="79">
        <f t="shared" si="0"/>
        <v>-3771797</v>
      </c>
      <c r="E20" s="79"/>
      <c r="F20" s="79">
        <f t="shared" si="1"/>
        <v>-163992</v>
      </c>
      <c r="G20" s="79"/>
      <c r="H20" s="79">
        <f t="shared" si="2"/>
        <v>-1475928</v>
      </c>
      <c r="I20" s="79"/>
      <c r="J20" s="79">
        <v>-405000</v>
      </c>
      <c r="K20" s="79"/>
      <c r="L20" s="78"/>
    </row>
    <row r="21" spans="1:12" ht="11.25" hidden="1">
      <c r="A21" s="117">
        <v>10</v>
      </c>
      <c r="B21" s="127">
        <v>33938</v>
      </c>
      <c r="C21" s="77"/>
      <c r="D21" s="79">
        <f t="shared" si="0"/>
        <v>-3607805</v>
      </c>
      <c r="E21" s="79"/>
      <c r="F21" s="79">
        <f t="shared" si="1"/>
        <v>-163992</v>
      </c>
      <c r="G21" s="79"/>
      <c r="H21" s="79">
        <f t="shared" si="2"/>
        <v>-1639920</v>
      </c>
      <c r="I21" s="79"/>
      <c r="J21" s="79">
        <v>-405000</v>
      </c>
      <c r="K21" s="79"/>
      <c r="L21" s="78"/>
    </row>
    <row r="22" spans="1:12" ht="11.25" hidden="1">
      <c r="A22" s="117">
        <v>11</v>
      </c>
      <c r="B22" s="127">
        <v>34303</v>
      </c>
      <c r="C22" s="77"/>
      <c r="D22" s="79">
        <f t="shared" si="0"/>
        <v>-3443813</v>
      </c>
      <c r="E22" s="79"/>
      <c r="F22" s="79">
        <f t="shared" si="1"/>
        <v>-163992</v>
      </c>
      <c r="G22" s="79"/>
      <c r="H22" s="79">
        <f t="shared" si="2"/>
        <v>-1803912</v>
      </c>
      <c r="I22" s="79"/>
      <c r="J22" s="79">
        <v>-405000</v>
      </c>
      <c r="K22" s="79"/>
      <c r="L22" s="78"/>
    </row>
    <row r="23" spans="1:12" ht="11.25" hidden="1">
      <c r="A23" s="117">
        <v>12</v>
      </c>
      <c r="B23" s="127">
        <v>34668</v>
      </c>
      <c r="C23" s="77"/>
      <c r="D23" s="79">
        <f t="shared" si="0"/>
        <v>-3279821</v>
      </c>
      <c r="E23" s="79"/>
      <c r="F23" s="79">
        <f t="shared" si="1"/>
        <v>-163992</v>
      </c>
      <c r="G23" s="79"/>
      <c r="H23" s="79">
        <f t="shared" si="2"/>
        <v>-1967904</v>
      </c>
      <c r="I23" s="79"/>
      <c r="J23" s="79">
        <v>-405000</v>
      </c>
      <c r="K23" s="79"/>
      <c r="L23" s="78"/>
    </row>
    <row r="24" spans="1:12" ht="11.25" hidden="1">
      <c r="A24" s="117">
        <v>13</v>
      </c>
      <c r="B24" s="127">
        <v>35033</v>
      </c>
      <c r="C24" s="77"/>
      <c r="D24" s="79">
        <f t="shared" si="0"/>
        <v>-3115829</v>
      </c>
      <c r="E24" s="79"/>
      <c r="F24" s="79">
        <f t="shared" si="1"/>
        <v>-163992</v>
      </c>
      <c r="G24" s="79"/>
      <c r="H24" s="79">
        <f t="shared" si="2"/>
        <v>-2131896</v>
      </c>
      <c r="I24" s="79"/>
      <c r="J24" s="79">
        <v>-405000</v>
      </c>
      <c r="K24" s="79"/>
      <c r="L24" s="78"/>
    </row>
    <row r="25" spans="1:12" ht="11.25" hidden="1">
      <c r="A25" s="117">
        <v>14</v>
      </c>
      <c r="B25" s="127">
        <v>35399</v>
      </c>
      <c r="C25" s="77"/>
      <c r="D25" s="79">
        <f t="shared" si="0"/>
        <v>-2951837</v>
      </c>
      <c r="E25" s="79"/>
      <c r="F25" s="79">
        <f t="shared" si="1"/>
        <v>-163992</v>
      </c>
      <c r="G25" s="79"/>
      <c r="H25" s="79">
        <f t="shared" si="2"/>
        <v>-2295888</v>
      </c>
      <c r="I25" s="79"/>
      <c r="J25" s="79">
        <v>-405000</v>
      </c>
      <c r="K25" s="79"/>
      <c r="L25" s="78"/>
    </row>
    <row r="26" spans="1:12" ht="11.25" hidden="1">
      <c r="A26" s="117">
        <v>15</v>
      </c>
      <c r="B26" s="127">
        <v>35764</v>
      </c>
      <c r="C26" s="77"/>
      <c r="D26" s="79">
        <f t="shared" si="0"/>
        <v>-2787845</v>
      </c>
      <c r="E26" s="79"/>
      <c r="F26" s="79">
        <f t="shared" si="1"/>
        <v>-163992</v>
      </c>
      <c r="G26" s="79"/>
      <c r="H26" s="79">
        <f t="shared" si="2"/>
        <v>-2459880</v>
      </c>
      <c r="I26" s="79"/>
      <c r="J26" s="79">
        <v>-405000</v>
      </c>
      <c r="K26" s="79"/>
      <c r="L26" s="78"/>
    </row>
    <row r="27" spans="1:12" ht="11.25" hidden="1">
      <c r="A27" s="117">
        <v>16</v>
      </c>
      <c r="B27" s="127">
        <v>36129</v>
      </c>
      <c r="C27" s="77"/>
      <c r="D27" s="79">
        <f t="shared" si="0"/>
        <v>-2623853</v>
      </c>
      <c r="E27" s="79"/>
      <c r="F27" s="79">
        <f t="shared" si="1"/>
        <v>-163992</v>
      </c>
      <c r="G27" s="79"/>
      <c r="H27" s="79">
        <f t="shared" si="2"/>
        <v>-2623872</v>
      </c>
      <c r="I27" s="79"/>
      <c r="J27" s="79">
        <v>-405000</v>
      </c>
      <c r="K27" s="79"/>
      <c r="L27" s="78"/>
    </row>
    <row r="28" spans="1:12" ht="11.25" hidden="1">
      <c r="A28" s="117">
        <v>17</v>
      </c>
      <c r="B28" s="127">
        <v>36494</v>
      </c>
      <c r="C28" s="77"/>
      <c r="D28" s="79">
        <f t="shared" si="0"/>
        <v>-2459861</v>
      </c>
      <c r="E28" s="79"/>
      <c r="F28" s="79">
        <f t="shared" si="1"/>
        <v>-163992</v>
      </c>
      <c r="G28" s="79"/>
      <c r="H28" s="79">
        <f t="shared" si="2"/>
        <v>-2787864</v>
      </c>
      <c r="I28" s="79"/>
      <c r="J28" s="79">
        <v>-405000</v>
      </c>
      <c r="K28" s="79"/>
      <c r="L28" s="78"/>
    </row>
    <row r="29" spans="1:12" ht="11.25" hidden="1">
      <c r="A29" s="117">
        <v>18</v>
      </c>
      <c r="B29" s="127">
        <v>36860</v>
      </c>
      <c r="C29" s="77"/>
      <c r="D29" s="79">
        <f t="shared" si="0"/>
        <v>-2295869</v>
      </c>
      <c r="E29" s="79"/>
      <c r="F29" s="79">
        <f t="shared" si="1"/>
        <v>-163992</v>
      </c>
      <c r="G29" s="79"/>
      <c r="H29" s="79">
        <f t="shared" si="2"/>
        <v>-2951856</v>
      </c>
      <c r="I29" s="79"/>
      <c r="J29" s="79">
        <v>-405000</v>
      </c>
      <c r="K29" s="79"/>
      <c r="L29" s="78"/>
    </row>
    <row r="30" spans="1:12" ht="11.25" hidden="1">
      <c r="A30" s="117">
        <v>19</v>
      </c>
      <c r="B30" s="129">
        <v>37225</v>
      </c>
      <c r="C30" s="130"/>
      <c r="D30" s="131">
        <f t="shared" si="0"/>
        <v>-2131877</v>
      </c>
      <c r="E30" s="131"/>
      <c r="F30" s="131">
        <f t="shared" si="1"/>
        <v>-163992</v>
      </c>
      <c r="G30" s="131"/>
      <c r="H30" s="131">
        <f t="shared" si="2"/>
        <v>-3115848</v>
      </c>
      <c r="I30" s="131"/>
      <c r="J30" s="131">
        <f>J29+L30</f>
        <v>-376068</v>
      </c>
      <c r="K30" s="131"/>
      <c r="L30" s="132">
        <f>ROUND(-J29/14/12,0)*12</f>
        <v>28932</v>
      </c>
    </row>
    <row r="31" spans="1:12" ht="11.25" hidden="1">
      <c r="A31" s="117">
        <v>20</v>
      </c>
      <c r="B31" s="127">
        <v>37590</v>
      </c>
      <c r="C31" s="77"/>
      <c r="D31" s="79">
        <f t="shared" si="0"/>
        <v>-1967885</v>
      </c>
      <c r="E31" s="79"/>
      <c r="F31" s="79">
        <f t="shared" si="1"/>
        <v>-163992</v>
      </c>
      <c r="G31" s="79"/>
      <c r="H31" s="79">
        <f t="shared" si="2"/>
        <v>-3279840</v>
      </c>
      <c r="I31" s="79"/>
      <c r="J31" s="79">
        <f>J30+L31</f>
        <v>-347136</v>
      </c>
      <c r="K31" s="79"/>
      <c r="L31" s="77">
        <f>L30</f>
        <v>28932</v>
      </c>
    </row>
    <row r="32" spans="1:12" ht="11.25" hidden="1">
      <c r="A32" s="117">
        <v>21</v>
      </c>
      <c r="B32" s="127">
        <v>37955</v>
      </c>
      <c r="C32" s="77"/>
      <c r="D32" s="79">
        <f t="shared" si="0"/>
        <v>-1803893</v>
      </c>
      <c r="E32" s="79"/>
      <c r="F32" s="79">
        <f t="shared" si="1"/>
        <v>-163992</v>
      </c>
      <c r="G32" s="79"/>
      <c r="H32" s="79">
        <f t="shared" si="2"/>
        <v>-3443832</v>
      </c>
      <c r="I32" s="79"/>
      <c r="J32" s="79">
        <f aca="true" t="shared" si="3" ref="J32:J43">J31+L32</f>
        <v>-318204</v>
      </c>
      <c r="K32" s="79"/>
      <c r="L32" s="77">
        <f aca="true" t="shared" si="4" ref="L32:L42">L31</f>
        <v>28932</v>
      </c>
    </row>
    <row r="33" spans="1:12" ht="11.25" hidden="1">
      <c r="A33" s="117">
        <v>22</v>
      </c>
      <c r="B33" s="127">
        <v>38321</v>
      </c>
      <c r="C33" s="77"/>
      <c r="D33" s="79">
        <f t="shared" si="0"/>
        <v>-1639901</v>
      </c>
      <c r="E33" s="79"/>
      <c r="F33" s="79">
        <f t="shared" si="1"/>
        <v>-163992</v>
      </c>
      <c r="G33" s="79"/>
      <c r="H33" s="79">
        <f t="shared" si="2"/>
        <v>-3607824</v>
      </c>
      <c r="I33" s="79"/>
      <c r="J33" s="79">
        <f t="shared" si="3"/>
        <v>-289272</v>
      </c>
      <c r="K33" s="79"/>
      <c r="L33" s="77">
        <f t="shared" si="4"/>
        <v>28932</v>
      </c>
    </row>
    <row r="34" spans="1:12" ht="11.25" hidden="1">
      <c r="A34" s="117">
        <v>23</v>
      </c>
      <c r="B34" s="127">
        <v>38686</v>
      </c>
      <c r="C34" s="77"/>
      <c r="D34" s="79">
        <f t="shared" si="0"/>
        <v>-1475909</v>
      </c>
      <c r="E34" s="79"/>
      <c r="F34" s="79">
        <f t="shared" si="1"/>
        <v>-163992</v>
      </c>
      <c r="G34" s="79"/>
      <c r="H34" s="79">
        <f t="shared" si="2"/>
        <v>-3771816</v>
      </c>
      <c r="I34" s="79"/>
      <c r="J34" s="79">
        <f t="shared" si="3"/>
        <v>-260340</v>
      </c>
      <c r="K34" s="79"/>
      <c r="L34" s="77">
        <f t="shared" si="4"/>
        <v>28932</v>
      </c>
    </row>
    <row r="35" spans="1:12" ht="11.25">
      <c r="A35" s="117">
        <v>24</v>
      </c>
      <c r="B35" s="127">
        <v>39051</v>
      </c>
      <c r="C35" s="77"/>
      <c r="D35" s="79">
        <f t="shared" si="0"/>
        <v>-1311917</v>
      </c>
      <c r="E35" s="79"/>
      <c r="F35" s="79">
        <f t="shared" si="1"/>
        <v>-163992</v>
      </c>
      <c r="G35" s="79"/>
      <c r="H35" s="79">
        <f t="shared" si="2"/>
        <v>-3935808</v>
      </c>
      <c r="I35" s="79"/>
      <c r="J35" s="79">
        <f t="shared" si="3"/>
        <v>-231408</v>
      </c>
      <c r="K35" s="79"/>
      <c r="L35" s="77">
        <f t="shared" si="4"/>
        <v>28932</v>
      </c>
    </row>
    <row r="36" spans="1:12" ht="11.25">
      <c r="A36" s="117">
        <v>25</v>
      </c>
      <c r="B36" s="127">
        <v>39416</v>
      </c>
      <c r="C36" s="77"/>
      <c r="D36" s="79">
        <f t="shared" si="0"/>
        <v>-1147925</v>
      </c>
      <c r="E36" s="79"/>
      <c r="F36" s="79">
        <f t="shared" si="1"/>
        <v>-163992</v>
      </c>
      <c r="G36" s="79"/>
      <c r="H36" s="79">
        <f t="shared" si="2"/>
        <v>-4099800</v>
      </c>
      <c r="I36" s="79"/>
      <c r="J36" s="79">
        <f t="shared" si="3"/>
        <v>-202476</v>
      </c>
      <c r="K36" s="79"/>
      <c r="L36" s="77">
        <f t="shared" si="4"/>
        <v>28932</v>
      </c>
    </row>
    <row r="37" spans="1:12" ht="11.25">
      <c r="A37" s="117">
        <v>26</v>
      </c>
      <c r="B37" s="127">
        <v>39782</v>
      </c>
      <c r="C37" s="77"/>
      <c r="D37" s="79">
        <f t="shared" si="0"/>
        <v>-983933</v>
      </c>
      <c r="E37" s="79"/>
      <c r="F37" s="79">
        <f t="shared" si="1"/>
        <v>-163992</v>
      </c>
      <c r="G37" s="79"/>
      <c r="H37" s="79">
        <f t="shared" si="2"/>
        <v>-4263792</v>
      </c>
      <c r="I37" s="79"/>
      <c r="J37" s="79">
        <f t="shared" si="3"/>
        <v>-173544</v>
      </c>
      <c r="K37" s="79"/>
      <c r="L37" s="77">
        <f t="shared" si="4"/>
        <v>28932</v>
      </c>
    </row>
    <row r="38" spans="1:12" ht="11.25">
      <c r="A38" s="117">
        <v>27</v>
      </c>
      <c r="B38" s="127">
        <v>40147</v>
      </c>
      <c r="C38" s="77"/>
      <c r="D38" s="79">
        <f t="shared" si="0"/>
        <v>-819941</v>
      </c>
      <c r="E38" s="79"/>
      <c r="F38" s="79">
        <f t="shared" si="1"/>
        <v>-163992</v>
      </c>
      <c r="G38" s="79"/>
      <c r="H38" s="79">
        <f t="shared" si="2"/>
        <v>-4427784</v>
      </c>
      <c r="I38" s="79"/>
      <c r="J38" s="79">
        <f t="shared" si="3"/>
        <v>-144612</v>
      </c>
      <c r="K38" s="79"/>
      <c r="L38" s="77">
        <f t="shared" si="4"/>
        <v>28932</v>
      </c>
    </row>
    <row r="39" spans="1:12" ht="11.25">
      <c r="A39" s="117">
        <v>28</v>
      </c>
      <c r="B39" s="127">
        <v>40512</v>
      </c>
      <c r="C39" s="77"/>
      <c r="D39" s="79">
        <f t="shared" si="0"/>
        <v>-655949</v>
      </c>
      <c r="E39" s="79"/>
      <c r="F39" s="79">
        <f t="shared" si="1"/>
        <v>-163992</v>
      </c>
      <c r="G39" s="79"/>
      <c r="H39" s="79">
        <f t="shared" si="2"/>
        <v>-4591776</v>
      </c>
      <c r="I39" s="79"/>
      <c r="J39" s="79">
        <f t="shared" si="3"/>
        <v>-115680</v>
      </c>
      <c r="K39" s="79"/>
      <c r="L39" s="77">
        <f t="shared" si="4"/>
        <v>28932</v>
      </c>
    </row>
    <row r="40" spans="1:12" ht="11.25">
      <c r="A40" s="117">
        <v>29</v>
      </c>
      <c r="B40" s="127">
        <v>40877</v>
      </c>
      <c r="C40" s="77"/>
      <c r="D40" s="79">
        <f t="shared" si="0"/>
        <v>-491957</v>
      </c>
      <c r="E40" s="79"/>
      <c r="F40" s="79">
        <f t="shared" si="1"/>
        <v>-163992</v>
      </c>
      <c r="G40" s="79"/>
      <c r="H40" s="79">
        <f t="shared" si="2"/>
        <v>-4755768</v>
      </c>
      <c r="I40" s="79"/>
      <c r="J40" s="79">
        <f t="shared" si="3"/>
        <v>-86748</v>
      </c>
      <c r="K40" s="79"/>
      <c r="L40" s="77">
        <f t="shared" si="4"/>
        <v>28932</v>
      </c>
    </row>
    <row r="41" spans="1:12" ht="11.25">
      <c r="A41" s="117">
        <v>30</v>
      </c>
      <c r="B41" s="127">
        <v>41243</v>
      </c>
      <c r="C41" s="77"/>
      <c r="D41" s="79">
        <f t="shared" si="0"/>
        <v>-327965</v>
      </c>
      <c r="E41" s="79"/>
      <c r="F41" s="79">
        <f t="shared" si="1"/>
        <v>-163992</v>
      </c>
      <c r="G41" s="79"/>
      <c r="H41" s="79">
        <f t="shared" si="2"/>
        <v>-4919760</v>
      </c>
      <c r="I41" s="79"/>
      <c r="J41" s="79">
        <f t="shared" si="3"/>
        <v>-57816</v>
      </c>
      <c r="K41" s="79"/>
      <c r="L41" s="77">
        <f t="shared" si="4"/>
        <v>28932</v>
      </c>
    </row>
    <row r="42" spans="1:12" ht="11.25">
      <c r="A42" s="117">
        <v>31</v>
      </c>
      <c r="B42" s="127">
        <v>41608</v>
      </c>
      <c r="C42" s="77"/>
      <c r="D42" s="79">
        <f t="shared" si="0"/>
        <v>-163973</v>
      </c>
      <c r="E42" s="79"/>
      <c r="F42" s="79">
        <f t="shared" si="1"/>
        <v>-163992</v>
      </c>
      <c r="G42" s="79"/>
      <c r="H42" s="79">
        <f t="shared" si="2"/>
        <v>-5083752</v>
      </c>
      <c r="I42" s="79"/>
      <c r="J42" s="79">
        <f t="shared" si="3"/>
        <v>-28884</v>
      </c>
      <c r="K42" s="79"/>
      <c r="L42" s="77">
        <f t="shared" si="4"/>
        <v>28932</v>
      </c>
    </row>
    <row r="43" spans="1:12" ht="11.25">
      <c r="A43" s="117">
        <v>32</v>
      </c>
      <c r="B43" s="127">
        <v>41973</v>
      </c>
      <c r="C43" s="77"/>
      <c r="D43" s="79">
        <f t="shared" si="0"/>
        <v>0</v>
      </c>
      <c r="E43" s="79"/>
      <c r="F43" s="79">
        <f>-13666*12+19</f>
        <v>-163973</v>
      </c>
      <c r="G43" s="79"/>
      <c r="H43" s="79">
        <f t="shared" si="2"/>
        <v>-5247725</v>
      </c>
      <c r="I43" s="79"/>
      <c r="J43" s="79">
        <f t="shared" si="3"/>
        <v>0</v>
      </c>
      <c r="K43" s="79"/>
      <c r="L43" s="77">
        <f>L42-48</f>
        <v>28884</v>
      </c>
    </row>
    <row r="44" spans="1:12" ht="11.25">
      <c r="A44" s="117"/>
      <c r="B44" s="127"/>
      <c r="C44" s="77"/>
      <c r="D44" s="79"/>
      <c r="E44" s="79"/>
      <c r="F44" s="79"/>
      <c r="G44" s="79"/>
      <c r="H44" s="79"/>
      <c r="I44" s="79"/>
      <c r="J44" s="79"/>
      <c r="K44" s="79"/>
      <c r="L44" s="77"/>
    </row>
    <row r="45" spans="1:24" ht="11.25">
      <c r="A45" s="78"/>
      <c r="B45" s="78"/>
      <c r="C45" s="78"/>
      <c r="D45" s="78"/>
      <c r="E45" s="78"/>
      <c r="F45" s="78"/>
      <c r="G45" s="78"/>
      <c r="H45" s="78"/>
      <c r="I45" s="77"/>
      <c r="J45" s="77"/>
      <c r="K45" s="77"/>
      <c r="L45" s="78"/>
      <c r="M45" s="19" t="s">
        <v>49</v>
      </c>
      <c r="Q45" s="3"/>
      <c r="R45" s="15"/>
      <c r="S45" s="3"/>
      <c r="T45" s="3"/>
      <c r="U45" s="3"/>
      <c r="V45" s="3"/>
      <c r="X45" s="3"/>
    </row>
    <row r="46" spans="1:24" ht="11.25">
      <c r="A46" s="78"/>
      <c r="B46" s="78"/>
      <c r="C46" s="78"/>
      <c r="D46" s="78"/>
      <c r="E46" s="78"/>
      <c r="F46" s="78"/>
      <c r="G46" s="78"/>
      <c r="H46" s="78"/>
      <c r="I46" s="77"/>
      <c r="J46" s="77"/>
      <c r="K46" s="77"/>
      <c r="L46" s="78"/>
      <c r="M46" s="19"/>
      <c r="Q46" s="3"/>
      <c r="R46" s="15"/>
      <c r="S46" s="3"/>
      <c r="T46" s="3"/>
      <c r="U46" s="3"/>
      <c r="V46" s="3"/>
      <c r="X46" s="3"/>
    </row>
    <row r="47" spans="1:24" ht="11.25">
      <c r="A47" s="78"/>
      <c r="B47" s="78"/>
      <c r="C47" s="78"/>
      <c r="D47" s="78"/>
      <c r="E47" s="78"/>
      <c r="F47" s="78"/>
      <c r="G47" s="78"/>
      <c r="H47" s="78"/>
      <c r="I47" s="77"/>
      <c r="J47" s="77"/>
      <c r="K47" s="77"/>
      <c r="L47" s="78"/>
      <c r="M47" s="19"/>
      <c r="Q47" s="3"/>
      <c r="R47" s="15"/>
      <c r="S47" s="3"/>
      <c r="T47" s="3"/>
      <c r="U47" s="3"/>
      <c r="V47" s="3"/>
      <c r="X47" s="3"/>
    </row>
    <row r="48" spans="1:24" ht="11.25">
      <c r="A48" s="117"/>
      <c r="B48" s="77"/>
      <c r="C48" s="77"/>
      <c r="D48" s="118"/>
      <c r="E48" s="118"/>
      <c r="F48" s="133"/>
      <c r="G48" s="120" t="s">
        <v>80</v>
      </c>
      <c r="H48" s="134"/>
      <c r="I48" s="118"/>
      <c r="J48" s="118"/>
      <c r="K48" s="118"/>
      <c r="L48" s="119"/>
      <c r="M48" s="19"/>
      <c r="Q48" s="3"/>
      <c r="R48" s="15"/>
      <c r="S48" s="3"/>
      <c r="T48" s="3"/>
      <c r="U48" s="3"/>
      <c r="V48" s="3"/>
      <c r="X48" s="3"/>
    </row>
    <row r="49" spans="1:24" ht="11.25">
      <c r="A49" s="78"/>
      <c r="B49" s="78"/>
      <c r="C49" s="78"/>
      <c r="D49" s="122" t="s">
        <v>4</v>
      </c>
      <c r="E49" s="122"/>
      <c r="F49" s="122" t="s">
        <v>5</v>
      </c>
      <c r="G49" s="122"/>
      <c r="H49" s="122" t="s">
        <v>6</v>
      </c>
      <c r="I49" s="77"/>
      <c r="J49" s="122" t="s">
        <v>7</v>
      </c>
      <c r="K49" s="125"/>
      <c r="L49" s="135" t="s">
        <v>5</v>
      </c>
      <c r="P49" s="10"/>
      <c r="Q49" s="3"/>
      <c r="R49" s="15"/>
      <c r="S49" s="3"/>
      <c r="T49" s="3"/>
      <c r="U49" s="3"/>
      <c r="V49" s="3"/>
      <c r="X49" s="3"/>
    </row>
    <row r="50" spans="1:24" ht="11.25">
      <c r="A50" s="78"/>
      <c r="B50" s="78"/>
      <c r="C50" s="78"/>
      <c r="D50" s="120" t="s">
        <v>8</v>
      </c>
      <c r="E50" s="120"/>
      <c r="F50" s="120" t="s">
        <v>9</v>
      </c>
      <c r="G50" s="120"/>
      <c r="H50" s="120" t="s">
        <v>5</v>
      </c>
      <c r="I50" s="118"/>
      <c r="J50" s="120" t="s">
        <v>10</v>
      </c>
      <c r="K50" s="120"/>
      <c r="L50" s="126" t="s">
        <v>52</v>
      </c>
      <c r="P50" s="10"/>
      <c r="Q50" s="3"/>
      <c r="R50" s="15"/>
      <c r="S50" s="3"/>
      <c r="T50" s="3"/>
      <c r="U50" s="3"/>
      <c r="V50" s="3"/>
      <c r="X50" s="3"/>
    </row>
    <row r="51" spans="1:24" ht="11.25" hidden="1" outlineLevel="1">
      <c r="A51" s="78"/>
      <c r="B51" s="116">
        <v>39416</v>
      </c>
      <c r="C51" s="77"/>
      <c r="D51" s="114">
        <f>D36</f>
        <v>-1147925</v>
      </c>
      <c r="E51" s="114"/>
      <c r="F51" s="114">
        <f>$F$36</f>
        <v>-163992</v>
      </c>
      <c r="G51" s="114"/>
      <c r="H51" s="114">
        <v>-4099800</v>
      </c>
      <c r="I51" s="114"/>
      <c r="J51" s="114">
        <v>-202476</v>
      </c>
      <c r="K51" s="114"/>
      <c r="L51" s="114">
        <v>28932</v>
      </c>
      <c r="P51" s="10"/>
      <c r="Q51" s="3"/>
      <c r="R51" s="15"/>
      <c r="S51" s="3"/>
      <c r="T51" s="3"/>
      <c r="U51" s="3"/>
      <c r="V51" s="3"/>
      <c r="X51" s="3"/>
    </row>
    <row r="52" spans="1:24" ht="11.25" hidden="1" outlineLevel="1">
      <c r="A52" s="78"/>
      <c r="B52" s="116">
        <v>39447</v>
      </c>
      <c r="C52" s="77"/>
      <c r="D52" s="136">
        <f>D51-F52</f>
        <v>-1134259</v>
      </c>
      <c r="E52" s="114"/>
      <c r="F52" s="114">
        <v>-13666</v>
      </c>
      <c r="G52" s="114"/>
      <c r="H52" s="114">
        <f>H51+F52</f>
        <v>-4113466</v>
      </c>
      <c r="I52" s="114"/>
      <c r="J52" s="114">
        <f>J51+L52</f>
        <v>-200065</v>
      </c>
      <c r="K52" s="114"/>
      <c r="L52" s="114">
        <v>2411</v>
      </c>
      <c r="P52" s="10"/>
      <c r="Q52" s="3"/>
      <c r="R52" s="15"/>
      <c r="S52" s="3"/>
      <c r="T52" s="3"/>
      <c r="U52" s="3"/>
      <c r="V52" s="3"/>
      <c r="X52" s="3"/>
    </row>
    <row r="53" spans="1:24" ht="11.25" hidden="1" outlineLevel="1">
      <c r="A53" s="78"/>
      <c r="B53" s="116">
        <v>39478</v>
      </c>
      <c r="C53" s="77"/>
      <c r="D53" s="136">
        <f aca="true" t="shared" si="5" ref="D53:D96">D52-F53</f>
        <v>-1120593</v>
      </c>
      <c r="E53" s="114"/>
      <c r="F53" s="114">
        <v>-13666</v>
      </c>
      <c r="G53" s="114"/>
      <c r="H53" s="114">
        <f aca="true" t="shared" si="6" ref="H53:H96">H52+F53</f>
        <v>-4127132</v>
      </c>
      <c r="I53" s="114"/>
      <c r="J53" s="114">
        <f aca="true" t="shared" si="7" ref="J53:J96">J52+L53</f>
        <v>-197654</v>
      </c>
      <c r="K53" s="114"/>
      <c r="L53" s="114">
        <v>2411</v>
      </c>
      <c r="P53" s="10"/>
      <c r="Q53" s="3"/>
      <c r="R53" s="15"/>
      <c r="S53" s="3"/>
      <c r="T53" s="3"/>
      <c r="U53" s="3"/>
      <c r="V53" s="3"/>
      <c r="X53" s="3"/>
    </row>
    <row r="54" spans="1:24" ht="11.25" hidden="1" outlineLevel="1">
      <c r="A54" s="78"/>
      <c r="B54" s="116">
        <v>39507</v>
      </c>
      <c r="C54" s="77"/>
      <c r="D54" s="136">
        <f t="shared" si="5"/>
        <v>-1106927</v>
      </c>
      <c r="E54" s="114"/>
      <c r="F54" s="114">
        <v>-13666</v>
      </c>
      <c r="G54" s="114"/>
      <c r="H54" s="114">
        <f t="shared" si="6"/>
        <v>-4140798</v>
      </c>
      <c r="I54" s="114"/>
      <c r="J54" s="114">
        <f t="shared" si="7"/>
        <v>-195243</v>
      </c>
      <c r="K54" s="114"/>
      <c r="L54" s="114">
        <v>2411</v>
      </c>
      <c r="P54" s="10"/>
      <c r="Q54" s="3"/>
      <c r="R54" s="15"/>
      <c r="S54" s="3"/>
      <c r="T54" s="3"/>
      <c r="U54" s="3"/>
      <c r="V54" s="3"/>
      <c r="X54" s="3"/>
    </row>
    <row r="55" spans="1:24" ht="11.25" hidden="1" outlineLevel="1">
      <c r="A55" s="78"/>
      <c r="B55" s="116">
        <v>39538</v>
      </c>
      <c r="C55" s="77"/>
      <c r="D55" s="136">
        <f t="shared" si="5"/>
        <v>-1093261</v>
      </c>
      <c r="E55" s="114"/>
      <c r="F55" s="114">
        <v>-13666</v>
      </c>
      <c r="G55" s="114"/>
      <c r="H55" s="114">
        <f t="shared" si="6"/>
        <v>-4154464</v>
      </c>
      <c r="I55" s="114"/>
      <c r="J55" s="114">
        <f t="shared" si="7"/>
        <v>-192832</v>
      </c>
      <c r="K55" s="114"/>
      <c r="L55" s="114">
        <v>2411</v>
      </c>
      <c r="P55" s="10"/>
      <c r="Q55" s="3"/>
      <c r="R55" s="15"/>
      <c r="S55" s="3"/>
      <c r="T55" s="3"/>
      <c r="U55" s="3"/>
      <c r="V55" s="3"/>
      <c r="X55" s="3"/>
    </row>
    <row r="56" spans="1:24" ht="11.25" hidden="1" outlineLevel="1">
      <c r="A56" s="78"/>
      <c r="B56" s="116">
        <v>39568</v>
      </c>
      <c r="C56" s="77"/>
      <c r="D56" s="136">
        <f t="shared" si="5"/>
        <v>-1079595</v>
      </c>
      <c r="E56" s="114"/>
      <c r="F56" s="114">
        <v>-13666</v>
      </c>
      <c r="G56" s="114"/>
      <c r="H56" s="114">
        <f t="shared" si="6"/>
        <v>-4168130</v>
      </c>
      <c r="I56" s="114"/>
      <c r="J56" s="114">
        <f t="shared" si="7"/>
        <v>-190421</v>
      </c>
      <c r="K56" s="114"/>
      <c r="L56" s="114">
        <v>2411</v>
      </c>
      <c r="P56" s="10"/>
      <c r="Q56" s="3"/>
      <c r="R56" s="15"/>
      <c r="S56" s="3"/>
      <c r="T56" s="3"/>
      <c r="U56" s="3"/>
      <c r="V56" s="3"/>
      <c r="X56" s="3"/>
    </row>
    <row r="57" spans="1:24" ht="11.25" hidden="1" outlineLevel="1">
      <c r="A57" s="78"/>
      <c r="B57" s="116">
        <v>39599</v>
      </c>
      <c r="C57" s="77"/>
      <c r="D57" s="136">
        <f t="shared" si="5"/>
        <v>-1065929</v>
      </c>
      <c r="E57" s="114"/>
      <c r="F57" s="114">
        <v>-13666</v>
      </c>
      <c r="G57" s="114"/>
      <c r="H57" s="114">
        <f t="shared" si="6"/>
        <v>-4181796</v>
      </c>
      <c r="I57" s="114"/>
      <c r="J57" s="114">
        <f t="shared" si="7"/>
        <v>-188010</v>
      </c>
      <c r="K57" s="114"/>
      <c r="L57" s="114">
        <v>2411</v>
      </c>
      <c r="P57" s="10"/>
      <c r="Q57" s="3"/>
      <c r="R57" s="15"/>
      <c r="S57" s="3"/>
      <c r="T57" s="3"/>
      <c r="U57" s="3"/>
      <c r="V57" s="3"/>
      <c r="X57" s="3"/>
    </row>
    <row r="58" spans="1:24" ht="11.25" hidden="1" outlineLevel="1">
      <c r="A58" s="78"/>
      <c r="B58" s="116">
        <v>39629</v>
      </c>
      <c r="C58" s="77"/>
      <c r="D58" s="136">
        <f t="shared" si="5"/>
        <v>-1052263</v>
      </c>
      <c r="E58" s="114"/>
      <c r="F58" s="114">
        <v>-13666</v>
      </c>
      <c r="G58" s="114"/>
      <c r="H58" s="114">
        <f t="shared" si="6"/>
        <v>-4195462</v>
      </c>
      <c r="I58" s="114"/>
      <c r="J58" s="114">
        <f t="shared" si="7"/>
        <v>-185599</v>
      </c>
      <c r="K58" s="114"/>
      <c r="L58" s="114">
        <v>2411</v>
      </c>
      <c r="P58" s="10"/>
      <c r="Q58" s="3"/>
      <c r="R58" s="15"/>
      <c r="S58" s="3"/>
      <c r="T58" s="3"/>
      <c r="U58" s="3"/>
      <c r="V58" s="3"/>
      <c r="X58" s="3"/>
    </row>
    <row r="59" spans="1:24" ht="11.25" hidden="1" outlineLevel="1">
      <c r="A59" s="78"/>
      <c r="B59" s="116">
        <v>39660</v>
      </c>
      <c r="C59" s="77"/>
      <c r="D59" s="136">
        <f t="shared" si="5"/>
        <v>-1038597</v>
      </c>
      <c r="E59" s="114"/>
      <c r="F59" s="114">
        <v>-13666</v>
      </c>
      <c r="G59" s="114"/>
      <c r="H59" s="114">
        <f t="shared" si="6"/>
        <v>-4209128</v>
      </c>
      <c r="I59" s="114"/>
      <c r="J59" s="114">
        <f t="shared" si="7"/>
        <v>-183188</v>
      </c>
      <c r="K59" s="114"/>
      <c r="L59" s="114">
        <v>2411</v>
      </c>
      <c r="P59" s="10"/>
      <c r="Q59" s="3"/>
      <c r="R59" s="15"/>
      <c r="S59" s="3"/>
      <c r="T59" s="3"/>
      <c r="U59" s="3"/>
      <c r="V59" s="3"/>
      <c r="X59" s="3"/>
    </row>
    <row r="60" spans="1:24" ht="11.25" hidden="1" outlineLevel="1">
      <c r="A60" s="78"/>
      <c r="B60" s="116">
        <v>39691</v>
      </c>
      <c r="C60" s="77"/>
      <c r="D60" s="136">
        <f t="shared" si="5"/>
        <v>-1024931</v>
      </c>
      <c r="E60" s="114"/>
      <c r="F60" s="114">
        <v>-13666</v>
      </c>
      <c r="G60" s="114"/>
      <c r="H60" s="114">
        <f t="shared" si="6"/>
        <v>-4222794</v>
      </c>
      <c r="I60" s="114"/>
      <c r="J60" s="114">
        <f t="shared" si="7"/>
        <v>-180777</v>
      </c>
      <c r="K60" s="114"/>
      <c r="L60" s="114">
        <v>2411</v>
      </c>
      <c r="P60" s="10"/>
      <c r="Q60" s="3"/>
      <c r="R60" s="15"/>
      <c r="S60" s="3"/>
      <c r="T60" s="3"/>
      <c r="U60" s="3"/>
      <c r="V60" s="3"/>
      <c r="X60" s="3"/>
    </row>
    <row r="61" spans="1:24" ht="11.25" hidden="1" outlineLevel="1">
      <c r="A61" s="78"/>
      <c r="B61" s="116">
        <v>39721</v>
      </c>
      <c r="C61" s="77"/>
      <c r="D61" s="136">
        <f t="shared" si="5"/>
        <v>-1011265</v>
      </c>
      <c r="E61" s="114"/>
      <c r="F61" s="114">
        <v>-13666</v>
      </c>
      <c r="G61" s="114"/>
      <c r="H61" s="114">
        <f t="shared" si="6"/>
        <v>-4236460</v>
      </c>
      <c r="I61" s="114"/>
      <c r="J61" s="114">
        <f t="shared" si="7"/>
        <v>-178366</v>
      </c>
      <c r="K61" s="114"/>
      <c r="L61" s="114">
        <v>2411</v>
      </c>
      <c r="P61" s="10"/>
      <c r="Q61" s="3"/>
      <c r="R61" s="15"/>
      <c r="S61" s="3"/>
      <c r="T61" s="3"/>
      <c r="U61" s="3"/>
      <c r="V61" s="3"/>
      <c r="X61" s="3"/>
    </row>
    <row r="62" spans="1:24" ht="11.25" hidden="1" outlineLevel="1">
      <c r="A62" s="78"/>
      <c r="B62" s="116">
        <v>39752</v>
      </c>
      <c r="C62" s="77"/>
      <c r="D62" s="136">
        <f t="shared" si="5"/>
        <v>-997599</v>
      </c>
      <c r="E62" s="114"/>
      <c r="F62" s="114">
        <v>-13666</v>
      </c>
      <c r="G62" s="114"/>
      <c r="H62" s="114">
        <f t="shared" si="6"/>
        <v>-4250126</v>
      </c>
      <c r="I62" s="114"/>
      <c r="J62" s="114">
        <f t="shared" si="7"/>
        <v>-175955</v>
      </c>
      <c r="K62" s="114"/>
      <c r="L62" s="114">
        <v>2411</v>
      </c>
      <c r="P62" s="10"/>
      <c r="Q62" s="3"/>
      <c r="R62" s="15"/>
      <c r="S62" s="3"/>
      <c r="T62" s="3"/>
      <c r="U62" s="3"/>
      <c r="V62" s="3"/>
      <c r="X62" s="3"/>
    </row>
    <row r="63" spans="1:24" ht="11.25" hidden="1" outlineLevel="1">
      <c r="A63" s="78"/>
      <c r="B63" s="116">
        <v>39782</v>
      </c>
      <c r="C63" s="77"/>
      <c r="D63" s="136">
        <f t="shared" si="5"/>
        <v>-983933</v>
      </c>
      <c r="E63" s="114"/>
      <c r="F63" s="114">
        <v>-13666</v>
      </c>
      <c r="G63" s="114"/>
      <c r="H63" s="114">
        <f t="shared" si="6"/>
        <v>-4263792</v>
      </c>
      <c r="I63" s="114"/>
      <c r="J63" s="114">
        <f t="shared" si="7"/>
        <v>-173544</v>
      </c>
      <c r="K63" s="114"/>
      <c r="L63" s="114">
        <v>2411</v>
      </c>
      <c r="P63" s="10"/>
      <c r="Q63" s="3"/>
      <c r="R63" s="15"/>
      <c r="S63" s="3"/>
      <c r="T63" s="3"/>
      <c r="U63" s="3"/>
      <c r="V63" s="3"/>
      <c r="X63" s="3"/>
    </row>
    <row r="64" spans="1:24" ht="11.25" hidden="1" outlineLevel="1">
      <c r="A64" s="117"/>
      <c r="B64" s="116">
        <v>39813</v>
      </c>
      <c r="C64" s="77"/>
      <c r="D64" s="136">
        <f t="shared" si="5"/>
        <v>-970267</v>
      </c>
      <c r="E64" s="114"/>
      <c r="F64" s="114">
        <v>-13666</v>
      </c>
      <c r="G64" s="114"/>
      <c r="H64" s="114">
        <f t="shared" si="6"/>
        <v>-4277458</v>
      </c>
      <c r="I64" s="114"/>
      <c r="J64" s="114">
        <f t="shared" si="7"/>
        <v>-171133</v>
      </c>
      <c r="K64" s="114"/>
      <c r="L64" s="114">
        <v>2411</v>
      </c>
      <c r="P64" s="10"/>
      <c r="Q64" s="3"/>
      <c r="R64" s="15"/>
      <c r="S64" s="3"/>
      <c r="T64" s="3"/>
      <c r="U64" s="3"/>
      <c r="V64" s="3"/>
      <c r="X64" s="3"/>
    </row>
    <row r="65" spans="1:24" ht="11.25" hidden="1" outlineLevel="1">
      <c r="A65" s="117"/>
      <c r="B65" s="116">
        <v>39844</v>
      </c>
      <c r="C65" s="77"/>
      <c r="D65" s="136">
        <f t="shared" si="5"/>
        <v>-956601</v>
      </c>
      <c r="E65" s="114"/>
      <c r="F65" s="114">
        <v>-13666</v>
      </c>
      <c r="G65" s="114"/>
      <c r="H65" s="114">
        <f t="shared" si="6"/>
        <v>-4291124</v>
      </c>
      <c r="I65" s="114"/>
      <c r="J65" s="114">
        <f t="shared" si="7"/>
        <v>-168722</v>
      </c>
      <c r="K65" s="114"/>
      <c r="L65" s="114">
        <v>2411</v>
      </c>
      <c r="P65" s="10"/>
      <c r="Q65" s="3"/>
      <c r="R65" s="15"/>
      <c r="S65" s="3"/>
      <c r="T65" s="3"/>
      <c r="U65" s="3"/>
      <c r="V65" s="3"/>
      <c r="X65" s="3"/>
    </row>
    <row r="66" spans="1:24" ht="11.25" hidden="1" outlineLevel="1">
      <c r="A66" s="117"/>
      <c r="B66" s="116">
        <v>39872</v>
      </c>
      <c r="C66" s="77"/>
      <c r="D66" s="136">
        <f t="shared" si="5"/>
        <v>-942935</v>
      </c>
      <c r="E66" s="114"/>
      <c r="F66" s="114">
        <v>-13666</v>
      </c>
      <c r="G66" s="114"/>
      <c r="H66" s="114">
        <f t="shared" si="6"/>
        <v>-4304790</v>
      </c>
      <c r="I66" s="114"/>
      <c r="J66" s="114">
        <f t="shared" si="7"/>
        <v>-166311</v>
      </c>
      <c r="K66" s="114"/>
      <c r="L66" s="114">
        <v>2411</v>
      </c>
      <c r="P66" s="10"/>
      <c r="Q66" s="3"/>
      <c r="R66" s="15"/>
      <c r="S66" s="3"/>
      <c r="T66" s="3"/>
      <c r="U66" s="3"/>
      <c r="V66" s="3"/>
      <c r="X66" s="3"/>
    </row>
    <row r="67" spans="2:24" ht="11.25" hidden="1" outlineLevel="1">
      <c r="B67" s="116">
        <v>39903</v>
      </c>
      <c r="D67" s="113">
        <f t="shared" si="5"/>
        <v>-929269</v>
      </c>
      <c r="E67" s="112"/>
      <c r="F67" s="112">
        <v>-13666</v>
      </c>
      <c r="G67" s="112"/>
      <c r="H67" s="112">
        <f t="shared" si="6"/>
        <v>-4318456</v>
      </c>
      <c r="I67" s="112"/>
      <c r="J67" s="112">
        <f t="shared" si="7"/>
        <v>-163900</v>
      </c>
      <c r="K67" s="112"/>
      <c r="L67" s="112">
        <v>2411</v>
      </c>
      <c r="P67" s="10"/>
      <c r="Q67" s="3"/>
      <c r="R67" s="15"/>
      <c r="S67" s="3"/>
      <c r="T67" s="3"/>
      <c r="U67" s="3"/>
      <c r="V67" s="3"/>
      <c r="X67" s="3"/>
    </row>
    <row r="68" spans="2:24" ht="11.25" hidden="1" outlineLevel="1">
      <c r="B68" s="116">
        <v>39933</v>
      </c>
      <c r="D68" s="113">
        <f t="shared" si="5"/>
        <v>-915603</v>
      </c>
      <c r="E68" s="112"/>
      <c r="F68" s="112">
        <v>-13666</v>
      </c>
      <c r="G68" s="112"/>
      <c r="H68" s="112">
        <f t="shared" si="6"/>
        <v>-4332122</v>
      </c>
      <c r="I68" s="112"/>
      <c r="J68" s="112">
        <f t="shared" si="7"/>
        <v>-161489</v>
      </c>
      <c r="K68" s="112"/>
      <c r="L68" s="112">
        <v>2411</v>
      </c>
      <c r="P68" s="10"/>
      <c r="Q68" s="3"/>
      <c r="R68" s="15"/>
      <c r="S68" s="3"/>
      <c r="T68" s="3"/>
      <c r="U68" s="3"/>
      <c r="V68" s="3"/>
      <c r="X68" s="3"/>
    </row>
    <row r="69" spans="2:24" ht="11.25" hidden="1" outlineLevel="1">
      <c r="B69" s="116">
        <v>39964</v>
      </c>
      <c r="D69" s="113">
        <f t="shared" si="5"/>
        <v>-901937</v>
      </c>
      <c r="E69" s="112"/>
      <c r="F69" s="112">
        <v>-13666</v>
      </c>
      <c r="G69" s="112"/>
      <c r="H69" s="112">
        <f t="shared" si="6"/>
        <v>-4345788</v>
      </c>
      <c r="I69" s="112"/>
      <c r="J69" s="112">
        <f t="shared" si="7"/>
        <v>-159078</v>
      </c>
      <c r="K69" s="112"/>
      <c r="L69" s="112">
        <v>2411</v>
      </c>
      <c r="P69" s="10"/>
      <c r="Q69" s="3"/>
      <c r="R69" s="15"/>
      <c r="S69" s="3"/>
      <c r="T69" s="3"/>
      <c r="U69" s="3"/>
      <c r="V69" s="3"/>
      <c r="X69" s="3"/>
    </row>
    <row r="70" spans="2:24" ht="11.25" hidden="1" outlineLevel="1">
      <c r="B70" s="116">
        <v>39994</v>
      </c>
      <c r="D70" s="113">
        <f t="shared" si="5"/>
        <v>-888271</v>
      </c>
      <c r="E70" s="112"/>
      <c r="F70" s="112">
        <v>-13666</v>
      </c>
      <c r="G70" s="112"/>
      <c r="H70" s="112">
        <f t="shared" si="6"/>
        <v>-4359454</v>
      </c>
      <c r="I70" s="112"/>
      <c r="J70" s="112">
        <f t="shared" si="7"/>
        <v>-156667</v>
      </c>
      <c r="K70" s="112"/>
      <c r="L70" s="112">
        <v>2411</v>
      </c>
      <c r="P70" s="10"/>
      <c r="Q70" s="3"/>
      <c r="R70" s="15"/>
      <c r="S70" s="3"/>
      <c r="T70" s="3"/>
      <c r="U70" s="3"/>
      <c r="V70" s="3"/>
      <c r="X70" s="3"/>
    </row>
    <row r="71" spans="2:24" ht="11.25" hidden="1" outlineLevel="1">
      <c r="B71" s="116">
        <v>40025</v>
      </c>
      <c r="D71" s="113">
        <f t="shared" si="5"/>
        <v>-874605</v>
      </c>
      <c r="E71" s="112"/>
      <c r="F71" s="112">
        <v>-13666</v>
      </c>
      <c r="G71" s="112"/>
      <c r="H71" s="112">
        <f t="shared" si="6"/>
        <v>-4373120</v>
      </c>
      <c r="I71" s="112"/>
      <c r="J71" s="112">
        <f t="shared" si="7"/>
        <v>-154256</v>
      </c>
      <c r="K71" s="112"/>
      <c r="L71" s="112">
        <v>2411</v>
      </c>
      <c r="P71" s="10"/>
      <c r="Q71" s="3"/>
      <c r="R71" s="15"/>
      <c r="S71" s="3"/>
      <c r="T71" s="3"/>
      <c r="U71" s="3"/>
      <c r="V71" s="3"/>
      <c r="X71" s="3"/>
    </row>
    <row r="72" spans="2:24" ht="11.25" hidden="1" outlineLevel="1">
      <c r="B72" s="116">
        <v>40056</v>
      </c>
      <c r="D72" s="113">
        <f t="shared" si="5"/>
        <v>-860939</v>
      </c>
      <c r="E72" s="112"/>
      <c r="F72" s="112">
        <v>-13666</v>
      </c>
      <c r="G72" s="112"/>
      <c r="H72" s="112">
        <f t="shared" si="6"/>
        <v>-4386786</v>
      </c>
      <c r="I72" s="112"/>
      <c r="J72" s="112">
        <f t="shared" si="7"/>
        <v>-151845</v>
      </c>
      <c r="K72" s="112"/>
      <c r="L72" s="112">
        <v>2411</v>
      </c>
      <c r="P72" s="10"/>
      <c r="Q72" s="3"/>
      <c r="R72" s="15"/>
      <c r="S72" s="3"/>
      <c r="T72" s="3"/>
      <c r="U72" s="3"/>
      <c r="V72" s="3"/>
      <c r="X72" s="3"/>
    </row>
    <row r="73" spans="2:24" ht="11.25" hidden="1" outlineLevel="1">
      <c r="B73" s="116">
        <v>40086</v>
      </c>
      <c r="D73" s="113">
        <f t="shared" si="5"/>
        <v>-847273</v>
      </c>
      <c r="E73" s="112"/>
      <c r="F73" s="112">
        <v>-13666</v>
      </c>
      <c r="G73" s="112"/>
      <c r="H73" s="112">
        <f t="shared" si="6"/>
        <v>-4400452</v>
      </c>
      <c r="I73" s="112"/>
      <c r="J73" s="112">
        <f t="shared" si="7"/>
        <v>-149434</v>
      </c>
      <c r="K73" s="112"/>
      <c r="L73" s="112">
        <v>2411</v>
      </c>
      <c r="P73" s="10"/>
      <c r="Q73" s="3"/>
      <c r="R73" s="15"/>
      <c r="S73" s="3"/>
      <c r="T73" s="3"/>
      <c r="U73" s="3"/>
      <c r="V73" s="3"/>
      <c r="X73" s="3"/>
    </row>
    <row r="74" spans="2:24" ht="11.25" hidden="1" outlineLevel="1">
      <c r="B74" s="116">
        <v>40117</v>
      </c>
      <c r="D74" s="113">
        <f t="shared" si="5"/>
        <v>-833607</v>
      </c>
      <c r="E74" s="112"/>
      <c r="F74" s="112">
        <v>-13666</v>
      </c>
      <c r="G74" s="112"/>
      <c r="H74" s="112">
        <f t="shared" si="6"/>
        <v>-4414118</v>
      </c>
      <c r="I74" s="112"/>
      <c r="J74" s="112">
        <f t="shared" si="7"/>
        <v>-147023</v>
      </c>
      <c r="K74" s="112"/>
      <c r="L74" s="112">
        <v>2411</v>
      </c>
      <c r="P74" s="10"/>
      <c r="Q74" s="3"/>
      <c r="R74" s="15"/>
      <c r="S74" s="3"/>
      <c r="T74" s="3"/>
      <c r="U74" s="3"/>
      <c r="V74" s="3"/>
      <c r="X74" s="3"/>
    </row>
    <row r="75" spans="2:24" ht="11.25" hidden="1" outlineLevel="1">
      <c r="B75" s="116">
        <v>40147</v>
      </c>
      <c r="D75" s="113">
        <f t="shared" si="5"/>
        <v>-819941</v>
      </c>
      <c r="E75" s="112"/>
      <c r="F75" s="112">
        <v>-13666</v>
      </c>
      <c r="G75" s="112"/>
      <c r="H75" s="112">
        <f t="shared" si="6"/>
        <v>-4427784</v>
      </c>
      <c r="I75" s="112"/>
      <c r="J75" s="112">
        <f t="shared" si="7"/>
        <v>-144612</v>
      </c>
      <c r="K75" s="112"/>
      <c r="L75" s="112">
        <v>2411</v>
      </c>
      <c r="P75" s="10"/>
      <c r="Q75" s="3"/>
      <c r="R75" s="15"/>
      <c r="S75" s="3"/>
      <c r="T75" s="3"/>
      <c r="U75" s="3"/>
      <c r="V75" s="3"/>
      <c r="X75" s="3"/>
    </row>
    <row r="76" spans="2:24" ht="11.25" hidden="1" outlineLevel="1">
      <c r="B76" s="116">
        <v>40178</v>
      </c>
      <c r="D76" s="113">
        <f t="shared" si="5"/>
        <v>-806275</v>
      </c>
      <c r="E76" s="112"/>
      <c r="F76" s="112">
        <v>-13666</v>
      </c>
      <c r="G76" s="112"/>
      <c r="H76" s="112">
        <f t="shared" si="6"/>
        <v>-4441450</v>
      </c>
      <c r="I76" s="112"/>
      <c r="J76" s="112">
        <f t="shared" si="7"/>
        <v>-142201</v>
      </c>
      <c r="K76" s="112"/>
      <c r="L76" s="112">
        <v>2411</v>
      </c>
      <c r="P76" s="10"/>
      <c r="Q76" s="3"/>
      <c r="R76" s="15"/>
      <c r="S76" s="3"/>
      <c r="T76" s="3"/>
      <c r="U76" s="3"/>
      <c r="V76" s="3"/>
      <c r="X76" s="3"/>
    </row>
    <row r="77" spans="2:24" ht="11.25" hidden="1" outlineLevel="1">
      <c r="B77" s="116">
        <v>40209</v>
      </c>
      <c r="D77" s="113">
        <f t="shared" si="5"/>
        <v>-792609</v>
      </c>
      <c r="E77" s="112"/>
      <c r="F77" s="112">
        <v>-13666</v>
      </c>
      <c r="G77" s="112"/>
      <c r="H77" s="112">
        <f t="shared" si="6"/>
        <v>-4455116</v>
      </c>
      <c r="I77" s="112"/>
      <c r="J77" s="112">
        <f t="shared" si="7"/>
        <v>-139790</v>
      </c>
      <c r="K77" s="112"/>
      <c r="L77" s="112">
        <v>2411</v>
      </c>
      <c r="P77" s="10"/>
      <c r="Q77" s="3"/>
      <c r="R77" s="15"/>
      <c r="S77" s="3"/>
      <c r="T77" s="3"/>
      <c r="U77" s="3"/>
      <c r="V77" s="3"/>
      <c r="X77" s="3"/>
    </row>
    <row r="78" spans="2:24" ht="11.25" hidden="1" outlineLevel="1">
      <c r="B78" s="116">
        <v>40237</v>
      </c>
      <c r="D78" s="113">
        <f t="shared" si="5"/>
        <v>-778943</v>
      </c>
      <c r="E78" s="112"/>
      <c r="F78" s="112">
        <v>-13666</v>
      </c>
      <c r="G78" s="112"/>
      <c r="H78" s="112">
        <f t="shared" si="6"/>
        <v>-4468782</v>
      </c>
      <c r="I78" s="112"/>
      <c r="J78" s="112">
        <f t="shared" si="7"/>
        <v>-137379</v>
      </c>
      <c r="K78" s="112"/>
      <c r="L78" s="112">
        <v>2411</v>
      </c>
      <c r="P78" s="10"/>
      <c r="Q78" s="3"/>
      <c r="R78" s="15"/>
      <c r="S78" s="3"/>
      <c r="T78" s="3"/>
      <c r="U78" s="3"/>
      <c r="V78" s="3"/>
      <c r="X78" s="3"/>
    </row>
    <row r="79" spans="2:24" ht="11.25" hidden="1" outlineLevel="1">
      <c r="B79" s="116">
        <v>40268</v>
      </c>
      <c r="D79" s="113">
        <f t="shared" si="5"/>
        <v>-765277</v>
      </c>
      <c r="E79" s="112"/>
      <c r="F79" s="112">
        <v>-13666</v>
      </c>
      <c r="G79" s="112"/>
      <c r="H79" s="112">
        <f t="shared" si="6"/>
        <v>-4482448</v>
      </c>
      <c r="I79" s="112"/>
      <c r="J79" s="112">
        <f t="shared" si="7"/>
        <v>-134968</v>
      </c>
      <c r="K79" s="112"/>
      <c r="L79" s="112">
        <v>2411</v>
      </c>
      <c r="P79" s="10"/>
      <c r="Q79" s="3"/>
      <c r="R79" s="15"/>
      <c r="S79" s="3"/>
      <c r="T79" s="3"/>
      <c r="U79" s="3"/>
      <c r="V79" s="3"/>
      <c r="X79" s="3"/>
    </row>
    <row r="80" spans="2:24" ht="11.25" hidden="1" outlineLevel="1">
      <c r="B80" s="116">
        <v>40298</v>
      </c>
      <c r="D80" s="113">
        <f t="shared" si="5"/>
        <v>-751611</v>
      </c>
      <c r="E80" s="112"/>
      <c r="F80" s="112">
        <v>-13666</v>
      </c>
      <c r="G80" s="112"/>
      <c r="H80" s="112">
        <f t="shared" si="6"/>
        <v>-4496114</v>
      </c>
      <c r="I80" s="112"/>
      <c r="J80" s="112">
        <f t="shared" si="7"/>
        <v>-132557</v>
      </c>
      <c r="K80" s="112"/>
      <c r="L80" s="112">
        <v>2411</v>
      </c>
      <c r="P80" s="10"/>
      <c r="Q80" s="3"/>
      <c r="R80" s="15"/>
      <c r="S80" s="3"/>
      <c r="T80" s="3"/>
      <c r="U80" s="3"/>
      <c r="V80" s="3"/>
      <c r="X80" s="3"/>
    </row>
    <row r="81" spans="2:24" ht="11.25" hidden="1" outlineLevel="1">
      <c r="B81" s="116">
        <v>40329</v>
      </c>
      <c r="D81" s="113">
        <f t="shared" si="5"/>
        <v>-737945</v>
      </c>
      <c r="E81" s="112"/>
      <c r="F81" s="112">
        <v>-13666</v>
      </c>
      <c r="G81" s="112"/>
      <c r="H81" s="112">
        <f t="shared" si="6"/>
        <v>-4509780</v>
      </c>
      <c r="I81" s="112"/>
      <c r="J81" s="112">
        <f t="shared" si="7"/>
        <v>-130146</v>
      </c>
      <c r="K81" s="112"/>
      <c r="L81" s="112">
        <v>2411</v>
      </c>
      <c r="P81" s="10"/>
      <c r="Q81" s="3"/>
      <c r="R81" s="15"/>
      <c r="S81" s="3"/>
      <c r="T81" s="3"/>
      <c r="U81" s="3"/>
      <c r="V81" s="3"/>
      <c r="X81" s="3"/>
    </row>
    <row r="82" spans="2:24" ht="11.25" hidden="1" outlineLevel="1">
      <c r="B82" s="116">
        <v>40359</v>
      </c>
      <c r="D82" s="113">
        <f t="shared" si="5"/>
        <v>-724279</v>
      </c>
      <c r="E82" s="112"/>
      <c r="F82" s="112">
        <v>-13666</v>
      </c>
      <c r="G82" s="112"/>
      <c r="H82" s="112">
        <f t="shared" si="6"/>
        <v>-4523446</v>
      </c>
      <c r="I82" s="112"/>
      <c r="J82" s="112">
        <f t="shared" si="7"/>
        <v>-127735</v>
      </c>
      <c r="K82" s="112"/>
      <c r="L82" s="112">
        <v>2411</v>
      </c>
      <c r="P82" s="10"/>
      <c r="Q82" s="3"/>
      <c r="R82" s="15"/>
      <c r="S82" s="3"/>
      <c r="T82" s="3"/>
      <c r="U82" s="3"/>
      <c r="V82" s="3"/>
      <c r="X82" s="3"/>
    </row>
    <row r="83" spans="2:24" ht="11.25" hidden="1" outlineLevel="1">
      <c r="B83" s="116">
        <v>40390</v>
      </c>
      <c r="D83" s="113">
        <f t="shared" si="5"/>
        <v>-710613</v>
      </c>
      <c r="E83" s="112"/>
      <c r="F83" s="112">
        <v>-13666</v>
      </c>
      <c r="G83" s="112"/>
      <c r="H83" s="112">
        <f t="shared" si="6"/>
        <v>-4537112</v>
      </c>
      <c r="I83" s="112"/>
      <c r="J83" s="112">
        <f t="shared" si="7"/>
        <v>-125324</v>
      </c>
      <c r="K83" s="112"/>
      <c r="L83" s="112">
        <v>2411</v>
      </c>
      <c r="P83" s="10"/>
      <c r="Q83" s="3"/>
      <c r="R83" s="15"/>
      <c r="S83" s="3"/>
      <c r="T83" s="3"/>
      <c r="U83" s="3"/>
      <c r="V83" s="3"/>
      <c r="X83" s="3"/>
    </row>
    <row r="84" spans="2:24" ht="13.5" customHeight="1" hidden="1" outlineLevel="1">
      <c r="B84" s="116">
        <v>40421</v>
      </c>
      <c r="D84" s="113">
        <f t="shared" si="5"/>
        <v>-696947</v>
      </c>
      <c r="E84" s="112"/>
      <c r="F84" s="112">
        <v>-13666</v>
      </c>
      <c r="G84" s="112"/>
      <c r="H84" s="112">
        <f t="shared" si="6"/>
        <v>-4550778</v>
      </c>
      <c r="I84" s="112"/>
      <c r="J84" s="112">
        <f t="shared" si="7"/>
        <v>-122913</v>
      </c>
      <c r="K84" s="112"/>
      <c r="L84" s="112">
        <v>2411</v>
      </c>
      <c r="P84" s="10"/>
      <c r="Q84" s="3"/>
      <c r="R84" s="15"/>
      <c r="S84" s="3"/>
      <c r="T84" s="3"/>
      <c r="U84" s="3"/>
      <c r="V84" s="3"/>
      <c r="X84" s="3"/>
    </row>
    <row r="85" spans="2:24" ht="11.25" hidden="1" outlineLevel="1">
      <c r="B85" s="116">
        <v>40451</v>
      </c>
      <c r="D85" s="113">
        <f t="shared" si="5"/>
        <v>-683281</v>
      </c>
      <c r="E85" s="112"/>
      <c r="F85" s="112">
        <v>-13666</v>
      </c>
      <c r="G85" s="112"/>
      <c r="H85" s="112">
        <f t="shared" si="6"/>
        <v>-4564444</v>
      </c>
      <c r="I85" s="112"/>
      <c r="J85" s="112">
        <f t="shared" si="7"/>
        <v>-120502</v>
      </c>
      <c r="K85" s="112"/>
      <c r="L85" s="112">
        <v>2411</v>
      </c>
      <c r="P85" s="10"/>
      <c r="Q85" s="3"/>
      <c r="R85" s="15"/>
      <c r="S85" s="3"/>
      <c r="T85" s="3"/>
      <c r="U85" s="3"/>
      <c r="V85" s="3"/>
      <c r="X85" s="3"/>
    </row>
    <row r="86" spans="2:24" ht="11.25" hidden="1" outlineLevel="1">
      <c r="B86" s="116">
        <v>40482</v>
      </c>
      <c r="D86" s="113">
        <f t="shared" si="5"/>
        <v>-669615</v>
      </c>
      <c r="E86" s="112"/>
      <c r="F86" s="112">
        <v>-13666</v>
      </c>
      <c r="G86" s="112"/>
      <c r="H86" s="112">
        <f t="shared" si="6"/>
        <v>-4578110</v>
      </c>
      <c r="I86" s="112"/>
      <c r="J86" s="112">
        <f t="shared" si="7"/>
        <v>-118091</v>
      </c>
      <c r="K86" s="112"/>
      <c r="L86" s="112">
        <v>2411</v>
      </c>
      <c r="P86" s="10"/>
      <c r="Q86" s="3"/>
      <c r="R86" s="15"/>
      <c r="S86" s="3"/>
      <c r="T86" s="3"/>
      <c r="U86" s="3"/>
      <c r="V86" s="3"/>
      <c r="X86" s="3"/>
    </row>
    <row r="87" spans="2:24" ht="11.25" hidden="1" outlineLevel="1">
      <c r="B87" s="116">
        <v>40512</v>
      </c>
      <c r="D87" s="113">
        <f t="shared" si="5"/>
        <v>-655949</v>
      </c>
      <c r="E87" s="112"/>
      <c r="F87" s="112">
        <v>-13666</v>
      </c>
      <c r="G87" s="112"/>
      <c r="H87" s="112">
        <f t="shared" si="6"/>
        <v>-4591776</v>
      </c>
      <c r="I87" s="112"/>
      <c r="J87" s="112">
        <f t="shared" si="7"/>
        <v>-115680</v>
      </c>
      <c r="K87" s="112"/>
      <c r="L87" s="112">
        <v>2411</v>
      </c>
      <c r="P87" s="10"/>
      <c r="Q87" s="3"/>
      <c r="R87" s="15"/>
      <c r="S87" s="3"/>
      <c r="T87" s="3"/>
      <c r="U87" s="3"/>
      <c r="V87" s="3"/>
      <c r="X87" s="3"/>
    </row>
    <row r="88" spans="2:24" ht="11.25" hidden="1" outlineLevel="1">
      <c r="B88" s="116">
        <v>40543</v>
      </c>
      <c r="D88" s="113">
        <f t="shared" si="5"/>
        <v>-642283</v>
      </c>
      <c r="E88" s="112"/>
      <c r="F88" s="112">
        <v>-13666</v>
      </c>
      <c r="G88" s="112"/>
      <c r="H88" s="112">
        <f t="shared" si="6"/>
        <v>-4605442</v>
      </c>
      <c r="I88" s="112"/>
      <c r="J88" s="112">
        <f t="shared" si="7"/>
        <v>-113269</v>
      </c>
      <c r="K88" s="112"/>
      <c r="L88" s="112">
        <v>2411</v>
      </c>
      <c r="P88" s="10"/>
      <c r="Q88" s="3"/>
      <c r="R88" s="15"/>
      <c r="S88" s="3"/>
      <c r="T88" s="3"/>
      <c r="U88" s="3"/>
      <c r="V88" s="3"/>
      <c r="X88" s="3"/>
    </row>
    <row r="89" spans="2:24" ht="11.25" hidden="1" outlineLevel="1">
      <c r="B89" s="116">
        <v>40574</v>
      </c>
      <c r="D89" s="113">
        <f t="shared" si="5"/>
        <v>-628617</v>
      </c>
      <c r="E89" s="112"/>
      <c r="F89" s="112">
        <v>-13666</v>
      </c>
      <c r="G89" s="112"/>
      <c r="H89" s="112">
        <f t="shared" si="6"/>
        <v>-4619108</v>
      </c>
      <c r="I89" s="112"/>
      <c r="J89" s="112">
        <f t="shared" si="7"/>
        <v>-110858</v>
      </c>
      <c r="K89" s="112"/>
      <c r="L89" s="112">
        <v>2411</v>
      </c>
      <c r="P89" s="10"/>
      <c r="Q89" s="3"/>
      <c r="R89" s="15"/>
      <c r="S89" s="3"/>
      <c r="T89" s="3"/>
      <c r="U89" s="3"/>
      <c r="V89" s="3"/>
      <c r="X89" s="3"/>
    </row>
    <row r="90" spans="2:24" ht="11.25" hidden="1" outlineLevel="1">
      <c r="B90" s="116">
        <v>40602</v>
      </c>
      <c r="D90" s="113">
        <f t="shared" si="5"/>
        <v>-614951</v>
      </c>
      <c r="E90" s="112"/>
      <c r="F90" s="112">
        <v>-13666</v>
      </c>
      <c r="G90" s="112"/>
      <c r="H90" s="112">
        <f t="shared" si="6"/>
        <v>-4632774</v>
      </c>
      <c r="I90" s="112"/>
      <c r="J90" s="112">
        <f t="shared" si="7"/>
        <v>-108447</v>
      </c>
      <c r="K90" s="112"/>
      <c r="L90" s="112">
        <v>2411</v>
      </c>
      <c r="P90" s="10"/>
      <c r="Q90" s="3"/>
      <c r="R90" s="15"/>
      <c r="S90" s="3"/>
      <c r="T90" s="3"/>
      <c r="U90" s="3"/>
      <c r="V90" s="3"/>
      <c r="X90" s="3"/>
    </row>
    <row r="91" spans="2:24" ht="11.25" hidden="1" outlineLevel="1">
      <c r="B91" s="116">
        <v>40633</v>
      </c>
      <c r="D91" s="113">
        <f t="shared" si="5"/>
        <v>-601285</v>
      </c>
      <c r="E91" s="112"/>
      <c r="F91" s="112">
        <v>-13666</v>
      </c>
      <c r="G91" s="112"/>
      <c r="H91" s="112">
        <f t="shared" si="6"/>
        <v>-4646440</v>
      </c>
      <c r="I91" s="112"/>
      <c r="J91" s="112">
        <f t="shared" si="7"/>
        <v>-106036</v>
      </c>
      <c r="K91" s="112"/>
      <c r="L91" s="112">
        <v>2411</v>
      </c>
      <c r="P91" s="10"/>
      <c r="Q91" s="3"/>
      <c r="R91" s="15"/>
      <c r="S91" s="3"/>
      <c r="T91" s="3"/>
      <c r="U91" s="3"/>
      <c r="V91" s="3"/>
      <c r="X91" s="3"/>
    </row>
    <row r="92" spans="2:24" ht="11.25" hidden="1" outlineLevel="1">
      <c r="B92" s="116">
        <v>40663</v>
      </c>
      <c r="D92" s="113">
        <f t="shared" si="5"/>
        <v>-587619</v>
      </c>
      <c r="E92" s="112"/>
      <c r="F92" s="112">
        <v>-13666</v>
      </c>
      <c r="G92" s="112"/>
      <c r="H92" s="112">
        <f t="shared" si="6"/>
        <v>-4660106</v>
      </c>
      <c r="I92" s="112"/>
      <c r="J92" s="112">
        <f t="shared" si="7"/>
        <v>-103625</v>
      </c>
      <c r="K92" s="112"/>
      <c r="L92" s="112">
        <v>2411</v>
      </c>
      <c r="P92" s="10"/>
      <c r="Q92" s="3"/>
      <c r="R92" s="15"/>
      <c r="S92" s="3"/>
      <c r="T92" s="3"/>
      <c r="U92" s="3"/>
      <c r="V92" s="3"/>
      <c r="X92" s="3"/>
    </row>
    <row r="93" spans="2:24" ht="11.25" hidden="1" outlineLevel="1">
      <c r="B93" s="116">
        <v>40694</v>
      </c>
      <c r="D93" s="113">
        <f t="shared" si="5"/>
        <v>-573953</v>
      </c>
      <c r="E93" s="112"/>
      <c r="F93" s="112">
        <v>-13666</v>
      </c>
      <c r="G93" s="112"/>
      <c r="H93" s="112">
        <f t="shared" si="6"/>
        <v>-4673772</v>
      </c>
      <c r="I93" s="112"/>
      <c r="J93" s="112">
        <f t="shared" si="7"/>
        <v>-101214</v>
      </c>
      <c r="K93" s="112"/>
      <c r="L93" s="112">
        <v>2411</v>
      </c>
      <c r="P93" s="10"/>
      <c r="Q93" s="3"/>
      <c r="R93" s="15"/>
      <c r="S93" s="3"/>
      <c r="T93" s="3"/>
      <c r="U93" s="3"/>
      <c r="V93" s="3"/>
      <c r="X93" s="3"/>
    </row>
    <row r="94" spans="2:24" ht="11.25" hidden="1" outlineLevel="1">
      <c r="B94" s="116">
        <v>40724</v>
      </c>
      <c r="D94" s="113">
        <f t="shared" si="5"/>
        <v>-560287</v>
      </c>
      <c r="E94" s="112"/>
      <c r="F94" s="112">
        <v>-13666</v>
      </c>
      <c r="G94" s="112"/>
      <c r="H94" s="112">
        <f t="shared" si="6"/>
        <v>-4687438</v>
      </c>
      <c r="I94" s="112"/>
      <c r="J94" s="112">
        <f t="shared" si="7"/>
        <v>-98803</v>
      </c>
      <c r="K94" s="112"/>
      <c r="L94" s="112">
        <v>2411</v>
      </c>
      <c r="P94" s="10"/>
      <c r="Q94" s="3"/>
      <c r="R94" s="15"/>
      <c r="S94" s="3"/>
      <c r="T94" s="3"/>
      <c r="U94" s="3"/>
      <c r="V94" s="3"/>
      <c r="X94" s="3"/>
    </row>
    <row r="95" spans="2:24" ht="11.25" hidden="1" outlineLevel="1">
      <c r="B95" s="116">
        <v>40755</v>
      </c>
      <c r="D95" s="113">
        <f t="shared" si="5"/>
        <v>-546621</v>
      </c>
      <c r="E95" s="112"/>
      <c r="F95" s="112">
        <v>-13666</v>
      </c>
      <c r="G95" s="112"/>
      <c r="H95" s="112">
        <f t="shared" si="6"/>
        <v>-4701104</v>
      </c>
      <c r="I95" s="112"/>
      <c r="J95" s="112">
        <f t="shared" si="7"/>
        <v>-96392</v>
      </c>
      <c r="K95" s="112"/>
      <c r="L95" s="112">
        <v>2411</v>
      </c>
      <c r="P95" s="10"/>
      <c r="Q95" s="3"/>
      <c r="R95" s="15"/>
      <c r="S95" s="3"/>
      <c r="T95" s="3"/>
      <c r="U95" s="3"/>
      <c r="V95" s="3"/>
      <c r="X95" s="3"/>
    </row>
    <row r="96" spans="2:24" ht="11.25" hidden="1" collapsed="1">
      <c r="B96" s="116">
        <v>40786</v>
      </c>
      <c r="D96" s="113">
        <f t="shared" si="5"/>
        <v>-532955</v>
      </c>
      <c r="E96" s="112"/>
      <c r="F96" s="112">
        <v>-13666</v>
      </c>
      <c r="G96" s="112"/>
      <c r="H96" s="112">
        <f t="shared" si="6"/>
        <v>-4714770</v>
      </c>
      <c r="I96" s="112"/>
      <c r="J96" s="112">
        <f t="shared" si="7"/>
        <v>-93981</v>
      </c>
      <c r="K96" s="112"/>
      <c r="L96" s="112">
        <v>2411</v>
      </c>
      <c r="P96" s="10"/>
      <c r="Q96" s="3"/>
      <c r="R96" s="15"/>
      <c r="S96" s="3"/>
      <c r="T96" s="3"/>
      <c r="U96" s="3"/>
      <c r="V96" s="3"/>
      <c r="X96" s="3"/>
    </row>
    <row r="97" spans="2:24" ht="11.25" hidden="1">
      <c r="B97" s="116">
        <v>40816</v>
      </c>
      <c r="D97" s="113">
        <f aca="true" t="shared" si="8" ref="D97:D108">D96-F97</f>
        <v>-519289</v>
      </c>
      <c r="E97" s="112"/>
      <c r="F97" s="112">
        <v>-13666</v>
      </c>
      <c r="G97" s="112"/>
      <c r="H97" s="112">
        <f aca="true" t="shared" si="9" ref="H97:H108">H96+F97</f>
        <v>-4728436</v>
      </c>
      <c r="I97" s="112"/>
      <c r="J97" s="112">
        <f aca="true" t="shared" si="10" ref="J97:J108">J96+L97</f>
        <v>-91570</v>
      </c>
      <c r="K97" s="112"/>
      <c r="L97" s="112">
        <v>2411</v>
      </c>
      <c r="P97" s="10"/>
      <c r="Q97" s="3"/>
      <c r="R97" s="15"/>
      <c r="S97" s="3"/>
      <c r="T97" s="3"/>
      <c r="U97" s="3"/>
      <c r="V97" s="3"/>
      <c r="X97" s="3"/>
    </row>
    <row r="98" spans="2:24" ht="11.25" hidden="1">
      <c r="B98" s="116">
        <v>40847</v>
      </c>
      <c r="D98" s="113">
        <f t="shared" si="8"/>
        <v>-505623</v>
      </c>
      <c r="E98" s="112"/>
      <c r="F98" s="112">
        <v>-13666</v>
      </c>
      <c r="G98" s="112"/>
      <c r="H98" s="112">
        <f t="shared" si="9"/>
        <v>-4742102</v>
      </c>
      <c r="I98" s="112"/>
      <c r="J98" s="112">
        <f t="shared" si="10"/>
        <v>-89159</v>
      </c>
      <c r="K98" s="112"/>
      <c r="L98" s="112">
        <v>2411</v>
      </c>
      <c r="P98" s="10"/>
      <c r="Q98" s="3"/>
      <c r="R98" s="15"/>
      <c r="S98" s="3"/>
      <c r="T98" s="3"/>
      <c r="U98" s="3"/>
      <c r="V98" s="3"/>
      <c r="X98" s="3"/>
    </row>
    <row r="99" spans="2:24" ht="11.25" hidden="1">
      <c r="B99" s="116">
        <v>40877</v>
      </c>
      <c r="D99" s="113">
        <f>D98-F99</f>
        <v>-491957</v>
      </c>
      <c r="E99" s="112"/>
      <c r="F99" s="112">
        <v>-13666</v>
      </c>
      <c r="G99" s="112"/>
      <c r="H99" s="112">
        <f t="shared" si="9"/>
        <v>-4755768</v>
      </c>
      <c r="I99" s="112"/>
      <c r="J99" s="112">
        <f t="shared" si="10"/>
        <v>-86748</v>
      </c>
      <c r="K99" s="112"/>
      <c r="L99" s="112">
        <v>2411</v>
      </c>
      <c r="P99" s="10"/>
      <c r="Q99" s="3"/>
      <c r="R99" s="15"/>
      <c r="S99" s="3"/>
      <c r="T99" s="3"/>
      <c r="U99" s="3"/>
      <c r="V99" s="3"/>
      <c r="X99" s="3"/>
    </row>
    <row r="100" spans="2:24" ht="11.25" hidden="1">
      <c r="B100" s="116">
        <v>40908</v>
      </c>
      <c r="D100" s="113">
        <f t="shared" si="8"/>
        <v>-478291</v>
      </c>
      <c r="E100" s="112"/>
      <c r="F100" s="112">
        <v>-13666</v>
      </c>
      <c r="G100" s="112"/>
      <c r="H100" s="112">
        <f t="shared" si="9"/>
        <v>-4769434</v>
      </c>
      <c r="I100" s="112"/>
      <c r="J100" s="112">
        <f t="shared" si="10"/>
        <v>-84337</v>
      </c>
      <c r="K100" s="112"/>
      <c r="L100" s="112">
        <v>2411</v>
      </c>
      <c r="P100" s="10"/>
      <c r="Q100" s="3"/>
      <c r="R100" s="15"/>
      <c r="S100" s="3"/>
      <c r="T100" s="3"/>
      <c r="U100" s="3"/>
      <c r="V100" s="3"/>
      <c r="X100" s="3"/>
    </row>
    <row r="101" spans="2:24" ht="11.25" hidden="1">
      <c r="B101" s="116">
        <v>40939</v>
      </c>
      <c r="D101" s="113">
        <f t="shared" si="8"/>
        <v>-464625</v>
      </c>
      <c r="E101" s="112"/>
      <c r="F101" s="112">
        <v>-13666</v>
      </c>
      <c r="G101" s="112"/>
      <c r="H101" s="112">
        <f t="shared" si="9"/>
        <v>-4783100</v>
      </c>
      <c r="I101" s="112"/>
      <c r="J101" s="112">
        <f t="shared" si="10"/>
        <v>-81926</v>
      </c>
      <c r="K101" s="112"/>
      <c r="L101" s="112">
        <v>2411</v>
      </c>
      <c r="P101" s="10"/>
      <c r="Q101" s="3"/>
      <c r="R101" s="15"/>
      <c r="S101" s="3"/>
      <c r="T101" s="3"/>
      <c r="U101" s="3"/>
      <c r="V101" s="3"/>
      <c r="X101" s="3"/>
    </row>
    <row r="102" spans="2:24" ht="11.25" hidden="1">
      <c r="B102" s="116">
        <v>40968</v>
      </c>
      <c r="D102" s="113">
        <f t="shared" si="8"/>
        <v>-450959</v>
      </c>
      <c r="E102" s="112"/>
      <c r="F102" s="112">
        <v>-13666</v>
      </c>
      <c r="G102" s="112"/>
      <c r="H102" s="112">
        <f t="shared" si="9"/>
        <v>-4796766</v>
      </c>
      <c r="I102" s="112"/>
      <c r="J102" s="112">
        <f t="shared" si="10"/>
        <v>-79515</v>
      </c>
      <c r="K102" s="112"/>
      <c r="L102" s="112">
        <v>2411</v>
      </c>
      <c r="P102" s="10"/>
      <c r="Q102" s="3"/>
      <c r="R102" s="15"/>
      <c r="S102" s="3"/>
      <c r="T102" s="3"/>
      <c r="U102" s="3"/>
      <c r="V102" s="3"/>
      <c r="X102" s="3"/>
    </row>
    <row r="103" spans="2:24" ht="11.25" hidden="1">
      <c r="B103" s="116">
        <v>40999</v>
      </c>
      <c r="D103" s="113">
        <f t="shared" si="8"/>
        <v>-437293</v>
      </c>
      <c r="E103" s="112"/>
      <c r="F103" s="112">
        <v>-13666</v>
      </c>
      <c r="G103" s="112"/>
      <c r="H103" s="112">
        <f t="shared" si="9"/>
        <v>-4810432</v>
      </c>
      <c r="I103" s="112"/>
      <c r="J103" s="112">
        <f t="shared" si="10"/>
        <v>-77104</v>
      </c>
      <c r="K103" s="112"/>
      <c r="L103" s="112">
        <v>2411</v>
      </c>
      <c r="P103" s="10"/>
      <c r="Q103" s="3"/>
      <c r="R103" s="15"/>
      <c r="S103" s="3"/>
      <c r="T103" s="3"/>
      <c r="U103" s="3"/>
      <c r="V103" s="3"/>
      <c r="X103" s="3"/>
    </row>
    <row r="104" spans="2:24" ht="11.25" hidden="1">
      <c r="B104" s="116">
        <v>41029</v>
      </c>
      <c r="D104" s="113">
        <f t="shared" si="8"/>
        <v>-423627</v>
      </c>
      <c r="E104" s="112"/>
      <c r="F104" s="112">
        <v>-13666</v>
      </c>
      <c r="G104" s="112"/>
      <c r="H104" s="112">
        <f t="shared" si="9"/>
        <v>-4824098</v>
      </c>
      <c r="I104" s="112"/>
      <c r="J104" s="112">
        <f t="shared" si="10"/>
        <v>-74693</v>
      </c>
      <c r="K104" s="112"/>
      <c r="L104" s="112">
        <v>2411</v>
      </c>
      <c r="P104" s="10"/>
      <c r="Q104" s="3"/>
      <c r="R104" s="15"/>
      <c r="S104" s="3"/>
      <c r="T104" s="3"/>
      <c r="U104" s="3"/>
      <c r="V104" s="3"/>
      <c r="X104" s="3"/>
    </row>
    <row r="105" spans="2:24" ht="11.25" hidden="1">
      <c r="B105" s="116">
        <v>41060</v>
      </c>
      <c r="D105" s="113">
        <f t="shared" si="8"/>
        <v>-409961</v>
      </c>
      <c r="E105" s="112"/>
      <c r="F105" s="112">
        <v>-13666</v>
      </c>
      <c r="G105" s="112"/>
      <c r="H105" s="112">
        <f t="shared" si="9"/>
        <v>-4837764</v>
      </c>
      <c r="I105" s="112"/>
      <c r="J105" s="112">
        <f t="shared" si="10"/>
        <v>-72282</v>
      </c>
      <c r="K105" s="112"/>
      <c r="L105" s="112">
        <v>2411</v>
      </c>
      <c r="P105" s="10"/>
      <c r="Q105" s="3"/>
      <c r="R105" s="15"/>
      <c r="S105" s="3"/>
      <c r="T105" s="3"/>
      <c r="U105" s="3"/>
      <c r="V105" s="3"/>
      <c r="X105" s="3"/>
    </row>
    <row r="106" spans="2:24" ht="11.25" hidden="1">
      <c r="B106" s="116">
        <v>41090</v>
      </c>
      <c r="D106" s="113">
        <f t="shared" si="8"/>
        <v>-396295</v>
      </c>
      <c r="E106" s="112"/>
      <c r="F106" s="112">
        <v>-13666</v>
      </c>
      <c r="G106" s="112"/>
      <c r="H106" s="112">
        <f t="shared" si="9"/>
        <v>-4851430</v>
      </c>
      <c r="I106" s="112"/>
      <c r="J106" s="112">
        <f t="shared" si="10"/>
        <v>-69871</v>
      </c>
      <c r="K106" s="112"/>
      <c r="L106" s="112">
        <v>2411</v>
      </c>
      <c r="P106" s="10"/>
      <c r="Q106" s="3"/>
      <c r="R106" s="15"/>
      <c r="S106" s="3"/>
      <c r="T106" s="3"/>
      <c r="U106" s="3"/>
      <c r="V106" s="3"/>
      <c r="X106" s="3"/>
    </row>
    <row r="107" spans="2:24" ht="11.25" hidden="1">
      <c r="B107" s="116">
        <v>41121</v>
      </c>
      <c r="D107" s="113">
        <f t="shared" si="8"/>
        <v>-382629</v>
      </c>
      <c r="E107" s="112"/>
      <c r="F107" s="112">
        <v>-13666</v>
      </c>
      <c r="G107" s="112"/>
      <c r="H107" s="112">
        <f t="shared" si="9"/>
        <v>-4865096</v>
      </c>
      <c r="I107" s="112"/>
      <c r="J107" s="112">
        <f t="shared" si="10"/>
        <v>-67460</v>
      </c>
      <c r="K107" s="112"/>
      <c r="L107" s="112">
        <v>2411</v>
      </c>
      <c r="P107" s="10"/>
      <c r="Q107" s="3"/>
      <c r="R107" s="15"/>
      <c r="S107" s="3"/>
      <c r="T107" s="3"/>
      <c r="U107" s="3"/>
      <c r="V107" s="3"/>
      <c r="X107" s="3"/>
    </row>
    <row r="108" spans="2:24" ht="11.25" hidden="1">
      <c r="B108" s="116">
        <v>41152</v>
      </c>
      <c r="D108" s="113">
        <f t="shared" si="8"/>
        <v>-368963</v>
      </c>
      <c r="E108" s="112"/>
      <c r="F108" s="112">
        <v>-13666</v>
      </c>
      <c r="G108" s="112"/>
      <c r="H108" s="112">
        <f t="shared" si="9"/>
        <v>-4878762</v>
      </c>
      <c r="I108" s="112"/>
      <c r="J108" s="112">
        <f t="shared" si="10"/>
        <v>-65049</v>
      </c>
      <c r="K108" s="112"/>
      <c r="L108" s="112">
        <v>2411</v>
      </c>
      <c r="P108" s="10"/>
      <c r="Q108" s="3"/>
      <c r="R108" s="15"/>
      <c r="S108" s="3"/>
      <c r="T108" s="3"/>
      <c r="U108" s="3"/>
      <c r="V108" s="3"/>
      <c r="X108" s="3"/>
    </row>
    <row r="109" spans="2:24" ht="11.25" hidden="1">
      <c r="B109" s="116">
        <v>41182</v>
      </c>
      <c r="D109" s="113">
        <f>D108-F109</f>
        <v>-355297</v>
      </c>
      <c r="E109" s="112"/>
      <c r="F109" s="112">
        <v>-13666</v>
      </c>
      <c r="G109" s="112"/>
      <c r="H109" s="112">
        <f>H108+F109</f>
        <v>-4892428</v>
      </c>
      <c r="I109" s="112"/>
      <c r="J109" s="112">
        <f>J108+L109</f>
        <v>-62638</v>
      </c>
      <c r="K109" s="112"/>
      <c r="L109" s="112">
        <v>2411</v>
      </c>
      <c r="P109" s="10"/>
      <c r="Q109" s="3"/>
      <c r="R109" s="15"/>
      <c r="S109" s="3"/>
      <c r="T109" s="3"/>
      <c r="U109" s="3"/>
      <c r="V109" s="3"/>
      <c r="X109" s="3"/>
    </row>
    <row r="110" spans="2:24" ht="11.25" hidden="1">
      <c r="B110" s="116">
        <v>41213</v>
      </c>
      <c r="D110" s="113">
        <f>D109-F110</f>
        <v>-341631</v>
      </c>
      <c r="E110" s="112"/>
      <c r="F110" s="112">
        <v>-13666</v>
      </c>
      <c r="G110" s="112"/>
      <c r="H110" s="112">
        <f>H109+F110</f>
        <v>-4906094</v>
      </c>
      <c r="I110" s="112"/>
      <c r="J110" s="112">
        <f>J109+L110</f>
        <v>-60227</v>
      </c>
      <c r="K110" s="112"/>
      <c r="L110" s="112">
        <v>2411</v>
      </c>
      <c r="P110" s="10"/>
      <c r="Q110" s="3"/>
      <c r="R110" s="15"/>
      <c r="S110" s="3"/>
      <c r="T110" s="3"/>
      <c r="U110" s="3"/>
      <c r="V110" s="3"/>
      <c r="X110" s="3"/>
    </row>
    <row r="111" spans="2:24" ht="11.25">
      <c r="B111" s="116">
        <v>41243</v>
      </c>
      <c r="D111" s="113">
        <f>D110-F111</f>
        <v>-327965</v>
      </c>
      <c r="E111" s="112"/>
      <c r="F111" s="112">
        <v>-13666</v>
      </c>
      <c r="G111" s="112"/>
      <c r="H111" s="112">
        <f>H110+F111</f>
        <v>-4919760</v>
      </c>
      <c r="I111" s="112"/>
      <c r="J111" s="112">
        <f>J110+L111</f>
        <v>-57816</v>
      </c>
      <c r="K111" s="112"/>
      <c r="L111" s="112">
        <v>2411</v>
      </c>
      <c r="P111" s="10"/>
      <c r="Q111" s="3"/>
      <c r="R111" s="15"/>
      <c r="S111" s="3"/>
      <c r="T111" s="3"/>
      <c r="U111" s="3"/>
      <c r="V111" s="3"/>
      <c r="X111" s="3"/>
    </row>
    <row r="112" spans="2:24" ht="11.25">
      <c r="B112" s="116">
        <v>41274</v>
      </c>
      <c r="D112" s="113">
        <f aca="true" t="shared" si="11" ref="D112:D130">D111-F112</f>
        <v>-314299</v>
      </c>
      <c r="E112" s="112"/>
      <c r="F112" s="112">
        <v>-13666</v>
      </c>
      <c r="G112" s="112"/>
      <c r="H112" s="112">
        <f>H111+F112</f>
        <v>-4933426</v>
      </c>
      <c r="I112" s="112"/>
      <c r="J112" s="112">
        <f aca="true" t="shared" si="12" ref="J112:J130">J111+L112</f>
        <v>-55405</v>
      </c>
      <c r="K112" s="112"/>
      <c r="L112" s="112">
        <v>2411</v>
      </c>
      <c r="P112" s="10"/>
      <c r="Q112" s="3"/>
      <c r="R112" s="15"/>
      <c r="S112" s="3"/>
      <c r="T112" s="3"/>
      <c r="U112" s="3"/>
      <c r="V112" s="3"/>
      <c r="X112" s="3"/>
    </row>
    <row r="113" spans="2:24" ht="11.25">
      <c r="B113" s="116">
        <v>41305</v>
      </c>
      <c r="D113" s="113">
        <f t="shared" si="11"/>
        <v>-300633</v>
      </c>
      <c r="E113" s="112"/>
      <c r="F113" s="112">
        <v>-13666</v>
      </c>
      <c r="G113" s="112"/>
      <c r="H113" s="112">
        <f aca="true" t="shared" si="13" ref="H113:H130">H112+F113</f>
        <v>-4947092</v>
      </c>
      <c r="I113" s="112"/>
      <c r="J113" s="112">
        <f t="shared" si="12"/>
        <v>-52994</v>
      </c>
      <c r="K113" s="112"/>
      <c r="L113" s="112">
        <v>2411</v>
      </c>
      <c r="P113" s="10"/>
      <c r="Q113" s="3"/>
      <c r="R113" s="15"/>
      <c r="S113" s="3"/>
      <c r="T113" s="3"/>
      <c r="U113" s="3"/>
      <c r="V113" s="3"/>
      <c r="X113" s="3"/>
    </row>
    <row r="114" spans="2:24" ht="11.25">
      <c r="B114" s="116">
        <v>41333</v>
      </c>
      <c r="D114" s="113">
        <f t="shared" si="11"/>
        <v>-286967</v>
      </c>
      <c r="E114" s="112"/>
      <c r="F114" s="112">
        <v>-13666</v>
      </c>
      <c r="G114" s="112"/>
      <c r="H114" s="112">
        <f t="shared" si="13"/>
        <v>-4960758</v>
      </c>
      <c r="I114" s="112"/>
      <c r="J114" s="112">
        <f t="shared" si="12"/>
        <v>-50583</v>
      </c>
      <c r="K114" s="112"/>
      <c r="L114" s="112">
        <v>2411</v>
      </c>
      <c r="P114" s="10"/>
      <c r="Q114" s="3"/>
      <c r="R114" s="15"/>
      <c r="S114" s="3"/>
      <c r="T114" s="3"/>
      <c r="U114" s="3"/>
      <c r="V114" s="3"/>
      <c r="X114" s="3"/>
    </row>
    <row r="115" spans="2:24" ht="11.25">
      <c r="B115" s="116">
        <v>41364</v>
      </c>
      <c r="D115" s="113">
        <f t="shared" si="11"/>
        <v>-273301</v>
      </c>
      <c r="E115" s="112"/>
      <c r="F115" s="112">
        <v>-13666</v>
      </c>
      <c r="G115" s="112"/>
      <c r="H115" s="112">
        <f t="shared" si="13"/>
        <v>-4974424</v>
      </c>
      <c r="I115" s="112"/>
      <c r="J115" s="112">
        <f t="shared" si="12"/>
        <v>-48172</v>
      </c>
      <c r="K115" s="112"/>
      <c r="L115" s="112">
        <v>2411</v>
      </c>
      <c r="P115" s="10"/>
      <c r="Q115" s="3"/>
      <c r="R115" s="15"/>
      <c r="S115" s="3"/>
      <c r="T115" s="3"/>
      <c r="U115" s="3"/>
      <c r="V115" s="3"/>
      <c r="X115" s="3"/>
    </row>
    <row r="116" spans="2:24" ht="11.25">
      <c r="B116" s="116">
        <v>41394</v>
      </c>
      <c r="D116" s="113">
        <f t="shared" si="11"/>
        <v>-259635</v>
      </c>
      <c r="E116" s="112"/>
      <c r="F116" s="112">
        <v>-13666</v>
      </c>
      <c r="G116" s="112"/>
      <c r="H116" s="112">
        <f t="shared" si="13"/>
        <v>-4988090</v>
      </c>
      <c r="I116" s="112"/>
      <c r="J116" s="112">
        <f t="shared" si="12"/>
        <v>-45761</v>
      </c>
      <c r="K116" s="112"/>
      <c r="L116" s="112">
        <v>2411</v>
      </c>
      <c r="P116" s="10"/>
      <c r="Q116" s="3"/>
      <c r="R116" s="15"/>
      <c r="S116" s="3"/>
      <c r="T116" s="3"/>
      <c r="U116" s="3"/>
      <c r="V116" s="3"/>
      <c r="X116" s="3"/>
    </row>
    <row r="117" spans="2:24" ht="11.25">
      <c r="B117" s="116">
        <v>41425</v>
      </c>
      <c r="D117" s="113">
        <f t="shared" si="11"/>
        <v>-245969</v>
      </c>
      <c r="E117" s="112"/>
      <c r="F117" s="112">
        <v>-13666</v>
      </c>
      <c r="G117" s="112"/>
      <c r="H117" s="112">
        <f t="shared" si="13"/>
        <v>-5001756</v>
      </c>
      <c r="I117" s="112"/>
      <c r="J117" s="112">
        <f t="shared" si="12"/>
        <v>-43350</v>
      </c>
      <c r="K117" s="112"/>
      <c r="L117" s="112">
        <v>2411</v>
      </c>
      <c r="P117" s="10"/>
      <c r="Q117" s="3"/>
      <c r="R117" s="15"/>
      <c r="S117" s="3"/>
      <c r="T117" s="3"/>
      <c r="U117" s="3"/>
      <c r="V117" s="3"/>
      <c r="X117" s="3"/>
    </row>
    <row r="118" spans="2:24" ht="11.25">
      <c r="B118" s="116">
        <v>41455</v>
      </c>
      <c r="D118" s="113">
        <f t="shared" si="11"/>
        <v>-232303</v>
      </c>
      <c r="E118" s="112"/>
      <c r="F118" s="112">
        <v>-13666</v>
      </c>
      <c r="G118" s="112"/>
      <c r="H118" s="112">
        <f t="shared" si="13"/>
        <v>-5015422</v>
      </c>
      <c r="I118" s="112"/>
      <c r="J118" s="112">
        <f t="shared" si="12"/>
        <v>-40939</v>
      </c>
      <c r="K118" s="112"/>
      <c r="L118" s="112">
        <v>2411</v>
      </c>
      <c r="P118" s="10"/>
      <c r="Q118" s="3"/>
      <c r="R118" s="15"/>
      <c r="S118" s="3"/>
      <c r="T118" s="3"/>
      <c r="U118" s="3"/>
      <c r="V118" s="3"/>
      <c r="X118" s="3"/>
    </row>
    <row r="119" spans="2:24" ht="11.25">
      <c r="B119" s="116">
        <v>41486</v>
      </c>
      <c r="D119" s="113">
        <f t="shared" si="11"/>
        <v>-218637</v>
      </c>
      <c r="E119" s="112"/>
      <c r="F119" s="112">
        <v>-13666</v>
      </c>
      <c r="G119" s="112"/>
      <c r="H119" s="112">
        <f t="shared" si="13"/>
        <v>-5029088</v>
      </c>
      <c r="I119" s="112"/>
      <c r="J119" s="112">
        <f t="shared" si="12"/>
        <v>-38528</v>
      </c>
      <c r="K119" s="112"/>
      <c r="L119" s="112">
        <v>2411</v>
      </c>
      <c r="P119" s="10"/>
      <c r="Q119" s="3"/>
      <c r="R119" s="15"/>
      <c r="S119" s="3"/>
      <c r="T119" s="3"/>
      <c r="U119" s="3"/>
      <c r="V119" s="3"/>
      <c r="X119" s="3"/>
    </row>
    <row r="120" spans="2:24" ht="11.25">
      <c r="B120" s="116">
        <v>41517</v>
      </c>
      <c r="D120" s="113">
        <f t="shared" si="11"/>
        <v>-204971</v>
      </c>
      <c r="E120" s="112"/>
      <c r="F120" s="112">
        <v>-13666</v>
      </c>
      <c r="G120" s="112"/>
      <c r="H120" s="112">
        <f t="shared" si="13"/>
        <v>-5042754</v>
      </c>
      <c r="I120" s="112"/>
      <c r="J120" s="112">
        <f t="shared" si="12"/>
        <v>-36117</v>
      </c>
      <c r="K120" s="112"/>
      <c r="L120" s="112">
        <v>2411</v>
      </c>
      <c r="P120" s="10"/>
      <c r="Q120" s="3"/>
      <c r="R120" s="15"/>
      <c r="S120" s="3"/>
      <c r="T120" s="3"/>
      <c r="U120" s="3"/>
      <c r="V120" s="3"/>
      <c r="X120" s="3"/>
    </row>
    <row r="121" spans="2:24" ht="11.25">
      <c r="B121" s="116">
        <v>41547</v>
      </c>
      <c r="D121" s="113">
        <f t="shared" si="11"/>
        <v>-191305</v>
      </c>
      <c r="E121" s="112"/>
      <c r="F121" s="112">
        <v>-13666</v>
      </c>
      <c r="G121" s="112"/>
      <c r="H121" s="112">
        <f t="shared" si="13"/>
        <v>-5056420</v>
      </c>
      <c r="I121" s="112"/>
      <c r="J121" s="112">
        <f t="shared" si="12"/>
        <v>-33706</v>
      </c>
      <c r="K121" s="112"/>
      <c r="L121" s="112">
        <v>2411</v>
      </c>
      <c r="P121" s="10"/>
      <c r="Q121" s="3"/>
      <c r="R121" s="15"/>
      <c r="S121" s="3"/>
      <c r="T121" s="3"/>
      <c r="U121" s="3"/>
      <c r="V121" s="3"/>
      <c r="X121" s="3"/>
    </row>
    <row r="122" spans="2:24" ht="11.25">
      <c r="B122" s="116">
        <v>41578</v>
      </c>
      <c r="D122" s="113">
        <f t="shared" si="11"/>
        <v>-177639</v>
      </c>
      <c r="E122" s="112"/>
      <c r="F122" s="112">
        <v>-13666</v>
      </c>
      <c r="G122" s="112"/>
      <c r="H122" s="112">
        <f t="shared" si="13"/>
        <v>-5070086</v>
      </c>
      <c r="I122" s="112"/>
      <c r="J122" s="112">
        <f t="shared" si="12"/>
        <v>-31295</v>
      </c>
      <c r="K122" s="112"/>
      <c r="L122" s="112">
        <v>2411</v>
      </c>
      <c r="P122" s="10"/>
      <c r="Q122" s="3"/>
      <c r="R122" s="15"/>
      <c r="S122" s="3"/>
      <c r="T122" s="3"/>
      <c r="U122" s="3"/>
      <c r="V122" s="3"/>
      <c r="X122" s="3"/>
    </row>
    <row r="123" spans="2:24" ht="11.25">
      <c r="B123" s="116">
        <v>41608</v>
      </c>
      <c r="D123" s="113">
        <f t="shared" si="11"/>
        <v>-163973</v>
      </c>
      <c r="E123" s="112"/>
      <c r="F123" s="112">
        <v>-13666</v>
      </c>
      <c r="G123" s="112"/>
      <c r="H123" s="112">
        <f t="shared" si="13"/>
        <v>-5083752</v>
      </c>
      <c r="I123" s="112"/>
      <c r="J123" s="112">
        <f t="shared" si="12"/>
        <v>-28884</v>
      </c>
      <c r="K123" s="112"/>
      <c r="L123" s="112">
        <v>2411</v>
      </c>
      <c r="P123" s="10"/>
      <c r="Q123" s="3"/>
      <c r="R123" s="15"/>
      <c r="S123" s="3"/>
      <c r="T123" s="3"/>
      <c r="U123" s="3"/>
      <c r="V123" s="3"/>
      <c r="X123" s="3"/>
    </row>
    <row r="124" spans="2:24" ht="11.25">
      <c r="B124" s="116">
        <v>41639</v>
      </c>
      <c r="D124" s="113">
        <f t="shared" si="11"/>
        <v>-150307</v>
      </c>
      <c r="E124" s="112"/>
      <c r="F124" s="112">
        <v>-13666</v>
      </c>
      <c r="G124" s="112"/>
      <c r="H124" s="112">
        <f t="shared" si="13"/>
        <v>-5097418</v>
      </c>
      <c r="I124" s="112"/>
      <c r="J124" s="112">
        <f t="shared" si="12"/>
        <v>-26473</v>
      </c>
      <c r="K124" s="112"/>
      <c r="L124" s="112">
        <v>2411</v>
      </c>
      <c r="P124" s="10"/>
      <c r="Q124" s="3"/>
      <c r="R124" s="15"/>
      <c r="S124" s="3"/>
      <c r="T124" s="3"/>
      <c r="U124" s="3"/>
      <c r="V124" s="3"/>
      <c r="X124" s="3"/>
    </row>
    <row r="125" spans="2:24" ht="11.25">
      <c r="B125" s="116">
        <v>41670</v>
      </c>
      <c r="D125" s="113">
        <f t="shared" si="11"/>
        <v>-136641</v>
      </c>
      <c r="E125" s="112"/>
      <c r="F125" s="112">
        <v>-13666</v>
      </c>
      <c r="G125" s="112"/>
      <c r="H125" s="112">
        <f t="shared" si="13"/>
        <v>-5111084</v>
      </c>
      <c r="I125" s="112"/>
      <c r="J125" s="112">
        <f t="shared" si="12"/>
        <v>-24062</v>
      </c>
      <c r="K125" s="112"/>
      <c r="L125" s="112">
        <v>2411</v>
      </c>
      <c r="P125" s="10"/>
      <c r="Q125" s="3"/>
      <c r="R125" s="15"/>
      <c r="S125" s="3"/>
      <c r="T125" s="3"/>
      <c r="U125" s="3"/>
      <c r="V125" s="3"/>
      <c r="X125" s="3"/>
    </row>
    <row r="126" spans="2:24" ht="11.25">
      <c r="B126" s="116">
        <v>41698</v>
      </c>
      <c r="D126" s="113">
        <f t="shared" si="11"/>
        <v>-122975</v>
      </c>
      <c r="E126" s="112"/>
      <c r="F126" s="112">
        <v>-13666</v>
      </c>
      <c r="G126" s="112"/>
      <c r="H126" s="112">
        <f t="shared" si="13"/>
        <v>-5124750</v>
      </c>
      <c r="I126" s="112"/>
      <c r="J126" s="112">
        <f t="shared" si="12"/>
        <v>-21651</v>
      </c>
      <c r="K126" s="112"/>
      <c r="L126" s="112">
        <v>2411</v>
      </c>
      <c r="P126" s="10"/>
      <c r="Q126" s="3"/>
      <c r="R126" s="15"/>
      <c r="S126" s="3"/>
      <c r="T126" s="3"/>
      <c r="U126" s="3"/>
      <c r="V126" s="3"/>
      <c r="X126" s="3"/>
    </row>
    <row r="127" spans="2:24" ht="11.25">
      <c r="B127" s="116">
        <v>41729</v>
      </c>
      <c r="D127" s="113">
        <f t="shared" si="11"/>
        <v>-109309</v>
      </c>
      <c r="E127" s="112"/>
      <c r="F127" s="112">
        <v>-13666</v>
      </c>
      <c r="G127" s="112"/>
      <c r="H127" s="112">
        <f t="shared" si="13"/>
        <v>-5138416</v>
      </c>
      <c r="I127" s="112"/>
      <c r="J127" s="112">
        <f t="shared" si="12"/>
        <v>-19240</v>
      </c>
      <c r="K127" s="112"/>
      <c r="L127" s="112">
        <v>2411</v>
      </c>
      <c r="P127" s="10"/>
      <c r="Q127" s="3"/>
      <c r="R127" s="15"/>
      <c r="S127" s="3"/>
      <c r="T127" s="3"/>
      <c r="U127" s="3"/>
      <c r="V127" s="3"/>
      <c r="X127" s="3"/>
    </row>
    <row r="128" spans="2:24" ht="11.25">
      <c r="B128" s="116">
        <v>41759</v>
      </c>
      <c r="D128" s="113">
        <f t="shared" si="11"/>
        <v>-95643</v>
      </c>
      <c r="E128" s="112"/>
      <c r="F128" s="112">
        <v>-13666</v>
      </c>
      <c r="G128" s="112"/>
      <c r="H128" s="112">
        <f t="shared" si="13"/>
        <v>-5152082</v>
      </c>
      <c r="I128" s="112"/>
      <c r="J128" s="112">
        <f t="shared" si="12"/>
        <v>-16829</v>
      </c>
      <c r="K128" s="112"/>
      <c r="L128" s="112">
        <v>2411</v>
      </c>
      <c r="P128" s="10"/>
      <c r="Q128" s="3"/>
      <c r="R128" s="15"/>
      <c r="S128" s="3"/>
      <c r="T128" s="3"/>
      <c r="U128" s="3"/>
      <c r="V128" s="3"/>
      <c r="X128" s="3"/>
    </row>
    <row r="129" spans="2:24" ht="11.25">
      <c r="B129" s="116">
        <v>41790</v>
      </c>
      <c r="D129" s="113">
        <f t="shared" si="11"/>
        <v>-81977</v>
      </c>
      <c r="E129" s="112"/>
      <c r="F129" s="112">
        <v>-13666</v>
      </c>
      <c r="G129" s="112"/>
      <c r="H129" s="112">
        <f t="shared" si="13"/>
        <v>-5165748</v>
      </c>
      <c r="I129" s="112"/>
      <c r="J129" s="112">
        <f t="shared" si="12"/>
        <v>-14418</v>
      </c>
      <c r="K129" s="112"/>
      <c r="L129" s="112">
        <v>2411</v>
      </c>
      <c r="P129" s="10"/>
      <c r="Q129" s="3"/>
      <c r="R129" s="15"/>
      <c r="S129" s="3"/>
      <c r="T129" s="3"/>
      <c r="U129" s="3"/>
      <c r="V129" s="3"/>
      <c r="X129" s="3"/>
    </row>
    <row r="130" spans="2:24" ht="11.25">
      <c r="B130" s="116">
        <v>41820</v>
      </c>
      <c r="D130" s="113">
        <f t="shared" si="11"/>
        <v>-68311</v>
      </c>
      <c r="E130" s="112"/>
      <c r="F130" s="112">
        <v>-13666</v>
      </c>
      <c r="G130" s="112"/>
      <c r="H130" s="112">
        <f t="shared" si="13"/>
        <v>-5179414</v>
      </c>
      <c r="I130" s="112"/>
      <c r="J130" s="112">
        <f t="shared" si="12"/>
        <v>-12007</v>
      </c>
      <c r="K130" s="112"/>
      <c r="L130" s="112">
        <v>2411</v>
      </c>
      <c r="P130" s="10"/>
      <c r="Q130" s="3"/>
      <c r="R130" s="15"/>
      <c r="S130" s="3"/>
      <c r="T130" s="3"/>
      <c r="U130" s="3"/>
      <c r="V130" s="3"/>
      <c r="X130" s="3"/>
    </row>
    <row r="131" spans="2:24" ht="11.25">
      <c r="B131" s="116">
        <v>41851</v>
      </c>
      <c r="D131" s="113">
        <f>D130-F131</f>
        <v>-54645</v>
      </c>
      <c r="E131" s="112"/>
      <c r="F131" s="112">
        <v>-13666</v>
      </c>
      <c r="G131" s="112"/>
      <c r="H131" s="112">
        <f>H130+F131</f>
        <v>-5193080</v>
      </c>
      <c r="I131" s="112"/>
      <c r="J131" s="112">
        <f>J130+L131</f>
        <v>-9596</v>
      </c>
      <c r="K131" s="112"/>
      <c r="L131" s="112">
        <v>2411</v>
      </c>
      <c r="P131" s="10"/>
      <c r="Q131" s="3"/>
      <c r="R131" s="15"/>
      <c r="S131" s="3"/>
      <c r="T131" s="3"/>
      <c r="U131" s="3"/>
      <c r="V131" s="3"/>
      <c r="X131" s="3"/>
    </row>
    <row r="132" spans="2:24" ht="11.25">
      <c r="B132" s="116">
        <v>41882</v>
      </c>
      <c r="D132" s="113">
        <f>D131-F132</f>
        <v>-40979</v>
      </c>
      <c r="E132" s="112"/>
      <c r="F132" s="112">
        <v>-13666</v>
      </c>
      <c r="G132" s="112"/>
      <c r="H132" s="112">
        <f>H131+F132</f>
        <v>-5206746</v>
      </c>
      <c r="I132" s="112"/>
      <c r="J132" s="112">
        <f>J131+L132</f>
        <v>-7185</v>
      </c>
      <c r="K132" s="112"/>
      <c r="L132" s="112">
        <v>2411</v>
      </c>
      <c r="P132" s="10"/>
      <c r="Q132" s="3"/>
      <c r="R132" s="15"/>
      <c r="S132" s="3"/>
      <c r="T132" s="3"/>
      <c r="U132" s="3"/>
      <c r="V132" s="3"/>
      <c r="X132" s="3"/>
    </row>
    <row r="133" spans="2:24" ht="11.25">
      <c r="B133" s="116">
        <v>41912</v>
      </c>
      <c r="D133" s="113">
        <f>D132-F133</f>
        <v>-27313</v>
      </c>
      <c r="E133" s="112"/>
      <c r="F133" s="112">
        <v>-13666</v>
      </c>
      <c r="G133" s="112"/>
      <c r="H133" s="112">
        <f>H132+F133</f>
        <v>-5220412</v>
      </c>
      <c r="I133" s="112"/>
      <c r="J133" s="112">
        <f>J132+L133</f>
        <v>-4774</v>
      </c>
      <c r="K133" s="112"/>
      <c r="L133" s="112">
        <v>2411</v>
      </c>
      <c r="P133" s="10"/>
      <c r="Q133" s="3"/>
      <c r="R133" s="15"/>
      <c r="S133" s="3"/>
      <c r="T133" s="3"/>
      <c r="U133" s="3"/>
      <c r="V133" s="3"/>
      <c r="X133" s="3"/>
    </row>
    <row r="134" spans="2:24" ht="11.25">
      <c r="B134" s="116">
        <v>41943</v>
      </c>
      <c r="D134" s="113">
        <f>D133-F134</f>
        <v>-13647</v>
      </c>
      <c r="E134" s="112"/>
      <c r="F134" s="112">
        <v>-13666</v>
      </c>
      <c r="G134" s="112"/>
      <c r="H134" s="112">
        <f>H133+F134</f>
        <v>-5234078</v>
      </c>
      <c r="I134" s="112"/>
      <c r="J134" s="112">
        <f>J133+L134</f>
        <v>-2363</v>
      </c>
      <c r="K134" s="112"/>
      <c r="L134" s="112">
        <v>2411</v>
      </c>
      <c r="P134" s="10"/>
      <c r="Q134" s="3"/>
      <c r="R134" s="15"/>
      <c r="S134" s="3"/>
      <c r="T134" s="3"/>
      <c r="U134" s="3"/>
      <c r="V134" s="3"/>
      <c r="X134" s="3"/>
    </row>
    <row r="135" spans="2:24" ht="11.25">
      <c r="B135" s="116">
        <v>41973</v>
      </c>
      <c r="D135" s="113">
        <f>D134-F135</f>
        <v>0</v>
      </c>
      <c r="E135" s="112"/>
      <c r="F135" s="112">
        <f>-13666+19</f>
        <v>-13647</v>
      </c>
      <c r="G135" s="112"/>
      <c r="H135" s="112">
        <f>H134+F135</f>
        <v>-5247725</v>
      </c>
      <c r="I135" s="112"/>
      <c r="J135" s="112">
        <f>J134+L135</f>
        <v>0</v>
      </c>
      <c r="K135" s="112"/>
      <c r="L135" s="112">
        <f>2411-48</f>
        <v>2363</v>
      </c>
      <c r="P135" s="10"/>
      <c r="Q135" s="3"/>
      <c r="R135" s="15"/>
      <c r="S135" s="3"/>
      <c r="T135" s="3"/>
      <c r="U135" s="3"/>
      <c r="V135" s="3"/>
      <c r="X135" s="3"/>
    </row>
    <row r="136" spans="2:24" ht="12" thickBot="1">
      <c r="B136" s="116"/>
      <c r="D136" s="113"/>
      <c r="E136" s="112"/>
      <c r="F136" s="112"/>
      <c r="G136" s="112"/>
      <c r="H136" s="112"/>
      <c r="I136" s="112"/>
      <c r="J136" s="112"/>
      <c r="K136" s="112"/>
      <c r="L136" s="112"/>
      <c r="P136" s="10"/>
      <c r="Q136" s="3"/>
      <c r="R136" s="15"/>
      <c r="S136" s="3"/>
      <c r="T136" s="3"/>
      <c r="U136" s="3"/>
      <c r="V136" s="3"/>
      <c r="X136" s="3"/>
    </row>
    <row r="137" spans="2:24" ht="12" thickBot="1" thickTop="1">
      <c r="B137" s="3" t="s">
        <v>11</v>
      </c>
      <c r="H137" s="115"/>
      <c r="J137" s="85">
        <v>0</v>
      </c>
      <c r="K137" s="8"/>
      <c r="L137" s="3"/>
      <c r="P137" s="10"/>
      <c r="Q137" s="3"/>
      <c r="R137" s="15"/>
      <c r="S137" s="3"/>
      <c r="T137" s="3"/>
      <c r="U137" s="3"/>
      <c r="V137" s="3"/>
      <c r="X137" s="3"/>
    </row>
    <row r="138" spans="2:24" ht="12" thickTop="1">
      <c r="B138" s="3" t="s">
        <v>61</v>
      </c>
      <c r="H138" s="73"/>
      <c r="J138" s="139">
        <v>-5609</v>
      </c>
      <c r="K138" s="79"/>
      <c r="L138" s="77"/>
      <c r="M138" s="78"/>
      <c r="N138" s="78"/>
      <c r="O138" s="78"/>
      <c r="P138" s="138"/>
      <c r="Q138" s="3"/>
      <c r="R138" s="15"/>
      <c r="S138" s="3"/>
      <c r="T138" s="3"/>
      <c r="U138" s="3"/>
      <c r="V138" s="3"/>
      <c r="X138" s="3"/>
    </row>
    <row r="139" spans="2:24" ht="12" thickBot="1">
      <c r="B139" s="3" t="s">
        <v>48</v>
      </c>
      <c r="H139" s="73"/>
      <c r="J139" s="76">
        <f>J137-J138</f>
        <v>5609</v>
      </c>
      <c r="K139" s="79"/>
      <c r="L139" s="77"/>
      <c r="M139" s="78"/>
      <c r="N139" s="78"/>
      <c r="O139" s="78"/>
      <c r="P139" s="138"/>
      <c r="Q139" s="3"/>
      <c r="R139" s="15"/>
      <c r="S139" s="3"/>
      <c r="T139" s="3"/>
      <c r="U139" s="3"/>
      <c r="V139" s="3"/>
      <c r="X139" s="3"/>
    </row>
    <row r="140" spans="2:24" ht="11.25">
      <c r="B140" s="16"/>
      <c r="D140" s="8"/>
      <c r="E140" s="8"/>
      <c r="F140" s="8"/>
      <c r="G140" s="8"/>
      <c r="H140" s="8"/>
      <c r="I140" s="8"/>
      <c r="J140" s="8"/>
      <c r="K140" s="8"/>
      <c r="L140" s="3"/>
      <c r="P140" s="10"/>
      <c r="Q140" s="3"/>
      <c r="R140" s="15"/>
      <c r="S140" s="3"/>
      <c r="T140" s="3"/>
      <c r="U140" s="3"/>
      <c r="V140" s="3"/>
      <c r="X140" s="3"/>
    </row>
    <row r="141" ht="11.25">
      <c r="B141" s="9"/>
    </row>
    <row r="142" spans="1:11" ht="11.25">
      <c r="A142" s="1"/>
      <c r="C142" s="1"/>
      <c r="D142" s="1"/>
      <c r="E142" s="1"/>
      <c r="F142" s="1"/>
      <c r="G142" s="1"/>
      <c r="H142" s="86"/>
      <c r="I142" s="1"/>
      <c r="J142" s="1"/>
      <c r="K142" s="1"/>
    </row>
    <row r="143" spans="1:11" ht="11.25">
      <c r="A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1.25">
      <c r="A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1.25">
      <c r="A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3" ht="11.25" hidden="1">
      <c r="B146" s="3"/>
      <c r="F146" s="73"/>
      <c r="H146" s="70"/>
      <c r="M146" s="19"/>
    </row>
    <row r="147" ht="12" customHeight="1" hidden="1">
      <c r="H147" s="7"/>
    </row>
    <row r="148" spans="1:11" s="17" customFormat="1" ht="11.25" hidden="1">
      <c r="A148" s="145" t="s">
        <v>0</v>
      </c>
      <c r="B148" s="145"/>
      <c r="C148" s="145"/>
      <c r="D148" s="145"/>
      <c r="E148" s="145"/>
      <c r="F148" s="145"/>
      <c r="G148" s="145"/>
      <c r="H148" s="145"/>
      <c r="I148" s="145"/>
      <c r="J148" s="145"/>
      <c r="K148" s="71"/>
    </row>
    <row r="149" spans="1:11" s="17" customFormat="1" ht="11.25" hidden="1">
      <c r="A149" s="145" t="s">
        <v>12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71"/>
    </row>
    <row r="150" spans="1:11" s="17" customFormat="1" ht="11.25" hidden="1">
      <c r="A150" s="145" t="s">
        <v>2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71"/>
    </row>
    <row r="151" spans="1:13" s="17" customFormat="1" ht="11.25" hidden="1">
      <c r="A151" s="146" t="s">
        <v>62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72"/>
      <c r="M151" s="18" t="s">
        <v>50</v>
      </c>
    </row>
    <row r="152" ht="11.25" hidden="1"/>
    <row r="153" ht="11.25" hidden="1"/>
    <row r="154" ht="11.25">
      <c r="J154" s="6" t="s">
        <v>63</v>
      </c>
    </row>
    <row r="155" spans="3:13" ht="11.25">
      <c r="C155" s="6"/>
      <c r="D155" s="6"/>
      <c r="E155" s="6"/>
      <c r="F155" s="6" t="s">
        <v>6</v>
      </c>
      <c r="H155" s="6" t="s">
        <v>7</v>
      </c>
      <c r="I155" s="1"/>
      <c r="J155" s="6" t="s">
        <v>65</v>
      </c>
      <c r="M155" s="75" t="s">
        <v>55</v>
      </c>
    </row>
    <row r="156" spans="3:13" ht="11.25">
      <c r="C156" s="6"/>
      <c r="D156" s="5" t="s">
        <v>13</v>
      </c>
      <c r="E156" s="6"/>
      <c r="F156" s="5" t="s">
        <v>5</v>
      </c>
      <c r="H156" s="5" t="s">
        <v>10</v>
      </c>
      <c r="I156" s="1"/>
      <c r="J156" s="5" t="s">
        <v>66</v>
      </c>
      <c r="M156" s="74" t="s">
        <v>56</v>
      </c>
    </row>
    <row r="157" spans="2:13" ht="11.25">
      <c r="B157" s="10">
        <f>B123</f>
        <v>41608</v>
      </c>
      <c r="D157" s="11">
        <f>-$D$11</f>
        <v>5247725</v>
      </c>
      <c r="E157" s="11"/>
      <c r="F157" s="81">
        <f>-H123</f>
        <v>5083752</v>
      </c>
      <c r="H157" s="81">
        <f>-J124</f>
        <v>26473</v>
      </c>
      <c r="I157" s="1"/>
      <c r="J157" s="3">
        <f>F157+H157</f>
        <v>5110225</v>
      </c>
      <c r="M157" s="74" t="s">
        <v>57</v>
      </c>
    </row>
    <row r="158" spans="2:13" ht="11.25">
      <c r="B158" s="10">
        <f>B135</f>
        <v>41973</v>
      </c>
      <c r="D158" s="4">
        <f>-$D$11</f>
        <v>5247725</v>
      </c>
      <c r="F158" s="81">
        <f>-H135</f>
        <v>5247725</v>
      </c>
      <c r="H158" s="81">
        <f>-J135</f>
        <v>0</v>
      </c>
      <c r="I158" s="1"/>
      <c r="J158" s="3">
        <f>F158+H158</f>
        <v>5247725</v>
      </c>
      <c r="M158" s="74" t="s">
        <v>58</v>
      </c>
    </row>
    <row r="159" spans="1:13" ht="11.25">
      <c r="A159" s="12" t="s">
        <v>14</v>
      </c>
      <c r="D159" s="11">
        <f>D157+D158</f>
        <v>10495450</v>
      </c>
      <c r="F159" s="13">
        <f>F157+F158</f>
        <v>10331477</v>
      </c>
      <c r="H159" s="13">
        <f>H157+H158</f>
        <v>26473</v>
      </c>
      <c r="I159" s="1"/>
      <c r="J159" s="13">
        <f>J157+J158</f>
        <v>10357950</v>
      </c>
      <c r="M159" s="74" t="s">
        <v>53</v>
      </c>
    </row>
    <row r="160" spans="1:13" ht="11.25">
      <c r="A160" s="12" t="s">
        <v>15</v>
      </c>
      <c r="D160" s="14">
        <v>2</v>
      </c>
      <c r="F160" s="14">
        <v>2</v>
      </c>
      <c r="H160" s="14">
        <v>2</v>
      </c>
      <c r="I160" s="1"/>
      <c r="J160" s="14">
        <v>2</v>
      </c>
      <c r="M160" s="74" t="s">
        <v>54</v>
      </c>
    </row>
    <row r="161" spans="2:13" ht="11.25">
      <c r="B161" s="10" t="s">
        <v>16</v>
      </c>
      <c r="D161" s="11">
        <f>D159/2</f>
        <v>5247725</v>
      </c>
      <c r="E161" s="11"/>
      <c r="F161" s="11">
        <f>F159/2</f>
        <v>5165739</v>
      </c>
      <c r="G161" s="11"/>
      <c r="H161" s="11">
        <f>H159/2</f>
        <v>13237</v>
      </c>
      <c r="I161" s="11"/>
      <c r="J161" s="11">
        <f>J159/2</f>
        <v>5178975</v>
      </c>
      <c r="M161" s="74" t="s">
        <v>59</v>
      </c>
    </row>
    <row r="162" spans="2:10" ht="11.25">
      <c r="B162" s="116">
        <f>B124</f>
        <v>41639</v>
      </c>
      <c r="D162" s="15">
        <f>-$D$11</f>
        <v>5247725</v>
      </c>
      <c r="F162" s="3">
        <f>F157+13666</f>
        <v>5097418</v>
      </c>
      <c r="H162" s="3">
        <f>H157-2411</f>
        <v>24062</v>
      </c>
      <c r="I162" s="1"/>
      <c r="J162" s="3">
        <f>F162+H162</f>
        <v>5121480</v>
      </c>
    </row>
    <row r="163" spans="2:10" ht="11.25">
      <c r="B163" s="116">
        <f aca="true" t="shared" si="14" ref="B163:B172">B125</f>
        <v>41670</v>
      </c>
      <c r="D163" s="15">
        <f aca="true" t="shared" si="15" ref="D163:D171">-$D$11</f>
        <v>5247725</v>
      </c>
      <c r="F163" s="3">
        <f aca="true" t="shared" si="16" ref="F163:F172">F162+13666</f>
        <v>5111084</v>
      </c>
      <c r="H163" s="3">
        <f aca="true" t="shared" si="17" ref="H163:H172">H162-2411</f>
        <v>21651</v>
      </c>
      <c r="I163" s="1"/>
      <c r="J163" s="3">
        <f aca="true" t="shared" si="18" ref="J163:J172">F163+H163</f>
        <v>5132735</v>
      </c>
    </row>
    <row r="164" spans="2:10" ht="11.25">
      <c r="B164" s="116">
        <f t="shared" si="14"/>
        <v>41698</v>
      </c>
      <c r="D164" s="15">
        <f t="shared" si="15"/>
        <v>5247725</v>
      </c>
      <c r="F164" s="3">
        <f t="shared" si="16"/>
        <v>5124750</v>
      </c>
      <c r="H164" s="3">
        <f t="shared" si="17"/>
        <v>19240</v>
      </c>
      <c r="I164" s="1"/>
      <c r="J164" s="3">
        <f t="shared" si="18"/>
        <v>5143990</v>
      </c>
    </row>
    <row r="165" spans="2:10" ht="11.25">
      <c r="B165" s="116">
        <f t="shared" si="14"/>
        <v>41729</v>
      </c>
      <c r="D165" s="15">
        <f t="shared" si="15"/>
        <v>5247725</v>
      </c>
      <c r="F165" s="3">
        <f t="shared" si="16"/>
        <v>5138416</v>
      </c>
      <c r="H165" s="3">
        <f t="shared" si="17"/>
        <v>16829</v>
      </c>
      <c r="I165" s="1"/>
      <c r="J165" s="3">
        <f t="shared" si="18"/>
        <v>5155245</v>
      </c>
    </row>
    <row r="166" spans="2:12" ht="11.25">
      <c r="B166" s="116">
        <f t="shared" si="14"/>
        <v>41759</v>
      </c>
      <c r="D166" s="15">
        <f t="shared" si="15"/>
        <v>5247725</v>
      </c>
      <c r="F166" s="3">
        <f t="shared" si="16"/>
        <v>5152082</v>
      </c>
      <c r="H166" s="3">
        <f t="shared" si="17"/>
        <v>14418</v>
      </c>
      <c r="I166" s="1"/>
      <c r="J166" s="3">
        <f t="shared" si="18"/>
        <v>5166500</v>
      </c>
      <c r="L166" s="3">
        <f>D166+F166+H166+J166</f>
        <v>15580725</v>
      </c>
    </row>
    <row r="167" spans="2:10" ht="11.25">
      <c r="B167" s="116">
        <f t="shared" si="14"/>
        <v>41790</v>
      </c>
      <c r="D167" s="15">
        <f t="shared" si="15"/>
        <v>5247725</v>
      </c>
      <c r="F167" s="3">
        <f t="shared" si="16"/>
        <v>5165748</v>
      </c>
      <c r="H167" s="3">
        <f t="shared" si="17"/>
        <v>12007</v>
      </c>
      <c r="I167" s="1"/>
      <c r="J167" s="3">
        <f t="shared" si="18"/>
        <v>5177755</v>
      </c>
    </row>
    <row r="168" spans="2:10" ht="11.25">
      <c r="B168" s="116">
        <f t="shared" si="14"/>
        <v>41820</v>
      </c>
      <c r="D168" s="15">
        <f t="shared" si="15"/>
        <v>5247725</v>
      </c>
      <c r="F168" s="3">
        <f t="shared" si="16"/>
        <v>5179414</v>
      </c>
      <c r="H168" s="3">
        <f t="shared" si="17"/>
        <v>9596</v>
      </c>
      <c r="I168" s="1"/>
      <c r="J168" s="3">
        <f t="shared" si="18"/>
        <v>5189010</v>
      </c>
    </row>
    <row r="169" spans="2:10" ht="11.25">
      <c r="B169" s="116">
        <f t="shared" si="14"/>
        <v>41851</v>
      </c>
      <c r="D169" s="15">
        <f t="shared" si="15"/>
        <v>5247725</v>
      </c>
      <c r="F169" s="3">
        <f t="shared" si="16"/>
        <v>5193080</v>
      </c>
      <c r="H169" s="3">
        <f t="shared" si="17"/>
        <v>7185</v>
      </c>
      <c r="I169" s="1"/>
      <c r="J169" s="3">
        <f t="shared" si="18"/>
        <v>5200265</v>
      </c>
    </row>
    <row r="170" spans="2:10" ht="11.25">
      <c r="B170" s="116">
        <f t="shared" si="14"/>
        <v>41882</v>
      </c>
      <c r="D170" s="15">
        <f t="shared" si="15"/>
        <v>5247725</v>
      </c>
      <c r="F170" s="3">
        <f t="shared" si="16"/>
        <v>5206746</v>
      </c>
      <c r="H170" s="3">
        <f t="shared" si="17"/>
        <v>4774</v>
      </c>
      <c r="I170" s="1"/>
      <c r="J170" s="3">
        <f t="shared" si="18"/>
        <v>5211520</v>
      </c>
    </row>
    <row r="171" spans="2:10" ht="11.25">
      <c r="B171" s="116">
        <f t="shared" si="14"/>
        <v>41912</v>
      </c>
      <c r="D171" s="15">
        <f t="shared" si="15"/>
        <v>5247725</v>
      </c>
      <c r="F171" s="3">
        <f t="shared" si="16"/>
        <v>5220412</v>
      </c>
      <c r="H171" s="3">
        <f t="shared" si="17"/>
        <v>2363</v>
      </c>
      <c r="I171" s="1"/>
      <c r="J171" s="3">
        <f t="shared" si="18"/>
        <v>5222775</v>
      </c>
    </row>
    <row r="172" spans="2:10" ht="11.25">
      <c r="B172" s="116">
        <f t="shared" si="14"/>
        <v>41943</v>
      </c>
      <c r="D172" s="15">
        <f>-$D$11</f>
        <v>5247725</v>
      </c>
      <c r="F172" s="3">
        <f t="shared" si="16"/>
        <v>5234078</v>
      </c>
      <c r="H172" s="3">
        <f t="shared" si="17"/>
        <v>-48</v>
      </c>
      <c r="I172" s="1"/>
      <c r="J172" s="3">
        <f t="shared" si="18"/>
        <v>5234030</v>
      </c>
    </row>
    <row r="173" spans="2:9" ht="11.25">
      <c r="B173" s="116"/>
      <c r="D173" s="15"/>
      <c r="I173" s="1"/>
    </row>
    <row r="174" spans="2:10" ht="11.25">
      <c r="B174" s="116"/>
      <c r="D174" s="4"/>
      <c r="F174" s="4"/>
      <c r="H174" s="4"/>
      <c r="I174" s="1"/>
      <c r="J174" s="4"/>
    </row>
    <row r="175" spans="1:10" ht="11.25">
      <c r="A175" s="1" t="s">
        <v>14</v>
      </c>
      <c r="B175" s="10"/>
      <c r="C175" s="1"/>
      <c r="D175" s="57">
        <f>SUM(D161:D174)</f>
        <v>62972700</v>
      </c>
      <c r="E175" s="1"/>
      <c r="F175" s="57">
        <f>SUM(F161:F174)</f>
        <v>61988967</v>
      </c>
      <c r="G175" s="1"/>
      <c r="H175" s="57">
        <f>SUM(H161:H174)</f>
        <v>145314</v>
      </c>
      <c r="I175" s="1"/>
      <c r="J175" s="57">
        <f>SUM(J161:J174)</f>
        <v>62134280</v>
      </c>
    </row>
    <row r="176" spans="1:10" ht="11.25">
      <c r="A176" s="12" t="s">
        <v>17</v>
      </c>
      <c r="D176" s="14">
        <v>12</v>
      </c>
      <c r="F176" s="14">
        <v>12</v>
      </c>
      <c r="H176" s="14">
        <v>12</v>
      </c>
      <c r="J176" s="14">
        <v>12</v>
      </c>
    </row>
    <row r="177" ht="11.25">
      <c r="A177" s="1"/>
    </row>
    <row r="178" spans="1:10" ht="11.25">
      <c r="A178" s="1" t="s">
        <v>18</v>
      </c>
      <c r="D178" s="11">
        <f>D175/D176</f>
        <v>5247725</v>
      </c>
      <c r="F178" s="11">
        <f>F175/F176</f>
        <v>5165747</v>
      </c>
      <c r="H178" s="11">
        <f>H175/H176</f>
        <v>12110</v>
      </c>
      <c r="J178" s="11">
        <f>J175/J176</f>
        <v>5177857</v>
      </c>
    </row>
    <row r="179" ht="11.25">
      <c r="A179" s="1"/>
    </row>
    <row r="180" spans="1:5" ht="11.25">
      <c r="A180" s="1"/>
      <c r="D180" s="17" t="s">
        <v>67</v>
      </c>
      <c r="E180" s="1"/>
    </row>
    <row r="181" spans="1:12" ht="11.25">
      <c r="A181" s="1"/>
      <c r="B181" s="83"/>
      <c r="D181" s="1"/>
      <c r="E181" s="83" t="s">
        <v>13</v>
      </c>
      <c r="L181" s="86">
        <f>-D178</f>
        <v>-5247725</v>
      </c>
    </row>
    <row r="182" spans="1:12" ht="11.25">
      <c r="A182" s="1"/>
      <c r="B182" s="83"/>
      <c r="D182" s="1"/>
      <c r="E182" s="83" t="s">
        <v>64</v>
      </c>
      <c r="F182" s="7"/>
      <c r="L182" s="3">
        <f>+J178</f>
        <v>5177857</v>
      </c>
    </row>
    <row r="183" spans="1:12" ht="12" thickBot="1">
      <c r="A183" s="1"/>
      <c r="B183" s="83"/>
      <c r="D183" s="1"/>
      <c r="E183" s="83" t="s">
        <v>69</v>
      </c>
      <c r="F183" s="7"/>
      <c r="L183" s="112">
        <f>-'E-DDC-8'!G64</f>
        <v>0</v>
      </c>
    </row>
    <row r="184" spans="1:12" ht="12" thickBot="1" thickTop="1">
      <c r="A184" s="84"/>
      <c r="D184" s="84" t="s">
        <v>68</v>
      </c>
      <c r="E184" s="1"/>
      <c r="L184" s="142">
        <f>SUM(L181:L183)</f>
        <v>-69868</v>
      </c>
    </row>
    <row r="185" ht="12" thickTop="1"/>
  </sheetData>
  <sheetProtection/>
  <mergeCells count="10">
    <mergeCell ref="A2:L2"/>
    <mergeCell ref="A1:L1"/>
    <mergeCell ref="A148:J148"/>
    <mergeCell ref="A149:J149"/>
    <mergeCell ref="A150:J150"/>
    <mergeCell ref="A151:J151"/>
    <mergeCell ref="A6:L6"/>
    <mergeCell ref="A5:L5"/>
    <mergeCell ref="A4:L4"/>
    <mergeCell ref="A3:L3"/>
  </mergeCells>
  <printOptions horizontalCentered="1"/>
  <pageMargins left="1.04" right="0.75" top="1" bottom="1" header="0.5" footer="0.5"/>
  <pageSetup horizontalDpi="300" verticalDpi="300" orientation="portrait" scale="90" r:id="rId1"/>
  <headerFooter alignWithMargins="0">
    <oddHeader>&amp;RAdjustment No. _______
Workpaper Ref. &amp;A</oddHeader>
    <oddFooter>&amp;L&amp;F&amp;RPrep by: ____________    
          Date:  &amp;D           Mgr. Review:__________</oddFooter>
  </headerFooter>
  <rowBreaks count="1" manualBreakCount="1"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="115" zoomScaleNormal="115" workbookViewId="0" topLeftCell="A49">
      <selection activeCell="G64" sqref="G64"/>
    </sheetView>
  </sheetViews>
  <sheetFormatPr defaultColWidth="11.50390625" defaultRowHeight="12.75"/>
  <cols>
    <col min="1" max="1" width="5.00390625" style="25" customWidth="1"/>
    <col min="2" max="2" width="9.50390625" style="24" customWidth="1"/>
    <col min="3" max="5" width="11.50390625" style="25" customWidth="1"/>
    <col min="6" max="6" width="10.75390625" style="25" customWidth="1"/>
    <col min="7" max="7" width="11.875" style="25" customWidth="1"/>
    <col min="8" max="11" width="11.50390625" style="25" customWidth="1"/>
    <col min="12" max="12" width="12.00390625" style="25" customWidth="1"/>
    <col min="13" max="13" width="4.50390625" style="25" customWidth="1"/>
    <col min="14" max="14" width="11.50390625" style="25" customWidth="1"/>
    <col min="15" max="15" width="1.75390625" style="54" customWidth="1"/>
    <col min="16" max="16" width="13.00390625" style="25" customWidth="1"/>
    <col min="17" max="17" width="11.50390625" style="25" customWidth="1"/>
    <col min="18" max="18" width="13.125" style="25" customWidth="1"/>
    <col min="19" max="19" width="15.00390625" style="25" customWidth="1"/>
    <col min="20" max="20" width="13.75390625" style="25" customWidth="1"/>
    <col min="21" max="16384" width="11.50390625" style="25" customWidth="1"/>
  </cols>
  <sheetData>
    <row r="1" spans="2:20" s="21" customFormat="1" ht="12">
      <c r="B1" s="20"/>
      <c r="F1" s="20" t="s">
        <v>51</v>
      </c>
      <c r="J1" s="22"/>
      <c r="O1" s="61"/>
      <c r="P1" s="25"/>
      <c r="Q1" s="25"/>
      <c r="R1" s="24"/>
      <c r="S1" s="25"/>
      <c r="T1" s="88"/>
    </row>
    <row r="2" spans="2:20" s="21" customFormat="1" ht="12">
      <c r="B2" s="20"/>
      <c r="F2" s="20"/>
      <c r="G2" s="23"/>
      <c r="H2" s="23"/>
      <c r="O2" s="61"/>
      <c r="P2" s="25"/>
      <c r="Q2" s="25"/>
      <c r="R2" s="24"/>
      <c r="S2" s="25"/>
      <c r="T2" s="89"/>
    </row>
    <row r="3" spans="2:20" s="21" customFormat="1" ht="12">
      <c r="B3" s="20"/>
      <c r="F3" s="20" t="s">
        <v>19</v>
      </c>
      <c r="G3" s="23"/>
      <c r="O3" s="61"/>
      <c r="P3" s="25"/>
      <c r="Q3" s="25"/>
      <c r="R3" s="24"/>
      <c r="S3" s="25"/>
      <c r="T3" s="25"/>
    </row>
    <row r="4" spans="2:20" s="21" customFormat="1" ht="12">
      <c r="B4" s="20"/>
      <c r="F4" s="20" t="s">
        <v>20</v>
      </c>
      <c r="O4" s="61"/>
      <c r="P4" s="25"/>
      <c r="Q4" s="25"/>
      <c r="R4" s="24"/>
      <c r="S4" s="25"/>
      <c r="T4" s="25"/>
    </row>
    <row r="5" spans="2:20" s="21" customFormat="1" ht="12">
      <c r="B5" s="20"/>
      <c r="F5" s="20" t="s">
        <v>2</v>
      </c>
      <c r="O5" s="61"/>
      <c r="P5" s="25"/>
      <c r="Q5" s="25"/>
      <c r="R5" s="24"/>
      <c r="S5" s="25"/>
      <c r="T5" s="25"/>
    </row>
    <row r="6" spans="2:20" s="21" customFormat="1" ht="12">
      <c r="B6" s="20"/>
      <c r="F6" s="20" t="s">
        <v>70</v>
      </c>
      <c r="O6" s="61"/>
      <c r="P6" s="25"/>
      <c r="Q6" s="25"/>
      <c r="R6" s="90"/>
      <c r="S6" s="25"/>
      <c r="T6" s="25"/>
    </row>
    <row r="7" spans="6:18" ht="12">
      <c r="F7" s="24" t="s">
        <v>21</v>
      </c>
      <c r="R7" s="24"/>
    </row>
    <row r="8" spans="4:18" ht="12">
      <c r="D8" s="26"/>
      <c r="E8" s="24"/>
      <c r="F8" s="24"/>
      <c r="R8" s="24"/>
    </row>
    <row r="9" spans="2:20" ht="12">
      <c r="B9" s="27" t="s">
        <v>13</v>
      </c>
      <c r="C9" s="28"/>
      <c r="D9" s="69">
        <v>5247725</v>
      </c>
      <c r="E9" s="24"/>
      <c r="T9" s="91"/>
    </row>
    <row r="10" spans="2:5" ht="12">
      <c r="B10" s="29" t="s">
        <v>22</v>
      </c>
      <c r="C10" s="30"/>
      <c r="D10" s="31">
        <f>D9*0.95</f>
        <v>4985339</v>
      </c>
      <c r="E10" s="32" t="s">
        <v>23</v>
      </c>
    </row>
    <row r="11" spans="2:20" ht="12">
      <c r="B11" s="25"/>
      <c r="D11" s="33"/>
      <c r="E11" s="34"/>
      <c r="P11" s="92" t="s">
        <v>78</v>
      </c>
      <c r="Q11" s="28"/>
      <c r="R11" s="28"/>
      <c r="S11" s="93">
        <f>I12</f>
        <v>0</v>
      </c>
      <c r="T11" s="36"/>
    </row>
    <row r="12" spans="2:20" ht="12">
      <c r="B12" s="25"/>
      <c r="P12" s="94" t="s">
        <v>71</v>
      </c>
      <c r="Q12" s="30"/>
      <c r="R12" s="30"/>
      <c r="S12" s="44" t="str">
        <f>"$56,028/12="</f>
        <v>$56,028/12=</v>
      </c>
      <c r="T12" s="95">
        <f>56028/12</f>
        <v>4669</v>
      </c>
    </row>
    <row r="13" spans="2:10" ht="12">
      <c r="B13" s="27"/>
      <c r="C13" s="35" t="s">
        <v>24</v>
      </c>
      <c r="D13" s="36"/>
      <c r="J13" s="24"/>
    </row>
    <row r="14" spans="2:10" ht="12">
      <c r="B14" s="37"/>
      <c r="C14" s="38" t="s">
        <v>25</v>
      </c>
      <c r="D14" s="39"/>
      <c r="E14" s="25" t="s">
        <v>26</v>
      </c>
      <c r="J14" s="24"/>
    </row>
    <row r="15" spans="2:20" ht="12">
      <c r="B15" s="37">
        <v>1983</v>
      </c>
      <c r="C15" s="40" t="str">
        <f>"1/35/12="</f>
        <v>1/35/12=</v>
      </c>
      <c r="D15" s="41">
        <f>1/35/12</f>
        <v>0.002381</v>
      </c>
      <c r="E15" s="25" t="s">
        <v>27</v>
      </c>
      <c r="J15" s="24"/>
      <c r="T15" s="24" t="s">
        <v>72</v>
      </c>
    </row>
    <row r="16" spans="2:20" ht="12">
      <c r="B16" s="37" t="s">
        <v>84</v>
      </c>
      <c r="C16" s="42" t="str">
        <f>"1/35="</f>
        <v>1/35=</v>
      </c>
      <c r="D16" s="41">
        <f>1/35</f>
        <v>0.028571</v>
      </c>
      <c r="J16" s="24"/>
      <c r="P16" s="24"/>
      <c r="Q16" s="24" t="s">
        <v>10</v>
      </c>
      <c r="R16" s="24" t="s">
        <v>7</v>
      </c>
      <c r="S16" s="24" t="s">
        <v>73</v>
      </c>
      <c r="T16" s="24" t="s">
        <v>74</v>
      </c>
    </row>
    <row r="17" spans="2:20" ht="12">
      <c r="B17" s="43">
        <v>2018</v>
      </c>
      <c r="C17" s="44" t="s">
        <v>28</v>
      </c>
      <c r="D17" s="45">
        <f>1/35*11/12</f>
        <v>0.02619</v>
      </c>
      <c r="E17" s="32"/>
      <c r="F17" s="24"/>
      <c r="G17" s="24"/>
      <c r="H17" s="24"/>
      <c r="I17" s="24"/>
      <c r="J17" s="24"/>
      <c r="P17" s="96" t="s">
        <v>75</v>
      </c>
      <c r="Q17" s="96" t="s">
        <v>37</v>
      </c>
      <c r="R17" s="96" t="s">
        <v>10</v>
      </c>
      <c r="S17" s="96" t="s">
        <v>76</v>
      </c>
      <c r="T17" s="96" t="s">
        <v>16</v>
      </c>
    </row>
    <row r="18" spans="2:20" ht="12">
      <c r="B18" s="35"/>
      <c r="C18" s="46"/>
      <c r="D18" s="47"/>
      <c r="E18" s="24"/>
      <c r="F18" s="24"/>
      <c r="G18" s="24"/>
      <c r="H18" s="24"/>
      <c r="I18" s="24"/>
      <c r="J18" s="24"/>
      <c r="P18" s="24"/>
      <c r="Q18" s="24"/>
      <c r="R18" s="24"/>
      <c r="S18" s="24"/>
      <c r="T18" s="24"/>
    </row>
    <row r="19" spans="3:20" ht="12">
      <c r="C19" s="40"/>
      <c r="D19" s="48"/>
      <c r="E19" s="24"/>
      <c r="F19" s="24"/>
      <c r="G19" s="24"/>
      <c r="H19" s="24"/>
      <c r="I19" s="24"/>
      <c r="J19" s="24"/>
      <c r="P19" s="97">
        <v>41243</v>
      </c>
      <c r="Q19" s="91"/>
      <c r="R19" s="98">
        <v>-112083</v>
      </c>
      <c r="S19" s="98">
        <f>$M$11-R19</f>
        <v>112083</v>
      </c>
      <c r="T19" s="140"/>
    </row>
    <row r="20" spans="3:20" ht="12">
      <c r="C20" s="40"/>
      <c r="D20" s="48"/>
      <c r="E20" s="24"/>
      <c r="F20" s="24"/>
      <c r="G20" s="24"/>
      <c r="H20" s="24"/>
      <c r="I20" s="24"/>
      <c r="J20" s="24"/>
      <c r="P20" s="97">
        <v>41274</v>
      </c>
      <c r="Q20" s="91">
        <f aca="true" t="shared" si="0" ref="Q20:Q41">T$12</f>
        <v>4669</v>
      </c>
      <c r="R20" s="98">
        <f>R19+Q20</f>
        <v>-107414</v>
      </c>
      <c r="S20" s="98">
        <f aca="true" t="shared" si="1" ref="S20:S27">$M$11-R20</f>
        <v>107414</v>
      </c>
      <c r="T20" s="140">
        <f aca="true" t="shared" si="2" ref="T20:T41">(R19+R20)/2</f>
        <v>-109748.5</v>
      </c>
    </row>
    <row r="21" spans="2:20" ht="12">
      <c r="B21" s="25"/>
      <c r="C21" s="24" t="s">
        <v>29</v>
      </c>
      <c r="D21" s="24" t="s">
        <v>29</v>
      </c>
      <c r="E21" s="24" t="s">
        <v>30</v>
      </c>
      <c r="F21" s="24" t="s">
        <v>30</v>
      </c>
      <c r="G21" s="24" t="s">
        <v>31</v>
      </c>
      <c r="H21" s="24" t="s">
        <v>32</v>
      </c>
      <c r="I21" s="24" t="s">
        <v>33</v>
      </c>
      <c r="J21" s="24" t="s">
        <v>34</v>
      </c>
      <c r="P21" s="97">
        <v>41305</v>
      </c>
      <c r="Q21" s="91">
        <f t="shared" si="0"/>
        <v>4669</v>
      </c>
      <c r="R21" s="98">
        <f aca="true" t="shared" si="3" ref="R21:R41">R20+Q21</f>
        <v>-102745</v>
      </c>
      <c r="S21" s="98">
        <f t="shared" si="1"/>
        <v>102745</v>
      </c>
      <c r="T21" s="140">
        <f t="shared" si="2"/>
        <v>-105079.5</v>
      </c>
    </row>
    <row r="22" spans="2:20" ht="12">
      <c r="B22" s="24" t="s">
        <v>35</v>
      </c>
      <c r="C22" s="24" t="s">
        <v>36</v>
      </c>
      <c r="D22" s="24" t="s">
        <v>37</v>
      </c>
      <c r="E22" s="24" t="s">
        <v>36</v>
      </c>
      <c r="F22" s="24" t="s">
        <v>37</v>
      </c>
      <c r="G22" s="24" t="s">
        <v>10</v>
      </c>
      <c r="H22" s="24" t="s">
        <v>36</v>
      </c>
      <c r="I22" s="24" t="s">
        <v>38</v>
      </c>
      <c r="J22" s="24" t="s">
        <v>8</v>
      </c>
      <c r="P22" s="97">
        <v>41333</v>
      </c>
      <c r="Q22" s="91">
        <f t="shared" si="0"/>
        <v>4669</v>
      </c>
      <c r="R22" s="98">
        <f t="shared" si="3"/>
        <v>-98076</v>
      </c>
      <c r="S22" s="98">
        <f t="shared" si="1"/>
        <v>98076</v>
      </c>
      <c r="T22" s="140">
        <f t="shared" si="2"/>
        <v>-100410.5</v>
      </c>
    </row>
    <row r="23" spans="2:20" ht="12">
      <c r="B23" s="24" t="s">
        <v>39</v>
      </c>
      <c r="C23" s="24" t="s">
        <v>40</v>
      </c>
      <c r="D23" s="24" t="s">
        <v>40</v>
      </c>
      <c r="E23" s="24" t="s">
        <v>40</v>
      </c>
      <c r="F23" s="24" t="s">
        <v>40</v>
      </c>
      <c r="G23" s="24" t="s">
        <v>40</v>
      </c>
      <c r="H23" s="24" t="s">
        <v>40</v>
      </c>
      <c r="I23" s="24" t="s">
        <v>40</v>
      </c>
      <c r="J23" s="24" t="s">
        <v>40</v>
      </c>
      <c r="P23" s="97">
        <v>41364</v>
      </c>
      <c r="Q23" s="91">
        <f t="shared" si="0"/>
        <v>4669</v>
      </c>
      <c r="R23" s="91">
        <f t="shared" si="3"/>
        <v>-93407</v>
      </c>
      <c r="S23" s="91">
        <f t="shared" si="1"/>
        <v>93407</v>
      </c>
      <c r="T23" s="140">
        <f t="shared" si="2"/>
        <v>-95741.5</v>
      </c>
    </row>
    <row r="24" spans="1:20" ht="12">
      <c r="A24" s="25">
        <v>1</v>
      </c>
      <c r="B24" s="24">
        <v>1983</v>
      </c>
      <c r="C24" s="25">
        <f>D$15</f>
        <v>0.002381</v>
      </c>
      <c r="D24" s="26">
        <f>$D$10*C24</f>
        <v>11870</v>
      </c>
      <c r="E24" s="49">
        <v>0.05</v>
      </c>
      <c r="F24" s="26">
        <f aca="true" t="shared" si="4" ref="F24:F59">$D$10*E24</f>
        <v>249267</v>
      </c>
      <c r="G24" s="26">
        <f aca="true" t="shared" si="5" ref="G24:G59">D24-F24</f>
        <v>-237397</v>
      </c>
      <c r="H24" s="48">
        <v>0.46</v>
      </c>
      <c r="I24" s="34">
        <f aca="true" t="shared" si="6" ref="I24:I58">G24*H24*-1</f>
        <v>109203</v>
      </c>
      <c r="J24" s="26">
        <f>I24*-1</f>
        <v>-109203</v>
      </c>
      <c r="K24" s="25" t="s">
        <v>41</v>
      </c>
      <c r="P24" s="97">
        <v>41394</v>
      </c>
      <c r="Q24" s="91">
        <f t="shared" si="0"/>
        <v>4669</v>
      </c>
      <c r="R24" s="91">
        <f t="shared" si="3"/>
        <v>-88738</v>
      </c>
      <c r="S24" s="91">
        <f t="shared" si="1"/>
        <v>88738</v>
      </c>
      <c r="T24" s="140">
        <f t="shared" si="2"/>
        <v>-91072.5</v>
      </c>
    </row>
    <row r="25" spans="1:20" ht="12">
      <c r="A25" s="25">
        <v>2</v>
      </c>
      <c r="B25" s="24">
        <v>1984</v>
      </c>
      <c r="C25" s="48">
        <f aca="true" t="shared" si="7" ref="C25:C58">D$16</f>
        <v>0.028571</v>
      </c>
      <c r="D25" s="33">
        <f aca="true" t="shared" si="8" ref="D25:D58">D$10*C25</f>
        <v>142436</v>
      </c>
      <c r="E25" s="49">
        <v>0.1</v>
      </c>
      <c r="F25" s="33">
        <f t="shared" si="4"/>
        <v>498534</v>
      </c>
      <c r="G25" s="50">
        <f t="shared" si="5"/>
        <v>-356098</v>
      </c>
      <c r="H25" s="48">
        <v>0.46</v>
      </c>
      <c r="I25" s="33">
        <f t="shared" si="6"/>
        <v>163805</v>
      </c>
      <c r="J25" s="50">
        <f aca="true" t="shared" si="9" ref="J25:J59">J24+I25*-1</f>
        <v>-273008</v>
      </c>
      <c r="P25" s="97">
        <v>41425</v>
      </c>
      <c r="Q25" s="91">
        <f t="shared" si="0"/>
        <v>4669</v>
      </c>
      <c r="R25" s="91">
        <f t="shared" si="3"/>
        <v>-84069</v>
      </c>
      <c r="S25" s="91">
        <f t="shared" si="1"/>
        <v>84069</v>
      </c>
      <c r="T25" s="140">
        <f t="shared" si="2"/>
        <v>-86403.5</v>
      </c>
    </row>
    <row r="26" spans="1:20" ht="12">
      <c r="A26" s="25">
        <v>3</v>
      </c>
      <c r="B26" s="24">
        <f aca="true" t="shared" si="10" ref="B26:B31">B25+1</f>
        <v>1985</v>
      </c>
      <c r="C26" s="48">
        <f t="shared" si="7"/>
        <v>0.028571</v>
      </c>
      <c r="D26" s="33">
        <f t="shared" si="8"/>
        <v>142436</v>
      </c>
      <c r="E26" s="49">
        <v>0.09</v>
      </c>
      <c r="F26" s="33">
        <f t="shared" si="4"/>
        <v>448681</v>
      </c>
      <c r="G26" s="50">
        <f t="shared" si="5"/>
        <v>-306245</v>
      </c>
      <c r="H26" s="48">
        <v>0.46</v>
      </c>
      <c r="I26" s="33">
        <f t="shared" si="6"/>
        <v>140873</v>
      </c>
      <c r="J26" s="50">
        <f t="shared" si="9"/>
        <v>-413881</v>
      </c>
      <c r="L26" s="25" t="s">
        <v>42</v>
      </c>
      <c r="P26" s="97">
        <v>41455</v>
      </c>
      <c r="Q26" s="91">
        <f t="shared" si="0"/>
        <v>4669</v>
      </c>
      <c r="R26" s="91">
        <f t="shared" si="3"/>
        <v>-79400</v>
      </c>
      <c r="S26" s="91">
        <f t="shared" si="1"/>
        <v>79400</v>
      </c>
      <c r="T26" s="140">
        <f t="shared" si="2"/>
        <v>-81734.5</v>
      </c>
    </row>
    <row r="27" spans="1:20" ht="12">
      <c r="A27" s="25">
        <v>4</v>
      </c>
      <c r="B27" s="24">
        <f t="shared" si="10"/>
        <v>1986</v>
      </c>
      <c r="C27" s="48">
        <f t="shared" si="7"/>
        <v>0.028571</v>
      </c>
      <c r="D27" s="33">
        <f t="shared" si="8"/>
        <v>142436</v>
      </c>
      <c r="E27" s="49">
        <v>0.08</v>
      </c>
      <c r="F27" s="33">
        <f t="shared" si="4"/>
        <v>398827</v>
      </c>
      <c r="G27" s="50">
        <f t="shared" si="5"/>
        <v>-256391</v>
      </c>
      <c r="H27" s="48">
        <v>0.46</v>
      </c>
      <c r="I27" s="33">
        <f t="shared" si="6"/>
        <v>117940</v>
      </c>
      <c r="J27" s="50">
        <f t="shared" si="9"/>
        <v>-531821</v>
      </c>
      <c r="P27" s="97">
        <v>41486</v>
      </c>
      <c r="Q27" s="91">
        <f t="shared" si="0"/>
        <v>4669</v>
      </c>
      <c r="R27" s="91">
        <f t="shared" si="3"/>
        <v>-74731</v>
      </c>
      <c r="S27" s="91">
        <f t="shared" si="1"/>
        <v>74731</v>
      </c>
      <c r="T27" s="140">
        <f t="shared" si="2"/>
        <v>-77065.5</v>
      </c>
    </row>
    <row r="28" spans="1:20" ht="12">
      <c r="A28" s="25">
        <v>5</v>
      </c>
      <c r="B28" s="24">
        <f t="shared" si="10"/>
        <v>1987</v>
      </c>
      <c r="C28" s="48">
        <f t="shared" si="7"/>
        <v>0.028571</v>
      </c>
      <c r="D28" s="33">
        <f t="shared" si="8"/>
        <v>142436</v>
      </c>
      <c r="E28" s="49">
        <v>0.07</v>
      </c>
      <c r="F28" s="33">
        <f t="shared" si="4"/>
        <v>348974</v>
      </c>
      <c r="G28" s="50">
        <f t="shared" si="5"/>
        <v>-206538</v>
      </c>
      <c r="H28" s="48">
        <v>0.4</v>
      </c>
      <c r="I28" s="33">
        <f t="shared" si="6"/>
        <v>82615</v>
      </c>
      <c r="J28" s="50">
        <f t="shared" si="9"/>
        <v>-614436</v>
      </c>
      <c r="K28" s="25" t="s">
        <v>43</v>
      </c>
      <c r="L28" s="26">
        <f>SUM(D24:D33)</f>
        <v>1293794</v>
      </c>
      <c r="P28" s="97">
        <v>41517</v>
      </c>
      <c r="Q28" s="91">
        <f t="shared" si="0"/>
        <v>4669</v>
      </c>
      <c r="R28" s="91">
        <f t="shared" si="3"/>
        <v>-70062</v>
      </c>
      <c r="S28" s="91">
        <f>$M$11-R28</f>
        <v>70062</v>
      </c>
      <c r="T28" s="140">
        <f t="shared" si="2"/>
        <v>-72396.5</v>
      </c>
    </row>
    <row r="29" spans="1:20" ht="12">
      <c r="A29" s="25">
        <v>6</v>
      </c>
      <c r="B29" s="24">
        <f t="shared" si="10"/>
        <v>1988</v>
      </c>
      <c r="C29" s="48">
        <f t="shared" si="7"/>
        <v>0.028571</v>
      </c>
      <c r="D29" s="33">
        <f t="shared" si="8"/>
        <v>142436</v>
      </c>
      <c r="E29" s="49">
        <v>0.07</v>
      </c>
      <c r="F29" s="33">
        <f t="shared" si="4"/>
        <v>348974</v>
      </c>
      <c r="G29" s="50">
        <f t="shared" si="5"/>
        <v>-206538</v>
      </c>
      <c r="H29" s="48">
        <v>0.34</v>
      </c>
      <c r="I29" s="33">
        <f t="shared" si="6"/>
        <v>70223</v>
      </c>
      <c r="J29" s="50">
        <f t="shared" si="9"/>
        <v>-684659</v>
      </c>
      <c r="K29" s="25" t="s">
        <v>44</v>
      </c>
      <c r="L29" s="34">
        <f>$D$10-L28</f>
        <v>3691545</v>
      </c>
      <c r="P29" s="97">
        <v>41547</v>
      </c>
      <c r="Q29" s="91">
        <f t="shared" si="0"/>
        <v>4669</v>
      </c>
      <c r="R29" s="91">
        <f t="shared" si="3"/>
        <v>-65393</v>
      </c>
      <c r="S29" s="91">
        <f>-R29</f>
        <v>65393</v>
      </c>
      <c r="T29" s="140">
        <f t="shared" si="2"/>
        <v>-67727.5</v>
      </c>
    </row>
    <row r="30" spans="1:20" ht="12">
      <c r="A30" s="25">
        <v>7</v>
      </c>
      <c r="B30" s="24">
        <f t="shared" si="10"/>
        <v>1989</v>
      </c>
      <c r="C30" s="48">
        <f t="shared" si="7"/>
        <v>0.028571</v>
      </c>
      <c r="D30" s="33">
        <f t="shared" si="8"/>
        <v>142436</v>
      </c>
      <c r="E30" s="25">
        <v>0.06</v>
      </c>
      <c r="F30" s="33">
        <f t="shared" si="4"/>
        <v>299120</v>
      </c>
      <c r="G30" s="50">
        <f t="shared" si="5"/>
        <v>-156684</v>
      </c>
      <c r="H30" s="48">
        <v>0.34</v>
      </c>
      <c r="I30" s="33">
        <f t="shared" si="6"/>
        <v>53273</v>
      </c>
      <c r="J30" s="50">
        <f t="shared" si="9"/>
        <v>-737932</v>
      </c>
      <c r="P30" s="97">
        <v>41578</v>
      </c>
      <c r="Q30" s="91">
        <f t="shared" si="0"/>
        <v>4669</v>
      </c>
      <c r="R30" s="91">
        <f t="shared" si="3"/>
        <v>-60724</v>
      </c>
      <c r="S30" s="91">
        <f aca="true" t="shared" si="11" ref="S30:S42">-R30</f>
        <v>60724</v>
      </c>
      <c r="T30" s="140">
        <f t="shared" si="2"/>
        <v>-63058.5</v>
      </c>
    </row>
    <row r="31" spans="1:20" ht="12">
      <c r="A31" s="25">
        <v>8</v>
      </c>
      <c r="B31" s="24">
        <f t="shared" si="10"/>
        <v>1990</v>
      </c>
      <c r="C31" s="48">
        <f t="shared" si="7"/>
        <v>0.028571</v>
      </c>
      <c r="D31" s="33">
        <f t="shared" si="8"/>
        <v>142436</v>
      </c>
      <c r="E31" s="25">
        <v>0.06</v>
      </c>
      <c r="F31" s="33">
        <f t="shared" si="4"/>
        <v>299120</v>
      </c>
      <c r="G31" s="50">
        <f t="shared" si="5"/>
        <v>-156684</v>
      </c>
      <c r="H31" s="48">
        <v>0.34</v>
      </c>
      <c r="I31" s="33">
        <f t="shared" si="6"/>
        <v>53273</v>
      </c>
      <c r="J31" s="50">
        <f t="shared" si="9"/>
        <v>-791205</v>
      </c>
      <c r="K31" s="25" t="s">
        <v>45</v>
      </c>
      <c r="L31" s="26">
        <f>SUM(F24:F33)</f>
        <v>3489737</v>
      </c>
      <c r="P31" s="97">
        <v>41608</v>
      </c>
      <c r="Q31" s="91">
        <f t="shared" si="0"/>
        <v>4669</v>
      </c>
      <c r="R31" s="91">
        <f t="shared" si="3"/>
        <v>-56055</v>
      </c>
      <c r="S31" s="91">
        <f t="shared" si="11"/>
        <v>56055</v>
      </c>
      <c r="T31" s="140">
        <f t="shared" si="2"/>
        <v>-58389.5</v>
      </c>
    </row>
    <row r="32" spans="1:20" ht="12">
      <c r="A32" s="25">
        <v>9</v>
      </c>
      <c r="B32" s="24">
        <v>1991</v>
      </c>
      <c r="C32" s="48">
        <f t="shared" si="7"/>
        <v>0.028571</v>
      </c>
      <c r="D32" s="33">
        <f t="shared" si="8"/>
        <v>142436</v>
      </c>
      <c r="E32" s="25">
        <v>0.06</v>
      </c>
      <c r="F32" s="33">
        <f t="shared" si="4"/>
        <v>299120</v>
      </c>
      <c r="G32" s="50">
        <f t="shared" si="5"/>
        <v>-156684</v>
      </c>
      <c r="H32" s="48">
        <v>0.34</v>
      </c>
      <c r="I32" s="33">
        <f t="shared" si="6"/>
        <v>53273</v>
      </c>
      <c r="J32" s="50">
        <f t="shared" si="9"/>
        <v>-844478</v>
      </c>
      <c r="K32" s="25" t="s">
        <v>44</v>
      </c>
      <c r="L32" s="34">
        <f>$D$10-L31</f>
        <v>1495602</v>
      </c>
      <c r="P32" s="97">
        <v>41639</v>
      </c>
      <c r="Q32" s="91">
        <f t="shared" si="0"/>
        <v>4669</v>
      </c>
      <c r="R32" s="91">
        <f t="shared" si="3"/>
        <v>-51386</v>
      </c>
      <c r="S32" s="91">
        <f t="shared" si="11"/>
        <v>51386</v>
      </c>
      <c r="T32" s="140">
        <f>(R31+R32)/2</f>
        <v>-53720.5</v>
      </c>
    </row>
    <row r="33" spans="1:20" ht="12">
      <c r="A33" s="25">
        <v>10</v>
      </c>
      <c r="B33" s="24">
        <v>1992</v>
      </c>
      <c r="C33" s="48">
        <f t="shared" si="7"/>
        <v>0.028571</v>
      </c>
      <c r="D33" s="33">
        <f t="shared" si="8"/>
        <v>142436</v>
      </c>
      <c r="E33" s="25">
        <v>0.06</v>
      </c>
      <c r="F33" s="33">
        <f t="shared" si="4"/>
        <v>299120</v>
      </c>
      <c r="G33" s="50">
        <f t="shared" si="5"/>
        <v>-156684</v>
      </c>
      <c r="H33" s="48">
        <v>0.34</v>
      </c>
      <c r="I33" s="33">
        <f t="shared" si="6"/>
        <v>53273</v>
      </c>
      <c r="J33" s="50">
        <f t="shared" si="9"/>
        <v>-897751</v>
      </c>
      <c r="P33" s="97">
        <v>41670</v>
      </c>
      <c r="Q33" s="91">
        <f t="shared" si="0"/>
        <v>4669</v>
      </c>
      <c r="R33" s="91">
        <f t="shared" si="3"/>
        <v>-46717</v>
      </c>
      <c r="S33" s="91">
        <f t="shared" si="11"/>
        <v>46717</v>
      </c>
      <c r="T33" s="140">
        <f t="shared" si="2"/>
        <v>-49051.5</v>
      </c>
    </row>
    <row r="34" spans="1:20" ht="12">
      <c r="A34" s="25">
        <v>11</v>
      </c>
      <c r="B34" s="24">
        <v>1993</v>
      </c>
      <c r="C34" s="48">
        <f t="shared" si="7"/>
        <v>0.028571</v>
      </c>
      <c r="D34" s="33">
        <f t="shared" si="8"/>
        <v>142436</v>
      </c>
      <c r="E34" s="25">
        <v>0.06</v>
      </c>
      <c r="F34" s="33">
        <f t="shared" si="4"/>
        <v>299120</v>
      </c>
      <c r="G34" s="50">
        <f t="shared" si="5"/>
        <v>-156684</v>
      </c>
      <c r="H34" s="48">
        <v>0.35</v>
      </c>
      <c r="I34" s="33">
        <f t="shared" si="6"/>
        <v>54839</v>
      </c>
      <c r="J34" s="50">
        <f t="shared" si="9"/>
        <v>-952590</v>
      </c>
      <c r="K34" s="25" t="s">
        <v>46</v>
      </c>
      <c r="L34" s="34">
        <f>L29-L32</f>
        <v>2195943</v>
      </c>
      <c r="P34" s="97">
        <v>41698</v>
      </c>
      <c r="Q34" s="91">
        <f t="shared" si="0"/>
        <v>4669</v>
      </c>
      <c r="R34" s="91">
        <f t="shared" si="3"/>
        <v>-42048</v>
      </c>
      <c r="S34" s="91">
        <f t="shared" si="11"/>
        <v>42048</v>
      </c>
      <c r="T34" s="140">
        <f t="shared" si="2"/>
        <v>-44382.5</v>
      </c>
    </row>
    <row r="35" spans="1:20" ht="12">
      <c r="A35" s="25">
        <v>12</v>
      </c>
      <c r="B35" s="24">
        <v>1994</v>
      </c>
      <c r="C35" s="48">
        <f t="shared" si="7"/>
        <v>0.028571</v>
      </c>
      <c r="D35" s="33">
        <f t="shared" si="8"/>
        <v>142436</v>
      </c>
      <c r="E35" s="25">
        <v>0.06</v>
      </c>
      <c r="F35" s="33">
        <f t="shared" si="4"/>
        <v>299120</v>
      </c>
      <c r="G35" s="50">
        <f t="shared" si="5"/>
        <v>-156684</v>
      </c>
      <c r="H35" s="48">
        <v>0.35</v>
      </c>
      <c r="I35" s="33">
        <f t="shared" si="6"/>
        <v>54839</v>
      </c>
      <c r="J35" s="50">
        <f t="shared" si="9"/>
        <v>-1007429</v>
      </c>
      <c r="K35" s="25" t="s">
        <v>83</v>
      </c>
      <c r="L35" s="51">
        <f>L34*-0.21</f>
        <v>-461148</v>
      </c>
      <c r="P35" s="97">
        <v>41729</v>
      </c>
      <c r="Q35" s="91">
        <f t="shared" si="0"/>
        <v>4669</v>
      </c>
      <c r="R35" s="91">
        <f t="shared" si="3"/>
        <v>-37379</v>
      </c>
      <c r="S35" s="91">
        <f t="shared" si="11"/>
        <v>37379</v>
      </c>
      <c r="T35" s="140">
        <f t="shared" si="2"/>
        <v>-39713.5</v>
      </c>
    </row>
    <row r="36" spans="1:20" ht="12">
      <c r="A36" s="25">
        <v>13</v>
      </c>
      <c r="B36" s="24">
        <v>1995</v>
      </c>
      <c r="C36" s="48">
        <f t="shared" si="7"/>
        <v>0.028571</v>
      </c>
      <c r="D36" s="33">
        <f t="shared" si="8"/>
        <v>142436</v>
      </c>
      <c r="E36" s="25">
        <v>0.06</v>
      </c>
      <c r="F36" s="33">
        <f t="shared" si="4"/>
        <v>299120</v>
      </c>
      <c r="G36" s="50">
        <f t="shared" si="5"/>
        <v>-156684</v>
      </c>
      <c r="H36" s="48">
        <v>0.35</v>
      </c>
      <c r="I36" s="33">
        <f t="shared" si="6"/>
        <v>54839</v>
      </c>
      <c r="J36" s="50">
        <f t="shared" si="9"/>
        <v>-1062268</v>
      </c>
      <c r="P36" s="97">
        <v>41759</v>
      </c>
      <c r="Q36" s="91">
        <f t="shared" si="0"/>
        <v>4669</v>
      </c>
      <c r="R36" s="91">
        <f t="shared" si="3"/>
        <v>-32710</v>
      </c>
      <c r="S36" s="91">
        <f t="shared" si="11"/>
        <v>32710</v>
      </c>
      <c r="T36" s="140">
        <f t="shared" si="2"/>
        <v>-35044.5</v>
      </c>
    </row>
    <row r="37" spans="1:20" ht="12.75" customHeight="1">
      <c r="A37" s="25">
        <v>14</v>
      </c>
      <c r="B37" s="24">
        <v>1996</v>
      </c>
      <c r="C37" s="48">
        <f t="shared" si="7"/>
        <v>0.028571</v>
      </c>
      <c r="D37" s="33">
        <f t="shared" si="8"/>
        <v>142436</v>
      </c>
      <c r="E37" s="25">
        <v>0.06</v>
      </c>
      <c r="F37" s="33">
        <f t="shared" si="4"/>
        <v>299120</v>
      </c>
      <c r="G37" s="50">
        <f t="shared" si="5"/>
        <v>-156684</v>
      </c>
      <c r="H37" s="48">
        <v>0.35</v>
      </c>
      <c r="I37" s="33">
        <f t="shared" si="6"/>
        <v>54839</v>
      </c>
      <c r="J37" s="50">
        <f t="shared" si="9"/>
        <v>-1117107</v>
      </c>
      <c r="K37" s="25" t="s">
        <v>47</v>
      </c>
      <c r="L37" s="50">
        <f>J33</f>
        <v>-897751</v>
      </c>
      <c r="P37" s="97">
        <v>41790</v>
      </c>
      <c r="Q37" s="91">
        <f t="shared" si="0"/>
        <v>4669</v>
      </c>
      <c r="R37" s="91">
        <f t="shared" si="3"/>
        <v>-28041</v>
      </c>
      <c r="S37" s="91">
        <f t="shared" si="11"/>
        <v>28041</v>
      </c>
      <c r="T37" s="140">
        <f t="shared" si="2"/>
        <v>-30375.5</v>
      </c>
    </row>
    <row r="38" spans="1:20" ht="12.75" customHeight="1">
      <c r="A38" s="25">
        <v>15</v>
      </c>
      <c r="B38" s="24">
        <v>1997</v>
      </c>
      <c r="C38" s="48">
        <f t="shared" si="7"/>
        <v>0.028571</v>
      </c>
      <c r="D38" s="33">
        <f t="shared" si="8"/>
        <v>142436</v>
      </c>
      <c r="E38" s="25">
        <v>0.06</v>
      </c>
      <c r="F38" s="33">
        <f t="shared" si="4"/>
        <v>299120</v>
      </c>
      <c r="G38" s="50">
        <f t="shared" si="5"/>
        <v>-156684</v>
      </c>
      <c r="H38" s="48">
        <v>0.35</v>
      </c>
      <c r="I38" s="33">
        <f t="shared" si="6"/>
        <v>54839</v>
      </c>
      <c r="J38" s="50">
        <f t="shared" si="9"/>
        <v>-1171946</v>
      </c>
      <c r="P38" s="97">
        <v>41820</v>
      </c>
      <c r="Q38" s="91">
        <f t="shared" si="0"/>
        <v>4669</v>
      </c>
      <c r="R38" s="91">
        <f t="shared" si="3"/>
        <v>-23372</v>
      </c>
      <c r="S38" s="91">
        <f t="shared" si="11"/>
        <v>23372</v>
      </c>
      <c r="T38" s="140">
        <f t="shared" si="2"/>
        <v>-25706.5</v>
      </c>
    </row>
    <row r="39" spans="1:20" ht="12.75" customHeight="1">
      <c r="A39" s="25">
        <v>16</v>
      </c>
      <c r="B39" s="24">
        <v>1998</v>
      </c>
      <c r="C39" s="48">
        <f t="shared" si="7"/>
        <v>0.028571</v>
      </c>
      <c r="D39" s="33">
        <f t="shared" si="8"/>
        <v>142436</v>
      </c>
      <c r="E39" s="82">
        <v>0</v>
      </c>
      <c r="F39" s="80">
        <f t="shared" si="4"/>
        <v>0</v>
      </c>
      <c r="G39" s="50">
        <f t="shared" si="5"/>
        <v>142436</v>
      </c>
      <c r="H39" s="48">
        <v>0.393355</v>
      </c>
      <c r="I39" s="33">
        <f t="shared" si="6"/>
        <v>-56028</v>
      </c>
      <c r="J39" s="50">
        <f t="shared" si="9"/>
        <v>-1115918</v>
      </c>
      <c r="K39" s="25" t="s">
        <v>48</v>
      </c>
      <c r="L39" s="52">
        <f>L35-L37</f>
        <v>436603</v>
      </c>
      <c r="P39" s="97">
        <v>41851</v>
      </c>
      <c r="Q39" s="91">
        <f t="shared" si="0"/>
        <v>4669</v>
      </c>
      <c r="R39" s="91">
        <f t="shared" si="3"/>
        <v>-18703</v>
      </c>
      <c r="S39" s="91">
        <f t="shared" si="11"/>
        <v>18703</v>
      </c>
      <c r="T39" s="140">
        <f t="shared" si="2"/>
        <v>-21037.5</v>
      </c>
    </row>
    <row r="40" spans="1:20" ht="12.75" customHeight="1">
      <c r="A40" s="25">
        <v>17</v>
      </c>
      <c r="B40" s="24">
        <v>1999</v>
      </c>
      <c r="C40" s="48">
        <f t="shared" si="7"/>
        <v>0.028571</v>
      </c>
      <c r="D40" s="33">
        <f t="shared" si="8"/>
        <v>142436</v>
      </c>
      <c r="E40" s="82">
        <v>0</v>
      </c>
      <c r="F40" s="80">
        <f t="shared" si="4"/>
        <v>0</v>
      </c>
      <c r="G40" s="50">
        <f t="shared" si="5"/>
        <v>142436</v>
      </c>
      <c r="H40" s="48">
        <f aca="true" t="shared" si="12" ref="H40:H59">H39</f>
        <v>0.393355</v>
      </c>
      <c r="I40" s="33">
        <f t="shared" si="6"/>
        <v>-56028</v>
      </c>
      <c r="J40" s="50">
        <f t="shared" si="9"/>
        <v>-1059890</v>
      </c>
      <c r="P40" s="97">
        <v>41882</v>
      </c>
      <c r="Q40" s="91">
        <f t="shared" si="0"/>
        <v>4669</v>
      </c>
      <c r="R40" s="91">
        <f t="shared" si="3"/>
        <v>-14034</v>
      </c>
      <c r="S40" s="91">
        <f t="shared" si="11"/>
        <v>14034</v>
      </c>
      <c r="T40" s="140">
        <f t="shared" si="2"/>
        <v>-16368.5</v>
      </c>
    </row>
    <row r="41" spans="1:20" ht="12">
      <c r="A41" s="25">
        <v>18</v>
      </c>
      <c r="B41" s="24">
        <v>2000</v>
      </c>
      <c r="C41" s="48">
        <f t="shared" si="7"/>
        <v>0.028571</v>
      </c>
      <c r="D41" s="33">
        <f t="shared" si="8"/>
        <v>142436</v>
      </c>
      <c r="E41" s="82">
        <v>0</v>
      </c>
      <c r="F41" s="80">
        <f t="shared" si="4"/>
        <v>0</v>
      </c>
      <c r="G41" s="50">
        <f t="shared" si="5"/>
        <v>142436</v>
      </c>
      <c r="H41" s="48">
        <f t="shared" si="12"/>
        <v>0.393355</v>
      </c>
      <c r="I41" s="33">
        <f t="shared" si="6"/>
        <v>-56028</v>
      </c>
      <c r="J41" s="50">
        <f t="shared" si="9"/>
        <v>-1003862</v>
      </c>
      <c r="P41" s="97">
        <v>41912</v>
      </c>
      <c r="Q41" s="91">
        <f t="shared" si="0"/>
        <v>4669</v>
      </c>
      <c r="R41" s="91">
        <f t="shared" si="3"/>
        <v>-9365</v>
      </c>
      <c r="S41" s="91">
        <f t="shared" si="11"/>
        <v>9365</v>
      </c>
      <c r="T41" s="140">
        <f t="shared" si="2"/>
        <v>-11699.5</v>
      </c>
    </row>
    <row r="42" spans="1:20" ht="12">
      <c r="A42" s="25">
        <v>19</v>
      </c>
      <c r="B42" s="24">
        <v>2001</v>
      </c>
      <c r="C42" s="48">
        <f t="shared" si="7"/>
        <v>0.028571</v>
      </c>
      <c r="D42" s="33">
        <f t="shared" si="8"/>
        <v>142436</v>
      </c>
      <c r="E42" s="82">
        <v>0</v>
      </c>
      <c r="F42" s="80">
        <f t="shared" si="4"/>
        <v>0</v>
      </c>
      <c r="G42" s="50">
        <f t="shared" si="5"/>
        <v>142436</v>
      </c>
      <c r="H42" s="48">
        <f t="shared" si="12"/>
        <v>0.393355</v>
      </c>
      <c r="I42" s="33">
        <f t="shared" si="6"/>
        <v>-56028</v>
      </c>
      <c r="J42" s="50">
        <f t="shared" si="9"/>
        <v>-947834</v>
      </c>
      <c r="P42" s="97">
        <v>41943</v>
      </c>
      <c r="Q42" s="91">
        <f>T$12</f>
        <v>4669</v>
      </c>
      <c r="R42" s="91">
        <v>-4669</v>
      </c>
      <c r="S42" s="91">
        <f t="shared" si="11"/>
        <v>4669</v>
      </c>
      <c r="T42" s="140">
        <f>(R41+R42)/2</f>
        <v>-7017</v>
      </c>
    </row>
    <row r="43" spans="1:20" ht="12">
      <c r="A43" s="25">
        <v>20</v>
      </c>
      <c r="B43" s="24">
        <v>2002</v>
      </c>
      <c r="C43" s="48">
        <f t="shared" si="7"/>
        <v>0.028571</v>
      </c>
      <c r="D43" s="33">
        <f t="shared" si="8"/>
        <v>142436</v>
      </c>
      <c r="E43" s="82">
        <v>0</v>
      </c>
      <c r="F43" s="80">
        <f t="shared" si="4"/>
        <v>0</v>
      </c>
      <c r="G43" s="50">
        <f t="shared" si="5"/>
        <v>142436</v>
      </c>
      <c r="H43" s="48">
        <f t="shared" si="12"/>
        <v>0.393355</v>
      </c>
      <c r="I43" s="33">
        <f t="shared" si="6"/>
        <v>-56028</v>
      </c>
      <c r="J43" s="50">
        <f t="shared" si="9"/>
        <v>-891806</v>
      </c>
      <c r="P43" s="97">
        <v>41973</v>
      </c>
      <c r="Q43" s="91">
        <v>0</v>
      </c>
      <c r="R43" s="91">
        <v>0</v>
      </c>
      <c r="S43" s="91">
        <v>0</v>
      </c>
      <c r="T43" s="140">
        <f>(R42+R43)/2</f>
        <v>-2334.5</v>
      </c>
    </row>
    <row r="44" spans="1:20" ht="12">
      <c r="A44" s="25">
        <v>21</v>
      </c>
      <c r="B44" s="24">
        <v>2003</v>
      </c>
      <c r="C44" s="48">
        <f t="shared" si="7"/>
        <v>0.028571</v>
      </c>
      <c r="D44" s="33">
        <f t="shared" si="8"/>
        <v>142436</v>
      </c>
      <c r="E44" s="82">
        <v>0</v>
      </c>
      <c r="F44" s="80">
        <f t="shared" si="4"/>
        <v>0</v>
      </c>
      <c r="G44" s="50">
        <f t="shared" si="5"/>
        <v>142436</v>
      </c>
      <c r="H44" s="48">
        <f t="shared" si="12"/>
        <v>0.393355</v>
      </c>
      <c r="I44" s="33">
        <f t="shared" si="6"/>
        <v>-56028</v>
      </c>
      <c r="J44" s="50">
        <f t="shared" si="9"/>
        <v>-835778</v>
      </c>
      <c r="P44" s="97">
        <v>42004</v>
      </c>
      <c r="Q44" s="91">
        <v>0</v>
      </c>
      <c r="R44" s="91">
        <v>0</v>
      </c>
      <c r="S44" s="91">
        <f>-R44</f>
        <v>0</v>
      </c>
      <c r="T44" s="140">
        <v>0</v>
      </c>
    </row>
    <row r="45" spans="1:20" ht="11.25">
      <c r="A45" s="25">
        <v>22</v>
      </c>
      <c r="B45" s="24">
        <v>2004</v>
      </c>
      <c r="C45" s="48">
        <f t="shared" si="7"/>
        <v>0.028571</v>
      </c>
      <c r="D45" s="33">
        <f t="shared" si="8"/>
        <v>142436</v>
      </c>
      <c r="E45" s="82">
        <v>0</v>
      </c>
      <c r="F45" s="80">
        <f t="shared" si="4"/>
        <v>0</v>
      </c>
      <c r="G45" s="50">
        <f t="shared" si="5"/>
        <v>142436</v>
      </c>
      <c r="H45" s="48">
        <f t="shared" si="12"/>
        <v>0.393355</v>
      </c>
      <c r="I45" s="33">
        <f t="shared" si="6"/>
        <v>-56028</v>
      </c>
      <c r="J45" s="50">
        <f t="shared" si="9"/>
        <v>-779750</v>
      </c>
      <c r="P45" s="97">
        <v>42035</v>
      </c>
      <c r="Q45" s="91">
        <v>0</v>
      </c>
      <c r="R45" s="91">
        <f aca="true" t="shared" si="13" ref="R45:R55">R44+Q45</f>
        <v>0</v>
      </c>
      <c r="S45" s="91">
        <f aca="true" t="shared" si="14" ref="S45:S55">-R45</f>
        <v>0</v>
      </c>
      <c r="T45" s="140">
        <f aca="true" t="shared" si="15" ref="T45:T55">(R44+R45)/2</f>
        <v>0</v>
      </c>
    </row>
    <row r="46" spans="1:20" ht="12.75" customHeight="1">
      <c r="A46" s="25">
        <v>23</v>
      </c>
      <c r="B46" s="24">
        <v>2005</v>
      </c>
      <c r="C46" s="48">
        <f t="shared" si="7"/>
        <v>0.028571</v>
      </c>
      <c r="D46" s="33">
        <f t="shared" si="8"/>
        <v>142436</v>
      </c>
      <c r="E46" s="82">
        <v>0</v>
      </c>
      <c r="F46" s="80">
        <f t="shared" si="4"/>
        <v>0</v>
      </c>
      <c r="G46" s="50">
        <f t="shared" si="5"/>
        <v>142436</v>
      </c>
      <c r="H46" s="48">
        <f t="shared" si="12"/>
        <v>0.393355</v>
      </c>
      <c r="I46" s="33">
        <f t="shared" si="6"/>
        <v>-56028</v>
      </c>
      <c r="J46" s="50">
        <f t="shared" si="9"/>
        <v>-723722</v>
      </c>
      <c r="P46" s="97">
        <v>42063</v>
      </c>
      <c r="Q46" s="91">
        <v>0</v>
      </c>
      <c r="R46" s="91">
        <f t="shared" si="13"/>
        <v>0</v>
      </c>
      <c r="S46" s="91">
        <f t="shared" si="14"/>
        <v>0</v>
      </c>
      <c r="T46" s="140">
        <f t="shared" si="15"/>
        <v>0</v>
      </c>
    </row>
    <row r="47" spans="1:20" ht="11.25">
      <c r="A47" s="25">
        <v>24</v>
      </c>
      <c r="B47" s="24">
        <v>2006</v>
      </c>
      <c r="C47" s="48">
        <f t="shared" si="7"/>
        <v>0.028571</v>
      </c>
      <c r="D47" s="33">
        <f t="shared" si="8"/>
        <v>142436</v>
      </c>
      <c r="E47" s="82">
        <v>0</v>
      </c>
      <c r="F47" s="80">
        <f t="shared" si="4"/>
        <v>0</v>
      </c>
      <c r="G47" s="50">
        <f t="shared" si="5"/>
        <v>142436</v>
      </c>
      <c r="H47" s="48">
        <f t="shared" si="12"/>
        <v>0.393355</v>
      </c>
      <c r="I47" s="33">
        <f t="shared" si="6"/>
        <v>-56028</v>
      </c>
      <c r="J47" s="50">
        <f t="shared" si="9"/>
        <v>-667694</v>
      </c>
      <c r="P47" s="97">
        <v>42094</v>
      </c>
      <c r="Q47" s="91">
        <v>0</v>
      </c>
      <c r="R47" s="91">
        <f t="shared" si="13"/>
        <v>0</v>
      </c>
      <c r="S47" s="91">
        <f t="shared" si="14"/>
        <v>0</v>
      </c>
      <c r="T47" s="140">
        <f t="shared" si="15"/>
        <v>0</v>
      </c>
    </row>
    <row r="48" spans="1:20" ht="11.25">
      <c r="A48" s="25">
        <v>25</v>
      </c>
      <c r="B48" s="24">
        <v>2007</v>
      </c>
      <c r="C48" s="48">
        <f t="shared" si="7"/>
        <v>0.028571</v>
      </c>
      <c r="D48" s="33">
        <f t="shared" si="8"/>
        <v>142436</v>
      </c>
      <c r="E48" s="82">
        <v>0</v>
      </c>
      <c r="F48" s="80">
        <f t="shared" si="4"/>
        <v>0</v>
      </c>
      <c r="G48" s="50">
        <f t="shared" si="5"/>
        <v>142436</v>
      </c>
      <c r="H48" s="48">
        <f t="shared" si="12"/>
        <v>0.393355</v>
      </c>
      <c r="I48" s="33">
        <f t="shared" si="6"/>
        <v>-56028</v>
      </c>
      <c r="J48" s="50">
        <f>J47+I48*-1</f>
        <v>-611666</v>
      </c>
      <c r="P48" s="97">
        <v>42124</v>
      </c>
      <c r="Q48" s="91">
        <v>0</v>
      </c>
      <c r="R48" s="91">
        <f t="shared" si="13"/>
        <v>0</v>
      </c>
      <c r="S48" s="91">
        <f t="shared" si="14"/>
        <v>0</v>
      </c>
      <c r="T48" s="140">
        <f t="shared" si="15"/>
        <v>0</v>
      </c>
    </row>
    <row r="49" spans="1:20" ht="11.25">
      <c r="A49" s="25">
        <v>26</v>
      </c>
      <c r="B49" s="24">
        <v>2008</v>
      </c>
      <c r="C49" s="48">
        <f t="shared" si="7"/>
        <v>0.028571</v>
      </c>
      <c r="D49" s="33">
        <f t="shared" si="8"/>
        <v>142436</v>
      </c>
      <c r="E49" s="82">
        <v>0</v>
      </c>
      <c r="F49" s="80">
        <f t="shared" si="4"/>
        <v>0</v>
      </c>
      <c r="G49" s="50">
        <f t="shared" si="5"/>
        <v>142436</v>
      </c>
      <c r="H49" s="48">
        <f t="shared" si="12"/>
        <v>0.393355</v>
      </c>
      <c r="I49" s="33">
        <f t="shared" si="6"/>
        <v>-56028</v>
      </c>
      <c r="J49" s="50">
        <f t="shared" si="9"/>
        <v>-555638</v>
      </c>
      <c r="P49" s="97">
        <v>42155</v>
      </c>
      <c r="Q49" s="91">
        <v>0</v>
      </c>
      <c r="R49" s="91">
        <f t="shared" si="13"/>
        <v>0</v>
      </c>
      <c r="S49" s="91">
        <f t="shared" si="14"/>
        <v>0</v>
      </c>
      <c r="T49" s="140">
        <f t="shared" si="15"/>
        <v>0</v>
      </c>
    </row>
    <row r="50" spans="1:20" ht="11.25">
      <c r="A50" s="25">
        <v>27</v>
      </c>
      <c r="B50" s="24">
        <v>2009</v>
      </c>
      <c r="C50" s="48">
        <f t="shared" si="7"/>
        <v>0.028571</v>
      </c>
      <c r="D50" s="33">
        <f t="shared" si="8"/>
        <v>142436</v>
      </c>
      <c r="E50" s="82">
        <v>0</v>
      </c>
      <c r="F50" s="80">
        <f t="shared" si="4"/>
        <v>0</v>
      </c>
      <c r="G50" s="50">
        <f t="shared" si="5"/>
        <v>142436</v>
      </c>
      <c r="H50" s="48">
        <f t="shared" si="12"/>
        <v>0.393355</v>
      </c>
      <c r="I50" s="33">
        <f t="shared" si="6"/>
        <v>-56028</v>
      </c>
      <c r="J50" s="50">
        <f t="shared" si="9"/>
        <v>-499610</v>
      </c>
      <c r="P50" s="97">
        <v>42185</v>
      </c>
      <c r="Q50" s="91">
        <v>0</v>
      </c>
      <c r="R50" s="91">
        <f t="shared" si="13"/>
        <v>0</v>
      </c>
      <c r="S50" s="91">
        <f t="shared" si="14"/>
        <v>0</v>
      </c>
      <c r="T50" s="140">
        <f t="shared" si="15"/>
        <v>0</v>
      </c>
    </row>
    <row r="51" spans="1:20" ht="11.25">
      <c r="A51" s="25">
        <v>28</v>
      </c>
      <c r="B51" s="24">
        <v>2010</v>
      </c>
      <c r="C51" s="48">
        <f t="shared" si="7"/>
        <v>0.028571</v>
      </c>
      <c r="D51" s="33">
        <f t="shared" si="8"/>
        <v>142436</v>
      </c>
      <c r="E51" s="82">
        <v>0</v>
      </c>
      <c r="F51" s="80">
        <f t="shared" si="4"/>
        <v>0</v>
      </c>
      <c r="G51" s="50">
        <f t="shared" si="5"/>
        <v>142436</v>
      </c>
      <c r="H51" s="48">
        <f t="shared" si="12"/>
        <v>0.393355</v>
      </c>
      <c r="I51" s="33">
        <f t="shared" si="6"/>
        <v>-56028</v>
      </c>
      <c r="J51" s="50">
        <f t="shared" si="9"/>
        <v>-443582</v>
      </c>
      <c r="L51" s="50"/>
      <c r="P51" s="97">
        <v>42216</v>
      </c>
      <c r="Q51" s="91">
        <v>0</v>
      </c>
      <c r="R51" s="91">
        <f t="shared" si="13"/>
        <v>0</v>
      </c>
      <c r="S51" s="91">
        <f t="shared" si="14"/>
        <v>0</v>
      </c>
      <c r="T51" s="140">
        <f t="shared" si="15"/>
        <v>0</v>
      </c>
    </row>
    <row r="52" spans="1:20" ht="11.25">
      <c r="A52" s="25">
        <v>29</v>
      </c>
      <c r="B52" s="24">
        <v>2011</v>
      </c>
      <c r="C52" s="48">
        <f t="shared" si="7"/>
        <v>0.028571</v>
      </c>
      <c r="D52" s="33">
        <f t="shared" si="8"/>
        <v>142436</v>
      </c>
      <c r="E52" s="82">
        <v>0</v>
      </c>
      <c r="F52" s="80">
        <f t="shared" si="4"/>
        <v>0</v>
      </c>
      <c r="G52" s="50">
        <f t="shared" si="5"/>
        <v>142436</v>
      </c>
      <c r="H52" s="48">
        <f t="shared" si="12"/>
        <v>0.393355</v>
      </c>
      <c r="I52" s="33">
        <f t="shared" si="6"/>
        <v>-56028</v>
      </c>
      <c r="J52" s="50">
        <f t="shared" si="9"/>
        <v>-387554</v>
      </c>
      <c r="P52" s="97">
        <v>42247</v>
      </c>
      <c r="Q52" s="91">
        <v>0</v>
      </c>
      <c r="R52" s="91">
        <f t="shared" si="13"/>
        <v>0</v>
      </c>
      <c r="S52" s="91">
        <f t="shared" si="14"/>
        <v>0</v>
      </c>
      <c r="T52" s="140">
        <f t="shared" si="15"/>
        <v>0</v>
      </c>
    </row>
    <row r="53" spans="1:20" ht="11.25">
      <c r="A53" s="25">
        <v>30</v>
      </c>
      <c r="B53" s="24">
        <v>2012</v>
      </c>
      <c r="C53" s="48">
        <f t="shared" si="7"/>
        <v>0.028571</v>
      </c>
      <c r="D53" s="33">
        <f t="shared" si="8"/>
        <v>142436</v>
      </c>
      <c r="E53" s="25">
        <v>0</v>
      </c>
      <c r="F53" s="33">
        <f t="shared" si="4"/>
        <v>0</v>
      </c>
      <c r="G53" s="50">
        <f t="shared" si="5"/>
        <v>142436</v>
      </c>
      <c r="H53" s="48">
        <f t="shared" si="12"/>
        <v>0.393355</v>
      </c>
      <c r="I53" s="33">
        <f t="shared" si="6"/>
        <v>-56028</v>
      </c>
      <c r="J53" s="137">
        <f t="shared" si="9"/>
        <v>-331526</v>
      </c>
      <c r="P53" s="97">
        <v>42277</v>
      </c>
      <c r="Q53" s="91">
        <v>0</v>
      </c>
      <c r="R53" s="91">
        <f t="shared" si="13"/>
        <v>0</v>
      </c>
      <c r="S53" s="91">
        <f t="shared" si="14"/>
        <v>0</v>
      </c>
      <c r="T53" s="140">
        <f t="shared" si="15"/>
        <v>0</v>
      </c>
    </row>
    <row r="54" spans="1:20" ht="11.25">
      <c r="A54" s="25">
        <v>31</v>
      </c>
      <c r="B54" s="24">
        <v>2013</v>
      </c>
      <c r="C54" s="48">
        <f t="shared" si="7"/>
        <v>0.028571</v>
      </c>
      <c r="D54" s="33">
        <f t="shared" si="8"/>
        <v>142436</v>
      </c>
      <c r="E54" s="25">
        <v>0</v>
      </c>
      <c r="F54" s="33">
        <f t="shared" si="4"/>
        <v>0</v>
      </c>
      <c r="G54" s="50">
        <f t="shared" si="5"/>
        <v>142436</v>
      </c>
      <c r="H54" s="48">
        <f t="shared" si="12"/>
        <v>0.393355</v>
      </c>
      <c r="I54" s="33">
        <f>G54*H54*-1</f>
        <v>-56028</v>
      </c>
      <c r="J54" s="137">
        <f>J53+I54*-1</f>
        <v>-275498</v>
      </c>
      <c r="K54" s="50"/>
      <c r="P54" s="97">
        <v>42308</v>
      </c>
      <c r="Q54" s="91">
        <v>0</v>
      </c>
      <c r="R54" s="91">
        <f t="shared" si="13"/>
        <v>0</v>
      </c>
      <c r="S54" s="91">
        <f t="shared" si="14"/>
        <v>0</v>
      </c>
      <c r="T54" s="140">
        <f t="shared" si="15"/>
        <v>0</v>
      </c>
    </row>
    <row r="55" spans="1:20" ht="11.25">
      <c r="A55" s="25">
        <v>32</v>
      </c>
      <c r="B55" s="24">
        <v>2014</v>
      </c>
      <c r="C55" s="48">
        <f t="shared" si="7"/>
        <v>0.028571</v>
      </c>
      <c r="D55" s="33">
        <f t="shared" si="8"/>
        <v>142436</v>
      </c>
      <c r="E55" s="25">
        <v>0</v>
      </c>
      <c r="F55" s="33">
        <f t="shared" si="4"/>
        <v>0</v>
      </c>
      <c r="G55" s="50">
        <f t="shared" si="5"/>
        <v>142436</v>
      </c>
      <c r="H55" s="48">
        <f t="shared" si="12"/>
        <v>0.393355</v>
      </c>
      <c r="I55" s="33">
        <f t="shared" si="6"/>
        <v>-56028</v>
      </c>
      <c r="J55" s="50">
        <f t="shared" si="9"/>
        <v>-219470</v>
      </c>
      <c r="P55" s="97">
        <v>42338</v>
      </c>
      <c r="Q55" s="91">
        <v>0</v>
      </c>
      <c r="R55" s="91">
        <f t="shared" si="13"/>
        <v>0</v>
      </c>
      <c r="S55" s="91">
        <f t="shared" si="14"/>
        <v>0</v>
      </c>
      <c r="T55" s="140">
        <f t="shared" si="15"/>
        <v>0</v>
      </c>
    </row>
    <row r="56" spans="1:20" ht="11.25">
      <c r="A56" s="25">
        <v>33</v>
      </c>
      <c r="B56" s="24">
        <v>2015</v>
      </c>
      <c r="C56" s="48">
        <f t="shared" si="7"/>
        <v>0.028571</v>
      </c>
      <c r="D56" s="33">
        <f t="shared" si="8"/>
        <v>142436</v>
      </c>
      <c r="E56" s="25">
        <v>0</v>
      </c>
      <c r="F56" s="33">
        <f t="shared" si="4"/>
        <v>0</v>
      </c>
      <c r="G56" s="50">
        <f t="shared" si="5"/>
        <v>142436</v>
      </c>
      <c r="H56" s="48">
        <f t="shared" si="12"/>
        <v>0.393355</v>
      </c>
      <c r="I56" s="33">
        <f t="shared" si="6"/>
        <v>-56028</v>
      </c>
      <c r="J56" s="50">
        <f t="shared" si="9"/>
        <v>-163442</v>
      </c>
      <c r="P56" s="97"/>
      <c r="Q56" s="91"/>
      <c r="R56" s="91"/>
      <c r="S56" s="91"/>
      <c r="T56" s="140"/>
    </row>
    <row r="57" spans="1:20" ht="11.25">
      <c r="A57" s="25">
        <v>34</v>
      </c>
      <c r="B57" s="24">
        <v>2016</v>
      </c>
      <c r="C57" s="48">
        <f t="shared" si="7"/>
        <v>0.028571</v>
      </c>
      <c r="D57" s="33">
        <f t="shared" si="8"/>
        <v>142436</v>
      </c>
      <c r="E57" s="25">
        <v>0</v>
      </c>
      <c r="F57" s="33">
        <f t="shared" si="4"/>
        <v>0</v>
      </c>
      <c r="G57" s="50">
        <f t="shared" si="5"/>
        <v>142436</v>
      </c>
      <c r="H57" s="48">
        <f t="shared" si="12"/>
        <v>0.393355</v>
      </c>
      <c r="I57" s="33">
        <f t="shared" si="6"/>
        <v>-56028</v>
      </c>
      <c r="J57" s="50">
        <f t="shared" si="9"/>
        <v>-107414</v>
      </c>
      <c r="P57" s="97"/>
      <c r="Q57" s="91"/>
      <c r="R57" s="91"/>
      <c r="S57" s="91"/>
      <c r="T57" s="140"/>
    </row>
    <row r="58" spans="1:20" ht="11.25">
      <c r="A58" s="25">
        <v>35</v>
      </c>
      <c r="B58" s="24">
        <v>2017</v>
      </c>
      <c r="C58" s="48">
        <f t="shared" si="7"/>
        <v>0.028571</v>
      </c>
      <c r="D58" s="33">
        <f t="shared" si="8"/>
        <v>142436</v>
      </c>
      <c r="E58" s="25">
        <v>0</v>
      </c>
      <c r="F58" s="33">
        <f t="shared" si="4"/>
        <v>0</v>
      </c>
      <c r="G58" s="50">
        <f t="shared" si="5"/>
        <v>142436</v>
      </c>
      <c r="H58" s="48">
        <f t="shared" si="12"/>
        <v>0.393355</v>
      </c>
      <c r="I58" s="33">
        <f t="shared" si="6"/>
        <v>-56028</v>
      </c>
      <c r="J58" s="50">
        <f t="shared" si="9"/>
        <v>-51386</v>
      </c>
      <c r="P58" s="97"/>
      <c r="Q58" s="91"/>
      <c r="R58" s="144">
        <v>42003</v>
      </c>
      <c r="S58" s="91"/>
      <c r="T58" s="100">
        <f>SUM(T44:T55)</f>
        <v>0</v>
      </c>
    </row>
    <row r="59" spans="1:20" ht="11.25">
      <c r="A59" s="25">
        <v>36</v>
      </c>
      <c r="B59" s="24">
        <v>2018</v>
      </c>
      <c r="C59" s="48">
        <f>D$17</f>
        <v>0.02619</v>
      </c>
      <c r="D59" s="33">
        <f>D$10*C59+79</f>
        <v>130645</v>
      </c>
      <c r="E59" s="25">
        <v>0</v>
      </c>
      <c r="F59" s="33">
        <f t="shared" si="4"/>
        <v>0</v>
      </c>
      <c r="G59" s="50">
        <f t="shared" si="5"/>
        <v>130645</v>
      </c>
      <c r="H59" s="48">
        <f t="shared" si="12"/>
        <v>0.393355</v>
      </c>
      <c r="I59" s="33">
        <f>G59*H59*-1+4</f>
        <v>-51386</v>
      </c>
      <c r="J59" s="50">
        <f t="shared" si="9"/>
        <v>0</v>
      </c>
      <c r="R59" s="91"/>
      <c r="S59" s="91"/>
      <c r="T59" s="99">
        <v>12</v>
      </c>
    </row>
    <row r="60" spans="3:19" ht="12" thickBot="1">
      <c r="C60" s="48"/>
      <c r="D60" s="53">
        <f>SUM(D24:D59)</f>
        <v>4985339</v>
      </c>
      <c r="E60" s="54"/>
      <c r="F60" s="53">
        <f>SUM(F24:F59)</f>
        <v>4985337</v>
      </c>
      <c r="G60" s="50"/>
      <c r="H60" s="48"/>
      <c r="I60" s="53">
        <f>SUM(I24:I59)</f>
        <v>0</v>
      </c>
      <c r="J60" s="50"/>
      <c r="R60" s="91"/>
      <c r="S60" s="91"/>
    </row>
    <row r="61" spans="18:20" ht="12" thickBot="1">
      <c r="R61" s="25" t="s">
        <v>77</v>
      </c>
      <c r="S61" s="91"/>
      <c r="T61" s="87">
        <f>T58/12</f>
        <v>0</v>
      </c>
    </row>
    <row r="62" spans="2:8" ht="11.25">
      <c r="B62" s="101" t="s">
        <v>81</v>
      </c>
      <c r="C62" s="82"/>
      <c r="D62" s="82"/>
      <c r="E62" s="82"/>
      <c r="F62" s="102">
        <f>R43</f>
        <v>0</v>
      </c>
      <c r="G62" s="82"/>
      <c r="H62" s="82"/>
    </row>
    <row r="63" spans="2:9" ht="11.25">
      <c r="B63" s="101" t="s">
        <v>82</v>
      </c>
      <c r="C63" s="82"/>
      <c r="D63" s="82"/>
      <c r="E63" s="82"/>
      <c r="F63" s="103">
        <f>R43</f>
        <v>0</v>
      </c>
      <c r="G63" s="104"/>
      <c r="H63" s="105"/>
      <c r="I63" s="55"/>
    </row>
    <row r="64" spans="2:11" ht="12.75">
      <c r="B64" s="101"/>
      <c r="C64" s="82"/>
      <c r="D64" s="82"/>
      <c r="E64" s="82"/>
      <c r="F64" s="102">
        <f>SUM(F62:F63)</f>
        <v>0</v>
      </c>
      <c r="G64" s="141">
        <f>F64/2</f>
        <v>0</v>
      </c>
      <c r="H64" s="82" t="s">
        <v>60</v>
      </c>
      <c r="K64" s="68"/>
    </row>
    <row r="65" spans="2:11" ht="12.75">
      <c r="B65" s="101"/>
      <c r="C65" s="82"/>
      <c r="D65" s="82"/>
      <c r="E65" s="82"/>
      <c r="F65" s="102"/>
      <c r="G65" s="111"/>
      <c r="H65" s="82"/>
      <c r="K65" s="68"/>
    </row>
    <row r="66" spans="2:20" ht="12.75">
      <c r="B66" s="101"/>
      <c r="C66" s="82"/>
      <c r="D66" s="82"/>
      <c r="E66" s="82"/>
      <c r="F66" s="102"/>
      <c r="G66" s="111"/>
      <c r="H66" s="82"/>
      <c r="K66" s="68"/>
      <c r="T66"/>
    </row>
    <row r="67" spans="2:20" ht="12.75">
      <c r="B67" s="101"/>
      <c r="C67" s="82"/>
      <c r="D67" s="82"/>
      <c r="E67" s="82"/>
      <c r="F67" s="102"/>
      <c r="G67" s="111"/>
      <c r="H67" s="82"/>
      <c r="K67" s="68"/>
      <c r="T67"/>
    </row>
    <row r="68" spans="2:20" ht="12.75">
      <c r="B68" s="101"/>
      <c r="C68" s="82"/>
      <c r="D68" s="82"/>
      <c r="E68" s="82"/>
      <c r="F68" s="102"/>
      <c r="G68" s="111"/>
      <c r="H68" s="82"/>
      <c r="K68" s="68"/>
      <c r="T68"/>
    </row>
    <row r="69" spans="2:20" ht="12.75">
      <c r="B69" s="101"/>
      <c r="C69" s="82"/>
      <c r="D69" s="82"/>
      <c r="E69" s="82"/>
      <c r="F69" s="102"/>
      <c r="G69" s="111"/>
      <c r="H69" s="82"/>
      <c r="K69" s="68"/>
      <c r="R69" s="91"/>
      <c r="S69" s="91"/>
      <c r="T69"/>
    </row>
    <row r="70" spans="2:20" ht="12.75">
      <c r="B70" s="101"/>
      <c r="C70" s="82"/>
      <c r="D70" s="82"/>
      <c r="E70" s="82"/>
      <c r="F70" s="102"/>
      <c r="G70" s="111"/>
      <c r="H70" s="82"/>
      <c r="K70" s="68"/>
      <c r="R70" s="91"/>
      <c r="S70" s="91"/>
      <c r="T70"/>
    </row>
    <row r="71" spans="2:20" ht="12.75">
      <c r="B71" s="101"/>
      <c r="C71" s="82"/>
      <c r="D71" s="82"/>
      <c r="E71" s="82"/>
      <c r="F71" s="102"/>
      <c r="G71" s="111"/>
      <c r="H71" s="82"/>
      <c r="K71" s="68"/>
      <c r="R71" s="91"/>
      <c r="S71" s="91"/>
      <c r="T71"/>
    </row>
    <row r="72" spans="2:20" ht="12.75">
      <c r="B72" s="101"/>
      <c r="C72" s="82"/>
      <c r="D72" s="82"/>
      <c r="E72" s="82"/>
      <c r="F72" s="102"/>
      <c r="G72" s="111"/>
      <c r="H72" s="82"/>
      <c r="K72" s="68"/>
      <c r="S72" s="91"/>
      <c r="T72"/>
    </row>
    <row r="73" spans="2:20" ht="12.75">
      <c r="B73" s="101"/>
      <c r="C73" s="82"/>
      <c r="D73" s="82"/>
      <c r="E73" s="82"/>
      <c r="F73" s="102"/>
      <c r="G73" s="111"/>
      <c r="H73" s="82"/>
      <c r="K73" s="68"/>
      <c r="T73"/>
    </row>
    <row r="74" spans="2:20" ht="12.75">
      <c r="B74" s="101"/>
      <c r="C74" s="82"/>
      <c r="D74" s="82"/>
      <c r="E74" s="82"/>
      <c r="F74" s="102"/>
      <c r="G74" s="111"/>
      <c r="H74" s="82"/>
      <c r="K74" s="68"/>
      <c r="T74"/>
    </row>
    <row r="75" spans="2:11" ht="12.75">
      <c r="B75" s="101"/>
      <c r="C75" s="82"/>
      <c r="D75" s="82"/>
      <c r="E75" s="82"/>
      <c r="F75" s="102"/>
      <c r="G75" s="111"/>
      <c r="H75" s="82"/>
      <c r="K75" s="68"/>
    </row>
    <row r="76" spans="2:11" ht="12.75">
      <c r="B76" s="101"/>
      <c r="C76" s="82"/>
      <c r="D76" s="82"/>
      <c r="E76" s="82"/>
      <c r="F76" s="102"/>
      <c r="G76" s="111"/>
      <c r="H76" s="82"/>
      <c r="K76" s="68"/>
    </row>
    <row r="77" spans="2:11" ht="12.75">
      <c r="B77" s="101"/>
      <c r="C77" s="82"/>
      <c r="D77" s="82"/>
      <c r="E77" s="82"/>
      <c r="F77" s="102"/>
      <c r="G77" s="111"/>
      <c r="H77" s="82"/>
      <c r="K77" s="68"/>
    </row>
    <row r="78" spans="2:11" ht="12.75">
      <c r="B78" s="101"/>
      <c r="C78" s="82"/>
      <c r="D78" s="82"/>
      <c r="E78" s="82"/>
      <c r="F78" s="102"/>
      <c r="G78" s="111"/>
      <c r="H78" s="82"/>
      <c r="K78" s="68"/>
    </row>
    <row r="79" spans="2:11" ht="12.75">
      <c r="B79" s="101"/>
      <c r="C79" s="82"/>
      <c r="D79" s="82"/>
      <c r="E79" s="82"/>
      <c r="F79" s="102"/>
      <c r="G79" s="111"/>
      <c r="H79" s="82"/>
      <c r="K79" s="68"/>
    </row>
    <row r="80" spans="2:20" s="54" customFormat="1" ht="11.25">
      <c r="B80" s="106"/>
      <c r="C80" s="107"/>
      <c r="D80" s="107"/>
      <c r="E80" s="107"/>
      <c r="F80" s="108"/>
      <c r="G80" s="107"/>
      <c r="H80" s="107"/>
      <c r="P80" s="25"/>
      <c r="Q80" s="25"/>
      <c r="R80" s="25"/>
      <c r="S80" s="25"/>
      <c r="T80" s="25"/>
    </row>
    <row r="81" spans="2:8" ht="11.25">
      <c r="B81" s="109"/>
      <c r="C81" s="82"/>
      <c r="D81" s="82"/>
      <c r="E81" s="82"/>
      <c r="F81" s="110"/>
      <c r="G81" s="82"/>
      <c r="H81" s="82"/>
    </row>
    <row r="82" spans="10:21" ht="11.25">
      <c r="J82" s="54"/>
      <c r="K82" s="62"/>
      <c r="L82" s="63"/>
      <c r="M82" s="15"/>
      <c r="N82" s="60"/>
      <c r="O82" s="60"/>
      <c r="U82" s="3"/>
    </row>
    <row r="83" spans="10:21" ht="11.25">
      <c r="J83" s="54"/>
      <c r="K83" s="64"/>
      <c r="L83" s="58"/>
      <c r="M83" s="15"/>
      <c r="N83" s="60"/>
      <c r="O83" s="60"/>
      <c r="U83" s="3"/>
    </row>
    <row r="84" spans="10:21" ht="11.25">
      <c r="J84" s="54"/>
      <c r="K84" s="64"/>
      <c r="L84" s="58"/>
      <c r="M84" s="15"/>
      <c r="N84" s="60"/>
      <c r="O84" s="60"/>
      <c r="U84" s="3"/>
    </row>
    <row r="85" spans="10:21" ht="11.25">
      <c r="J85" s="54"/>
      <c r="K85" s="62"/>
      <c r="L85" s="64"/>
      <c r="M85" s="15"/>
      <c r="N85" s="60"/>
      <c r="O85" s="60"/>
      <c r="U85" s="3"/>
    </row>
    <row r="86" spans="2:21" ht="11.25">
      <c r="B86" s="32"/>
      <c r="J86" s="54"/>
      <c r="K86" s="62"/>
      <c r="L86" s="63"/>
      <c r="M86" s="15"/>
      <c r="N86" s="59"/>
      <c r="O86" s="60"/>
      <c r="U86" s="3"/>
    </row>
    <row r="87" spans="2:21" ht="11.25">
      <c r="B87" s="56"/>
      <c r="J87" s="54"/>
      <c r="K87" s="62"/>
      <c r="L87" s="63"/>
      <c r="M87" s="15"/>
      <c r="N87" s="60"/>
      <c r="O87" s="60"/>
      <c r="U87" s="3"/>
    </row>
    <row r="88" spans="10:21" ht="11.25">
      <c r="J88" s="54"/>
      <c r="K88" s="62"/>
      <c r="L88" s="63"/>
      <c r="M88" s="15"/>
      <c r="N88" s="60"/>
      <c r="O88" s="60"/>
      <c r="U88" s="3"/>
    </row>
    <row r="89" spans="10:21" ht="11.25">
      <c r="J89" s="54"/>
      <c r="K89" s="62"/>
      <c r="L89" s="63"/>
      <c r="M89" s="15"/>
      <c r="N89" s="60"/>
      <c r="O89" s="60"/>
      <c r="U89" s="3"/>
    </row>
    <row r="90" spans="10:21" ht="11.25">
      <c r="J90" s="54"/>
      <c r="K90" s="62"/>
      <c r="L90" s="63"/>
      <c r="M90" s="15"/>
      <c r="N90" s="60"/>
      <c r="O90" s="60"/>
      <c r="U90" s="3"/>
    </row>
    <row r="91" spans="10:21" ht="11.25">
      <c r="J91" s="54"/>
      <c r="K91" s="62"/>
      <c r="L91" s="63"/>
      <c r="M91" s="15"/>
      <c r="N91" s="60"/>
      <c r="O91" s="60"/>
      <c r="U91" s="3"/>
    </row>
    <row r="92" spans="10:21" ht="11.25">
      <c r="J92" s="54"/>
      <c r="K92" s="62"/>
      <c r="L92" s="63"/>
      <c r="M92" s="15"/>
      <c r="N92" s="60"/>
      <c r="O92" s="60"/>
      <c r="U92" s="3"/>
    </row>
    <row r="93" spans="10:21" ht="11.25">
      <c r="J93" s="54"/>
      <c r="K93" s="62"/>
      <c r="L93" s="63"/>
      <c r="M93" s="15"/>
      <c r="N93" s="60"/>
      <c r="O93" s="60"/>
      <c r="U93" s="3"/>
    </row>
    <row r="94" spans="10:21" ht="11.25">
      <c r="J94" s="54"/>
      <c r="K94" s="62"/>
      <c r="L94" s="63"/>
      <c r="M94" s="15"/>
      <c r="N94" s="60"/>
      <c r="O94" s="60"/>
      <c r="U94" s="3"/>
    </row>
    <row r="95" spans="10:21" ht="11.25">
      <c r="J95" s="54"/>
      <c r="K95" s="62"/>
      <c r="L95" s="63"/>
      <c r="M95" s="15"/>
      <c r="N95" s="60"/>
      <c r="O95" s="60"/>
      <c r="U95" s="3"/>
    </row>
    <row r="96" spans="10:21" ht="11.25">
      <c r="J96" s="54"/>
      <c r="K96" s="62"/>
      <c r="L96" s="63"/>
      <c r="M96" s="15"/>
      <c r="N96" s="60"/>
      <c r="O96" s="60"/>
      <c r="U96" s="3"/>
    </row>
    <row r="97" spans="10:21" ht="11.25">
      <c r="J97" s="54"/>
      <c r="K97" s="62"/>
      <c r="L97" s="63"/>
      <c r="M97" s="15"/>
      <c r="N97" s="60"/>
      <c r="O97" s="60"/>
      <c r="U97" s="3"/>
    </row>
    <row r="98" spans="10:21" ht="11.25">
      <c r="J98" s="54"/>
      <c r="K98" s="62"/>
      <c r="L98" s="63"/>
      <c r="M98" s="15"/>
      <c r="N98" s="60"/>
      <c r="O98" s="60"/>
      <c r="U98" s="3"/>
    </row>
    <row r="99" spans="10:21" ht="11.25">
      <c r="J99" s="54"/>
      <c r="K99" s="58"/>
      <c r="L99" s="63"/>
      <c r="M99" s="58"/>
      <c r="N99" s="60"/>
      <c r="O99" s="60"/>
      <c r="U99" s="3"/>
    </row>
    <row r="100" spans="10:21" ht="11.25">
      <c r="J100" s="54"/>
      <c r="K100" s="64"/>
      <c r="L100" s="58"/>
      <c r="M100" s="15"/>
      <c r="N100" s="60"/>
      <c r="O100" s="60"/>
      <c r="U100" s="3"/>
    </row>
    <row r="101" spans="10:21" ht="11.25">
      <c r="J101" s="54"/>
      <c r="K101" s="58"/>
      <c r="L101" s="58"/>
      <c r="M101" s="15"/>
      <c r="N101" s="60"/>
      <c r="O101" s="60"/>
      <c r="U101" s="3"/>
    </row>
    <row r="102" spans="10:15" ht="11.25">
      <c r="J102" s="54"/>
      <c r="K102" s="58"/>
      <c r="L102" s="58"/>
      <c r="M102" s="15"/>
      <c r="N102" s="65"/>
      <c r="O102" s="60"/>
    </row>
    <row r="103" spans="10:15" ht="11.25">
      <c r="J103" s="54"/>
      <c r="K103" s="58"/>
      <c r="L103" s="58"/>
      <c r="M103" s="15"/>
      <c r="N103" s="66"/>
      <c r="O103" s="60"/>
    </row>
    <row r="104" spans="10:15" ht="11.25">
      <c r="J104" s="54"/>
      <c r="K104" s="58"/>
      <c r="L104" s="58"/>
      <c r="M104" s="15"/>
      <c r="N104" s="67"/>
      <c r="O104" s="60"/>
    </row>
    <row r="105" spans="10:15" ht="11.25">
      <c r="J105" s="54"/>
      <c r="K105" s="62"/>
      <c r="L105" s="58"/>
      <c r="M105" s="15"/>
      <c r="N105" s="15"/>
      <c r="O105" s="15"/>
    </row>
    <row r="106" spans="10:14" ht="11.25">
      <c r="J106" s="54"/>
      <c r="K106" s="54"/>
      <c r="L106" s="54"/>
      <c r="M106" s="54"/>
      <c r="N106" s="54"/>
    </row>
    <row r="107" spans="10:14" ht="11.25">
      <c r="J107" s="54"/>
      <c r="K107" s="54"/>
      <c r="L107" s="54"/>
      <c r="M107" s="54"/>
      <c r="N107" s="54"/>
    </row>
    <row r="108" spans="10:14" ht="11.25">
      <c r="J108" s="54"/>
      <c r="K108" s="54"/>
      <c r="L108" s="54"/>
      <c r="M108" s="54"/>
      <c r="N108" s="54"/>
    </row>
  </sheetData>
  <sheetProtection/>
  <printOptions horizontalCentered="1"/>
  <pageMargins left="1.04" right="0.75" top="1" bottom="1" header="0.5" footer="0.5"/>
  <pageSetup horizontalDpi="300" verticalDpi="300" orientation="portrait" scale="86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Anderson, Joel</cp:lastModifiedBy>
  <cp:lastPrinted>2019-03-01T23:28:27Z</cp:lastPrinted>
  <dcterms:created xsi:type="dcterms:W3CDTF">1997-10-20T21:23:38Z</dcterms:created>
  <dcterms:modified xsi:type="dcterms:W3CDTF">2020-03-31T02:23:19Z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